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m.bergers\Desktop\Projecten\SOVOP\TD\"/>
    </mc:Choice>
  </mc:AlternateContent>
  <xr:revisionPtr revIDLastSave="0" documentId="13_ncr:1_{51CBA335-2C2A-476A-96FD-9DC4159C93D7}" xr6:coauthVersionLast="47" xr6:coauthVersionMax="47" xr10:uidLastSave="{00000000-0000-0000-0000-000000000000}"/>
  <bookViews>
    <workbookView xWindow="-108" yWindow="-108" windowWidth="23256" windowHeight="12456"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36" r:id="rId11"/>
    <sheet name="12-Machinekosten" sheetId="40"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'[3]#REF'!#REF!</definedName>
    <definedName name="_Fill" localSheetId="1" hidden="1">'[4]#REF'!#REF!</definedName>
    <definedName name="_Fill" hidden="1">'[4]#REF'!#REF!</definedName>
    <definedName name="_filll" hidden="1">'[5]#REF'!#REF!</definedName>
    <definedName name="_xlnm._FilterDatabase" localSheetId="9" hidden="1">'10-Glasbewassing'!$A$12:$X$29</definedName>
    <definedName name="_xlnm._FilterDatabase" localSheetId="1" hidden="1">'2-Kosten per locatie'!$A$14:$J$18</definedName>
    <definedName name="_xlnm._FilterDatabase" localSheetId="3" hidden="1">'4-Basis ruimtestaat'!$B$9:$T$578</definedName>
    <definedName name="_Hlk39130726" localSheetId="0">'1-Uitgangspunten'!$A$16</definedName>
    <definedName name="_Key1" localSheetId="9" hidden="1">'[2]#REF'!#REF!</definedName>
    <definedName name="_Key1" localSheetId="10" hidden="1">'[3]#REF'!#REF!</definedName>
    <definedName name="_Key1" localSheetId="1" hidden="1">'[4]#REF'!#REF!</definedName>
    <definedName name="_Key1" hidden="1">'[4]#REF'!#REF!</definedName>
    <definedName name="_Key2" localSheetId="10" hidden="1">#REF!</definedName>
    <definedName name="_Key2" localSheetId="1" hidden="1">#REF!</definedName>
    <definedName name="_Key2" hidden="1">#REF!</definedName>
    <definedName name="_Order1" hidden="1">255</definedName>
    <definedName name="_Order2" hidden="1">255</definedName>
    <definedName name="_Sort" localSheetId="10"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0">'11-Sanitaire voorzieningen'!$A$3:$F$36</definedName>
    <definedName name="_xlnm.Print_Area" localSheetId="1">'2-Kosten per locatie'!$A$3:$AB$17</definedName>
    <definedName name="_xlnm.Print_Area" localSheetId="3">'4-Basis ruimtestaat'!$B$3:$T$437</definedName>
    <definedName name="_xlnm.Print_Area" localSheetId="4">'5-Premies en opslagen'!$A$3:$E$55</definedName>
    <definedName name="_xlnm.Print_Area" localSheetId="5">'6-Opbouw uurtarief productie'!$A$1:$R$63</definedName>
    <definedName name="_xlnm.Print_Area" localSheetId="8">'9-Afroepprijs'!$A$3:$F$30</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0" hidden="1">'[6]#REF'!#REF!</definedName>
    <definedName name="dffdf" hidden="1">'[6]#REF'!#REF!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'[6]#REF'!#REF!</definedName>
    <definedName name="han" localSheetId="9" hidden="1">'[2]#REF'!#REF!</definedName>
    <definedName name="han" localSheetId="10" hidden="1">'[3]#REF'!#REF!</definedName>
    <definedName name="han" localSheetId="1" hidden="1">'[4]#REF'!#REF!</definedName>
    <definedName name="han" hidden="1">'[4]#REF'!#REF!</definedName>
    <definedName name="HTML_CodePage" hidden="1">1252</definedName>
    <definedName name="HTML_Control" localSheetId="10"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'[5]#REF'!#REF!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36" l="1"/>
  <c r="P15" i="2" l="1"/>
  <c r="P16" i="2"/>
  <c r="P124" i="2"/>
  <c r="P125" i="2"/>
  <c r="P126" i="2"/>
  <c r="P127" i="2"/>
  <c r="P128" i="2"/>
  <c r="P132" i="2"/>
  <c r="P133" i="2"/>
  <c r="P134" i="2"/>
  <c r="P135" i="2"/>
  <c r="P139" i="2"/>
  <c r="P140" i="2"/>
  <c r="P141" i="2"/>
  <c r="P142" i="2"/>
  <c r="P143" i="2"/>
  <c r="P144" i="2"/>
  <c r="P145" i="2"/>
  <c r="P146" i="2"/>
  <c r="P147" i="2"/>
  <c r="P148" i="2"/>
  <c r="P149" i="2"/>
  <c r="P150" i="2"/>
  <c r="P151" i="2"/>
  <c r="P152" i="2"/>
  <c r="P153" i="2"/>
  <c r="P154" i="2"/>
  <c r="P177" i="2"/>
  <c r="P203" i="2"/>
  <c r="P257" i="2"/>
  <c r="P299" i="2"/>
  <c r="P301" i="2"/>
  <c r="P302" i="2"/>
  <c r="P367" i="2"/>
  <c r="B4" i="41"/>
  <c r="B3" i="41"/>
  <c r="E28" i="36"/>
  <c r="E29" i="36"/>
  <c r="E30" i="36"/>
  <c r="E31" i="36"/>
  <c r="E27" i="36"/>
  <c r="E20" i="35"/>
  <c r="F20" i="35" s="1"/>
  <c r="H20" i="35" s="1"/>
  <c r="E19" i="35"/>
  <c r="F19" i="35" s="1"/>
  <c r="H19" i="35" s="1"/>
  <c r="E18" i="35"/>
  <c r="F18" i="35" s="1"/>
  <c r="H18" i="35" s="1"/>
  <c r="O279" i="2"/>
  <c r="Q279" i="2"/>
  <c r="O280" i="2"/>
  <c r="Q280" i="2"/>
  <c r="O281" i="2"/>
  <c r="Q281" i="2"/>
  <c r="O282" i="2"/>
  <c r="Q282" i="2"/>
  <c r="O283" i="2"/>
  <c r="Q283" i="2"/>
  <c r="O284" i="2"/>
  <c r="Q284" i="2"/>
  <c r="O285" i="2"/>
  <c r="Q285" i="2"/>
  <c r="O286" i="2"/>
  <c r="Q286" i="2"/>
  <c r="O287" i="2"/>
  <c r="Q287" i="2"/>
  <c r="O288" i="2"/>
  <c r="Q288" i="2"/>
  <c r="O289" i="2"/>
  <c r="Q289" i="2"/>
  <c r="O290" i="2"/>
  <c r="Q290" i="2"/>
  <c r="O291" i="2"/>
  <c r="Q291" i="2"/>
  <c r="O292" i="2"/>
  <c r="Q292" i="2"/>
  <c r="O293" i="2"/>
  <c r="Q293" i="2"/>
  <c r="O294" i="2"/>
  <c r="Q294" i="2"/>
  <c r="O295" i="2"/>
  <c r="Q295" i="2"/>
  <c r="O296" i="2"/>
  <c r="Q296" i="2"/>
  <c r="K282" i="2"/>
  <c r="T282" i="2" s="1"/>
  <c r="K283" i="2"/>
  <c r="T283" i="2" s="1"/>
  <c r="K284" i="2"/>
  <c r="T284" i="2" s="1"/>
  <c r="K285" i="2"/>
  <c r="T285" i="2" s="1"/>
  <c r="K286" i="2"/>
  <c r="T286" i="2" s="1"/>
  <c r="K287" i="2"/>
  <c r="T287" i="2" s="1"/>
  <c r="K288" i="2"/>
  <c r="T288" i="2" s="1"/>
  <c r="K289" i="2"/>
  <c r="T289" i="2" s="1"/>
  <c r="K290" i="2"/>
  <c r="T290" i="2" s="1"/>
  <c r="K291" i="2"/>
  <c r="T291" i="2" s="1"/>
  <c r="K292" i="2"/>
  <c r="T292" i="2" s="1"/>
  <c r="K293" i="2"/>
  <c r="T293" i="2" s="1"/>
  <c r="K294" i="2"/>
  <c r="T294" i="2" s="1"/>
  <c r="K295" i="2"/>
  <c r="T295" i="2" s="1"/>
  <c r="K281" i="2"/>
  <c r="T281" i="2" s="1"/>
  <c r="K280" i="2"/>
  <c r="T280" i="2" s="1"/>
  <c r="K279" i="2"/>
  <c r="T279" i="2" s="1"/>
  <c r="K275" i="2"/>
  <c r="T275" i="2" s="1"/>
  <c r="K276" i="2"/>
  <c r="T276" i="2" s="1"/>
  <c r="K277" i="2"/>
  <c r="T277" i="2" s="1"/>
  <c r="K278" i="2"/>
  <c r="T278" i="2" s="1"/>
  <c r="O275" i="2"/>
  <c r="Q275" i="2"/>
  <c r="O276" i="2"/>
  <c r="Q276" i="2"/>
  <c r="O277" i="2"/>
  <c r="Q277" i="2"/>
  <c r="O278" i="2"/>
  <c r="Q278" i="2"/>
  <c r="E32" i="36" l="1"/>
  <c r="J14" i="40"/>
  <c r="K14" i="40"/>
  <c r="L14" i="40"/>
  <c r="J15" i="40"/>
  <c r="K15" i="40"/>
  <c r="L15" i="40"/>
  <c r="E14" i="40"/>
  <c r="F14" i="40" s="1"/>
  <c r="I14" i="40" s="1"/>
  <c r="E15" i="40"/>
  <c r="F15" i="40" s="1"/>
  <c r="I15" i="40" s="1"/>
  <c r="N15" i="40" s="1"/>
  <c r="Q15" i="40" s="1"/>
  <c r="G20" i="28"/>
  <c r="G17" i="36"/>
  <c r="G13" i="36"/>
  <c r="G14" i="36"/>
  <c r="G15" i="36"/>
  <c r="G18" i="36"/>
  <c r="G19" i="36"/>
  <c r="G20" i="36"/>
  <c r="G12" i="36"/>
  <c r="N15" i="2"/>
  <c r="N16" i="2"/>
  <c r="N124" i="2"/>
  <c r="N125" i="2"/>
  <c r="N126" i="2"/>
  <c r="N127" i="2"/>
  <c r="N128" i="2"/>
  <c r="N132" i="2"/>
  <c r="N133" i="2"/>
  <c r="N134" i="2"/>
  <c r="N135" i="2"/>
  <c r="N139" i="2"/>
  <c r="N140" i="2"/>
  <c r="N141" i="2"/>
  <c r="N142" i="2"/>
  <c r="N143" i="2"/>
  <c r="N144" i="2"/>
  <c r="N145" i="2"/>
  <c r="N146" i="2"/>
  <c r="N147" i="2"/>
  <c r="N148" i="2"/>
  <c r="N149" i="2"/>
  <c r="N150" i="2"/>
  <c r="N151" i="2"/>
  <c r="N152" i="2"/>
  <c r="N153" i="2"/>
  <c r="N154" i="2"/>
  <c r="N177" i="2"/>
  <c r="N203" i="2"/>
  <c r="N257" i="2"/>
  <c r="N299" i="2"/>
  <c r="N301" i="2"/>
  <c r="N302" i="2"/>
  <c r="N367" i="2"/>
  <c r="D29" i="35"/>
  <c r="H27" i="35"/>
  <c r="H17" i="35"/>
  <c r="N14" i="40" l="1"/>
  <c r="Q14" i="40" s="1"/>
  <c r="O438" i="2"/>
  <c r="Q438" i="2"/>
  <c r="O439" i="2"/>
  <c r="Q439" i="2"/>
  <c r="O440" i="2"/>
  <c r="Q440" i="2"/>
  <c r="O441" i="2"/>
  <c r="Q441" i="2"/>
  <c r="O442" i="2"/>
  <c r="Q442" i="2"/>
  <c r="O444" i="2"/>
  <c r="Q444" i="2"/>
  <c r="O445" i="2"/>
  <c r="Q445" i="2"/>
  <c r="O447" i="2"/>
  <c r="Q447" i="2"/>
  <c r="O448" i="2"/>
  <c r="Q448" i="2"/>
  <c r="O449" i="2"/>
  <c r="Q449" i="2"/>
  <c r="O450" i="2"/>
  <c r="Q450" i="2"/>
  <c r="O451" i="2"/>
  <c r="Q451" i="2"/>
  <c r="O452" i="2"/>
  <c r="Q452" i="2"/>
  <c r="O453" i="2"/>
  <c r="Q453" i="2"/>
  <c r="O454" i="2"/>
  <c r="Q454" i="2"/>
  <c r="O455" i="2"/>
  <c r="Q455" i="2"/>
  <c r="O456" i="2"/>
  <c r="Q456" i="2"/>
  <c r="O458" i="2"/>
  <c r="Q458" i="2"/>
  <c r="O460" i="2"/>
  <c r="Q460" i="2"/>
  <c r="O461" i="2"/>
  <c r="Q461" i="2"/>
  <c r="O462" i="2"/>
  <c r="Q462" i="2"/>
  <c r="O463" i="2"/>
  <c r="Q463" i="2"/>
  <c r="O464" i="2"/>
  <c r="Q464" i="2"/>
  <c r="O466" i="2"/>
  <c r="Q466" i="2"/>
  <c r="O467" i="2"/>
  <c r="Q467" i="2"/>
  <c r="O469" i="2"/>
  <c r="Q469" i="2"/>
  <c r="O470" i="2"/>
  <c r="Q470" i="2"/>
  <c r="O471" i="2"/>
  <c r="Q471" i="2"/>
  <c r="O472" i="2"/>
  <c r="Q472" i="2"/>
  <c r="O473" i="2"/>
  <c r="Q473" i="2"/>
  <c r="O474" i="2"/>
  <c r="Q474" i="2"/>
  <c r="O475" i="2"/>
  <c r="Q475" i="2"/>
  <c r="O476" i="2"/>
  <c r="Q476" i="2"/>
  <c r="O477" i="2"/>
  <c r="Q477" i="2"/>
  <c r="O478" i="2"/>
  <c r="Q478" i="2"/>
  <c r="O480" i="2"/>
  <c r="Q480" i="2"/>
  <c r="O481" i="2"/>
  <c r="Q481" i="2"/>
  <c r="O482" i="2"/>
  <c r="Q482" i="2"/>
  <c r="O483" i="2"/>
  <c r="Q483" i="2"/>
  <c r="O485" i="2"/>
  <c r="Q485" i="2"/>
  <c r="O486" i="2"/>
  <c r="Q486" i="2"/>
  <c r="O487" i="2"/>
  <c r="Q487" i="2"/>
  <c r="O488" i="2"/>
  <c r="Q488" i="2"/>
  <c r="O489" i="2"/>
  <c r="Q489" i="2"/>
  <c r="O490" i="2"/>
  <c r="Q490" i="2"/>
  <c r="O491" i="2"/>
  <c r="Q491" i="2"/>
  <c r="O492" i="2"/>
  <c r="Q492" i="2"/>
  <c r="O493" i="2"/>
  <c r="Q493" i="2"/>
  <c r="O494" i="2"/>
  <c r="Q494" i="2"/>
  <c r="O495" i="2"/>
  <c r="Q495" i="2"/>
  <c r="O496" i="2"/>
  <c r="Q496" i="2"/>
  <c r="O497" i="2"/>
  <c r="Q497" i="2"/>
  <c r="O498" i="2"/>
  <c r="Q498" i="2"/>
  <c r="O499" i="2"/>
  <c r="Q499" i="2"/>
  <c r="O500" i="2"/>
  <c r="Q500" i="2"/>
  <c r="O501" i="2"/>
  <c r="Q501" i="2"/>
  <c r="O502" i="2"/>
  <c r="Q502" i="2"/>
  <c r="O503" i="2"/>
  <c r="Q503" i="2"/>
  <c r="O504" i="2"/>
  <c r="Q504" i="2"/>
  <c r="O505" i="2"/>
  <c r="Q505" i="2"/>
  <c r="O506" i="2"/>
  <c r="Q506" i="2"/>
  <c r="O507" i="2"/>
  <c r="Q507" i="2"/>
  <c r="O508" i="2"/>
  <c r="Q508" i="2"/>
  <c r="O509" i="2"/>
  <c r="Q509" i="2"/>
  <c r="O510" i="2"/>
  <c r="Q510" i="2"/>
  <c r="O511" i="2"/>
  <c r="Q511" i="2"/>
  <c r="O512" i="2"/>
  <c r="Q512" i="2"/>
  <c r="O513" i="2"/>
  <c r="Q513" i="2"/>
  <c r="O515" i="2"/>
  <c r="Q515" i="2"/>
  <c r="O517" i="2"/>
  <c r="Q517" i="2"/>
  <c r="O518" i="2"/>
  <c r="Q518" i="2"/>
  <c r="O519" i="2"/>
  <c r="Q519" i="2"/>
  <c r="O520" i="2"/>
  <c r="Q520" i="2"/>
  <c r="O521" i="2"/>
  <c r="Q521" i="2"/>
  <c r="O522" i="2"/>
  <c r="Q522" i="2"/>
  <c r="O524" i="2"/>
  <c r="Q524" i="2"/>
  <c r="O525" i="2"/>
  <c r="Q525" i="2"/>
  <c r="O526" i="2"/>
  <c r="Q526" i="2"/>
  <c r="O528" i="2"/>
  <c r="Q528" i="2"/>
  <c r="O529" i="2"/>
  <c r="Q529" i="2"/>
  <c r="O530" i="2"/>
  <c r="Q530" i="2"/>
  <c r="O531" i="2"/>
  <c r="Q531" i="2"/>
  <c r="O532" i="2"/>
  <c r="Q532" i="2"/>
  <c r="O533" i="2"/>
  <c r="Q533" i="2"/>
  <c r="O534" i="2"/>
  <c r="Q534" i="2"/>
  <c r="O535" i="2"/>
  <c r="Q535" i="2"/>
  <c r="O536" i="2"/>
  <c r="Q536" i="2"/>
  <c r="O538" i="2"/>
  <c r="Q538" i="2"/>
  <c r="O539" i="2"/>
  <c r="Q539" i="2"/>
  <c r="O540" i="2"/>
  <c r="Q540" i="2"/>
  <c r="O541" i="2"/>
  <c r="Q541" i="2"/>
  <c r="O542" i="2"/>
  <c r="Q542" i="2"/>
  <c r="O544" i="2"/>
  <c r="Q544" i="2"/>
  <c r="O545" i="2"/>
  <c r="Q545" i="2"/>
  <c r="O546" i="2"/>
  <c r="Q546" i="2"/>
  <c r="O547" i="2"/>
  <c r="Q547" i="2"/>
  <c r="O548" i="2"/>
  <c r="Q548" i="2"/>
  <c r="O549" i="2"/>
  <c r="Q549" i="2"/>
  <c r="O550" i="2"/>
  <c r="Q550" i="2"/>
  <c r="O551" i="2"/>
  <c r="Q551" i="2"/>
  <c r="O552" i="2"/>
  <c r="Q552" i="2"/>
  <c r="O553" i="2"/>
  <c r="Q553" i="2"/>
  <c r="O554" i="2"/>
  <c r="Q554" i="2"/>
  <c r="O555" i="2"/>
  <c r="Q555" i="2"/>
  <c r="O556" i="2"/>
  <c r="Q556" i="2"/>
  <c r="O557" i="2"/>
  <c r="Q557" i="2"/>
  <c r="O558" i="2"/>
  <c r="Q558" i="2"/>
  <c r="O559" i="2"/>
  <c r="Q559" i="2"/>
  <c r="O560" i="2"/>
  <c r="Q560" i="2"/>
  <c r="O561" i="2"/>
  <c r="Q561" i="2"/>
  <c r="O562" i="2"/>
  <c r="Q562" i="2"/>
  <c r="O563" i="2"/>
  <c r="Q563" i="2"/>
  <c r="O564" i="2"/>
  <c r="Q564" i="2"/>
  <c r="O566" i="2"/>
  <c r="Q566" i="2"/>
  <c r="O567" i="2"/>
  <c r="Q567" i="2"/>
  <c r="O569" i="2"/>
  <c r="Q569" i="2"/>
  <c r="O570" i="2"/>
  <c r="Q570" i="2"/>
  <c r="O571" i="2"/>
  <c r="Q571" i="2"/>
  <c r="O572" i="2"/>
  <c r="Q572" i="2"/>
  <c r="O573" i="2"/>
  <c r="Q573" i="2"/>
  <c r="O574" i="2"/>
  <c r="Q574" i="2"/>
  <c r="O575" i="2"/>
  <c r="Q575" i="2"/>
  <c r="O576" i="2"/>
  <c r="Q576" i="2"/>
  <c r="O577" i="2"/>
  <c r="Q577" i="2"/>
  <c r="O578" i="2"/>
  <c r="Q578" i="2"/>
  <c r="K438" i="2"/>
  <c r="T438" i="2" s="1"/>
  <c r="K439" i="2"/>
  <c r="T439" i="2" s="1"/>
  <c r="K440" i="2"/>
  <c r="T440" i="2" s="1"/>
  <c r="K441" i="2"/>
  <c r="T441" i="2" s="1"/>
  <c r="K442" i="2"/>
  <c r="T442" i="2" s="1"/>
  <c r="K443" i="2"/>
  <c r="T443" i="2" s="1"/>
  <c r="K444" i="2"/>
  <c r="T444" i="2" s="1"/>
  <c r="K445" i="2"/>
  <c r="T445" i="2" s="1"/>
  <c r="K446" i="2"/>
  <c r="T446" i="2" s="1"/>
  <c r="K447" i="2"/>
  <c r="T447" i="2" s="1"/>
  <c r="K448" i="2"/>
  <c r="T448" i="2" s="1"/>
  <c r="K449" i="2"/>
  <c r="T449" i="2" s="1"/>
  <c r="K450" i="2"/>
  <c r="T450" i="2" s="1"/>
  <c r="K451" i="2"/>
  <c r="T451" i="2" s="1"/>
  <c r="K452" i="2"/>
  <c r="T452" i="2" s="1"/>
  <c r="K453" i="2"/>
  <c r="T453" i="2" s="1"/>
  <c r="K454" i="2"/>
  <c r="T454" i="2" s="1"/>
  <c r="K455" i="2"/>
  <c r="T455" i="2" s="1"/>
  <c r="K456" i="2"/>
  <c r="T456" i="2" s="1"/>
  <c r="K457" i="2"/>
  <c r="T457" i="2" s="1"/>
  <c r="K458" i="2"/>
  <c r="T458" i="2" s="1"/>
  <c r="K459" i="2"/>
  <c r="T459" i="2" s="1"/>
  <c r="K460" i="2"/>
  <c r="T460" i="2" s="1"/>
  <c r="K461" i="2"/>
  <c r="T461" i="2" s="1"/>
  <c r="K462" i="2"/>
  <c r="T462" i="2" s="1"/>
  <c r="K463" i="2"/>
  <c r="T463" i="2" s="1"/>
  <c r="K464" i="2"/>
  <c r="T464" i="2" s="1"/>
  <c r="K465" i="2"/>
  <c r="T465" i="2" s="1"/>
  <c r="K466" i="2"/>
  <c r="T466" i="2" s="1"/>
  <c r="K467" i="2"/>
  <c r="T467" i="2" s="1"/>
  <c r="K468" i="2"/>
  <c r="T468" i="2" s="1"/>
  <c r="K469" i="2"/>
  <c r="T469" i="2" s="1"/>
  <c r="K470" i="2"/>
  <c r="T470" i="2" s="1"/>
  <c r="K471" i="2"/>
  <c r="T471" i="2" s="1"/>
  <c r="K472" i="2"/>
  <c r="T472" i="2" s="1"/>
  <c r="K473" i="2"/>
  <c r="T473" i="2" s="1"/>
  <c r="K474" i="2"/>
  <c r="T474" i="2" s="1"/>
  <c r="K475" i="2"/>
  <c r="T475" i="2" s="1"/>
  <c r="K476" i="2"/>
  <c r="T476" i="2" s="1"/>
  <c r="K477" i="2"/>
  <c r="T477" i="2" s="1"/>
  <c r="K478" i="2"/>
  <c r="T478" i="2" s="1"/>
  <c r="K479" i="2"/>
  <c r="T479" i="2" s="1"/>
  <c r="K480" i="2"/>
  <c r="T480" i="2" s="1"/>
  <c r="K481" i="2"/>
  <c r="T481" i="2" s="1"/>
  <c r="K482" i="2"/>
  <c r="T482" i="2" s="1"/>
  <c r="K483" i="2"/>
  <c r="T483" i="2" s="1"/>
  <c r="K484" i="2"/>
  <c r="T484" i="2" s="1"/>
  <c r="K485" i="2"/>
  <c r="T485" i="2" s="1"/>
  <c r="K486" i="2"/>
  <c r="T486" i="2" s="1"/>
  <c r="K487" i="2"/>
  <c r="T487" i="2" s="1"/>
  <c r="K488" i="2"/>
  <c r="T488" i="2" s="1"/>
  <c r="K489" i="2"/>
  <c r="T489" i="2" s="1"/>
  <c r="K490" i="2"/>
  <c r="T490" i="2" s="1"/>
  <c r="K491" i="2"/>
  <c r="T491" i="2" s="1"/>
  <c r="K492" i="2"/>
  <c r="T492" i="2" s="1"/>
  <c r="K493" i="2"/>
  <c r="T493" i="2" s="1"/>
  <c r="K494" i="2"/>
  <c r="T494" i="2" s="1"/>
  <c r="K495" i="2"/>
  <c r="T495" i="2" s="1"/>
  <c r="K496" i="2"/>
  <c r="T496" i="2" s="1"/>
  <c r="K497" i="2"/>
  <c r="T497" i="2" s="1"/>
  <c r="K498" i="2"/>
  <c r="T498" i="2" s="1"/>
  <c r="K499" i="2"/>
  <c r="T499" i="2" s="1"/>
  <c r="K500" i="2"/>
  <c r="T500" i="2" s="1"/>
  <c r="K501" i="2"/>
  <c r="T501" i="2" s="1"/>
  <c r="K502" i="2"/>
  <c r="T502" i="2" s="1"/>
  <c r="K503" i="2"/>
  <c r="T503" i="2" s="1"/>
  <c r="K504" i="2"/>
  <c r="T504" i="2" s="1"/>
  <c r="K505" i="2"/>
  <c r="T505" i="2" s="1"/>
  <c r="K506" i="2"/>
  <c r="T506" i="2" s="1"/>
  <c r="K507" i="2"/>
  <c r="T507" i="2" s="1"/>
  <c r="K508" i="2"/>
  <c r="T508" i="2" s="1"/>
  <c r="K509" i="2"/>
  <c r="T509" i="2" s="1"/>
  <c r="K510" i="2"/>
  <c r="T510" i="2" s="1"/>
  <c r="K511" i="2"/>
  <c r="T511" i="2" s="1"/>
  <c r="K512" i="2"/>
  <c r="T512" i="2" s="1"/>
  <c r="K513" i="2"/>
  <c r="T513" i="2" s="1"/>
  <c r="K514" i="2"/>
  <c r="T514" i="2" s="1"/>
  <c r="K515" i="2"/>
  <c r="T515" i="2" s="1"/>
  <c r="K516" i="2"/>
  <c r="T516" i="2" s="1"/>
  <c r="K517" i="2"/>
  <c r="T517" i="2" s="1"/>
  <c r="K518" i="2"/>
  <c r="T518" i="2" s="1"/>
  <c r="K519" i="2"/>
  <c r="T519" i="2" s="1"/>
  <c r="K520" i="2"/>
  <c r="T520" i="2" s="1"/>
  <c r="K521" i="2"/>
  <c r="T521" i="2" s="1"/>
  <c r="K522" i="2"/>
  <c r="T522" i="2" s="1"/>
  <c r="K523" i="2"/>
  <c r="T523" i="2" s="1"/>
  <c r="K524" i="2"/>
  <c r="T524" i="2" s="1"/>
  <c r="K525" i="2"/>
  <c r="T525" i="2" s="1"/>
  <c r="K526" i="2"/>
  <c r="T526" i="2" s="1"/>
  <c r="K527" i="2"/>
  <c r="T527" i="2" s="1"/>
  <c r="K528" i="2"/>
  <c r="T528" i="2" s="1"/>
  <c r="K529" i="2"/>
  <c r="T529" i="2" s="1"/>
  <c r="K530" i="2"/>
  <c r="T530" i="2" s="1"/>
  <c r="K531" i="2"/>
  <c r="T531" i="2" s="1"/>
  <c r="K532" i="2"/>
  <c r="T532" i="2" s="1"/>
  <c r="K533" i="2"/>
  <c r="T533" i="2" s="1"/>
  <c r="K534" i="2"/>
  <c r="T534" i="2" s="1"/>
  <c r="K535" i="2"/>
  <c r="T535" i="2" s="1"/>
  <c r="K536" i="2"/>
  <c r="T536" i="2" s="1"/>
  <c r="K537" i="2"/>
  <c r="T537" i="2" s="1"/>
  <c r="K538" i="2"/>
  <c r="T538" i="2" s="1"/>
  <c r="K539" i="2"/>
  <c r="T539" i="2" s="1"/>
  <c r="K540" i="2"/>
  <c r="T540" i="2" s="1"/>
  <c r="K541" i="2"/>
  <c r="T541" i="2" s="1"/>
  <c r="K542" i="2"/>
  <c r="T542" i="2" s="1"/>
  <c r="K543" i="2"/>
  <c r="T543" i="2" s="1"/>
  <c r="K544" i="2"/>
  <c r="T544" i="2" s="1"/>
  <c r="K545" i="2"/>
  <c r="T545" i="2" s="1"/>
  <c r="K546" i="2"/>
  <c r="T546" i="2" s="1"/>
  <c r="K547" i="2"/>
  <c r="T547" i="2" s="1"/>
  <c r="K548" i="2"/>
  <c r="T548" i="2" s="1"/>
  <c r="K549" i="2"/>
  <c r="T549" i="2" s="1"/>
  <c r="K550" i="2"/>
  <c r="T550" i="2" s="1"/>
  <c r="K551" i="2"/>
  <c r="T551" i="2" s="1"/>
  <c r="K552" i="2"/>
  <c r="T552" i="2" s="1"/>
  <c r="K553" i="2"/>
  <c r="T553" i="2" s="1"/>
  <c r="K554" i="2"/>
  <c r="T554" i="2" s="1"/>
  <c r="K555" i="2"/>
  <c r="T555" i="2" s="1"/>
  <c r="K556" i="2"/>
  <c r="T556" i="2" s="1"/>
  <c r="K557" i="2"/>
  <c r="T557" i="2" s="1"/>
  <c r="K558" i="2"/>
  <c r="T558" i="2" s="1"/>
  <c r="K559" i="2"/>
  <c r="T559" i="2" s="1"/>
  <c r="K560" i="2"/>
  <c r="T560" i="2" s="1"/>
  <c r="K561" i="2"/>
  <c r="T561" i="2" s="1"/>
  <c r="K562" i="2"/>
  <c r="T562" i="2" s="1"/>
  <c r="K563" i="2"/>
  <c r="T563" i="2" s="1"/>
  <c r="K564" i="2"/>
  <c r="T564" i="2" s="1"/>
  <c r="K565" i="2"/>
  <c r="T565" i="2" s="1"/>
  <c r="K566" i="2"/>
  <c r="T566" i="2" s="1"/>
  <c r="K567" i="2"/>
  <c r="T567" i="2" s="1"/>
  <c r="K568" i="2"/>
  <c r="T568" i="2" s="1"/>
  <c r="K569" i="2"/>
  <c r="T569" i="2" s="1"/>
  <c r="K570" i="2"/>
  <c r="T570" i="2" s="1"/>
  <c r="K571" i="2"/>
  <c r="T571" i="2" s="1"/>
  <c r="K572" i="2"/>
  <c r="T572" i="2" s="1"/>
  <c r="K573" i="2"/>
  <c r="T573" i="2" s="1"/>
  <c r="K574" i="2"/>
  <c r="T574" i="2" s="1"/>
  <c r="K575" i="2"/>
  <c r="T575" i="2" s="1"/>
  <c r="K576" i="2"/>
  <c r="T576" i="2" s="1"/>
  <c r="K577" i="2"/>
  <c r="T577" i="2" s="1"/>
  <c r="K578" i="2"/>
  <c r="T578" i="2" s="1"/>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96" i="2"/>
  <c r="T296" i="2" s="1"/>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B1" i="41" l="1"/>
  <c r="B2" i="41"/>
  <c r="K55" i="38" l="1"/>
  <c r="K63" i="38" l="1"/>
  <c r="K62" i="38"/>
  <c r="K61" i="38"/>
  <c r="K60" i="38"/>
  <c r="K59" i="38"/>
  <c r="K58" i="38"/>
  <c r="K57" i="38"/>
  <c r="K56" i="38"/>
  <c r="K54" i="38"/>
  <c r="K53" i="38"/>
  <c r="E13" i="40"/>
  <c r="E16" i="40"/>
  <c r="E17" i="40"/>
  <c r="E12" i="40"/>
  <c r="B4" i="40"/>
  <c r="B5" i="40"/>
  <c r="B6" i="40"/>
  <c r="B7" i="40"/>
  <c r="B2" i="40"/>
  <c r="A3" i="40"/>
  <c r="A4" i="40"/>
  <c r="A5" i="40"/>
  <c r="A6" i="40"/>
  <c r="A7" i="40"/>
  <c r="A2" i="40"/>
  <c r="P19" i="40" l="1"/>
  <c r="L17" i="40"/>
  <c r="K17" i="40"/>
  <c r="J17" i="40"/>
  <c r="F17" i="40"/>
  <c r="I17" i="40" s="1"/>
  <c r="L16" i="40"/>
  <c r="K16" i="40"/>
  <c r="J16" i="40"/>
  <c r="F16" i="40"/>
  <c r="I16" i="40" s="1"/>
  <c r="L13" i="40"/>
  <c r="K13" i="40"/>
  <c r="J13" i="40"/>
  <c r="F13" i="40"/>
  <c r="I13" i="40" s="1"/>
  <c r="L12" i="40"/>
  <c r="K12" i="40"/>
  <c r="J12" i="40"/>
  <c r="F12" i="40"/>
  <c r="I12" i="40" s="1"/>
  <c r="B3" i="40"/>
  <c r="N13" i="40" l="1"/>
  <c r="Q13" i="40" s="1"/>
  <c r="N16" i="40"/>
  <c r="Q16" i="40" s="1"/>
  <c r="N17" i="40"/>
  <c r="Q17" i="40" s="1"/>
  <c r="H18" i="31" s="1"/>
  <c r="N12" i="40"/>
  <c r="Q12" i="40" s="1"/>
  <c r="H17" i="31" s="1"/>
  <c r="Q19" i="40" l="1"/>
  <c r="B5" i="36"/>
  <c r="B6" i="36"/>
  <c r="B7" i="36"/>
  <c r="B8" i="36"/>
  <c r="B3" i="36"/>
  <c r="A4" i="36"/>
  <c r="A5" i="36"/>
  <c r="A6" i="36"/>
  <c r="A7" i="36"/>
  <c r="A8" i="36"/>
  <c r="A3" i="36"/>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Q27" i="2"/>
  <c r="O27" i="2" s="1"/>
  <c r="Q28" i="2"/>
  <c r="O28" i="2" s="1"/>
  <c r="Q29" i="2"/>
  <c r="O29" i="2" s="1"/>
  <c r="Q30" i="2"/>
  <c r="O30" i="2" s="1"/>
  <c r="Q31" i="2"/>
  <c r="O31" i="2" s="1"/>
  <c r="Q32" i="2"/>
  <c r="O32" i="2" s="1"/>
  <c r="Q33" i="2"/>
  <c r="O33" i="2" s="1"/>
  <c r="Q34" i="2"/>
  <c r="O34" i="2" s="1"/>
  <c r="Q35" i="2"/>
  <c r="O35" i="2" s="1"/>
  <c r="Q36" i="2"/>
  <c r="O36" i="2" s="1"/>
  <c r="Q37" i="2"/>
  <c r="O37" i="2" s="1"/>
  <c r="Q38" i="2"/>
  <c r="O38" i="2" s="1"/>
  <c r="Q39" i="2"/>
  <c r="O39" i="2" s="1"/>
  <c r="Q40" i="2"/>
  <c r="O40" i="2" s="1"/>
  <c r="Q41" i="2"/>
  <c r="O41" i="2" s="1"/>
  <c r="Q42" i="2"/>
  <c r="O42" i="2" s="1"/>
  <c r="Q43" i="2"/>
  <c r="O43" i="2" s="1"/>
  <c r="Q44" i="2"/>
  <c r="O44" i="2" s="1"/>
  <c r="Q45" i="2"/>
  <c r="O45" i="2" s="1"/>
  <c r="Q46" i="2"/>
  <c r="O46" i="2" s="1"/>
  <c r="Q47" i="2"/>
  <c r="O47" i="2" s="1"/>
  <c r="Q48" i="2"/>
  <c r="O48" i="2" s="1"/>
  <c r="Q49" i="2"/>
  <c r="O49" i="2" s="1"/>
  <c r="Q50" i="2"/>
  <c r="O50" i="2" s="1"/>
  <c r="Q51" i="2"/>
  <c r="O51" i="2" s="1"/>
  <c r="Q52" i="2"/>
  <c r="O52" i="2" s="1"/>
  <c r="Q53" i="2"/>
  <c r="O53" i="2" s="1"/>
  <c r="Q54" i="2"/>
  <c r="O54" i="2" s="1"/>
  <c r="Q55" i="2"/>
  <c r="O55" i="2" s="1"/>
  <c r="Q56" i="2"/>
  <c r="O56" i="2" s="1"/>
  <c r="Q57" i="2"/>
  <c r="O57" i="2" s="1"/>
  <c r="Q58" i="2"/>
  <c r="O58" i="2" s="1"/>
  <c r="Q59" i="2"/>
  <c r="O59" i="2" s="1"/>
  <c r="Q60" i="2"/>
  <c r="O60" i="2" s="1"/>
  <c r="Q61" i="2"/>
  <c r="O61" i="2" s="1"/>
  <c r="Q62" i="2"/>
  <c r="O62" i="2" s="1"/>
  <c r="Q63" i="2"/>
  <c r="O63" i="2" s="1"/>
  <c r="Q64" i="2"/>
  <c r="O64" i="2" s="1"/>
  <c r="Q65" i="2"/>
  <c r="O65" i="2" s="1"/>
  <c r="Q66" i="2"/>
  <c r="O66" i="2" s="1"/>
  <c r="Q67" i="2"/>
  <c r="O67" i="2" s="1"/>
  <c r="Q68" i="2"/>
  <c r="O68" i="2" s="1"/>
  <c r="Q69" i="2"/>
  <c r="O69" i="2" s="1"/>
  <c r="Q70" i="2"/>
  <c r="O70" i="2" s="1"/>
  <c r="Q71" i="2"/>
  <c r="O71" i="2" s="1"/>
  <c r="Q72" i="2"/>
  <c r="O72" i="2" s="1"/>
  <c r="Q73" i="2"/>
  <c r="O73" i="2" s="1"/>
  <c r="Q74" i="2"/>
  <c r="O74" i="2" s="1"/>
  <c r="Q75" i="2"/>
  <c r="O75" i="2" s="1"/>
  <c r="Q76" i="2"/>
  <c r="O76" i="2" s="1"/>
  <c r="Q77" i="2"/>
  <c r="O77" i="2" s="1"/>
  <c r="Q78" i="2"/>
  <c r="O78" i="2" s="1"/>
  <c r="Q79" i="2"/>
  <c r="O79" i="2" s="1"/>
  <c r="Q80" i="2"/>
  <c r="O80" i="2" s="1"/>
  <c r="Q81" i="2"/>
  <c r="O81" i="2" s="1"/>
  <c r="Q82" i="2"/>
  <c r="O82" i="2" s="1"/>
  <c r="Q83" i="2"/>
  <c r="O83" i="2" s="1"/>
  <c r="Q84" i="2"/>
  <c r="O84" i="2" s="1"/>
  <c r="Q85" i="2"/>
  <c r="O85" i="2" s="1"/>
  <c r="Q86" i="2"/>
  <c r="O86" i="2" s="1"/>
  <c r="Q87" i="2"/>
  <c r="O87" i="2" s="1"/>
  <c r="Q88" i="2"/>
  <c r="O88" i="2" s="1"/>
  <c r="Q89" i="2"/>
  <c r="O89" i="2" s="1"/>
  <c r="Q90" i="2"/>
  <c r="O90" i="2" s="1"/>
  <c r="Q91" i="2"/>
  <c r="O91" i="2" s="1"/>
  <c r="Q92" i="2"/>
  <c r="O92" i="2" s="1"/>
  <c r="Q93" i="2"/>
  <c r="O93" i="2" s="1"/>
  <c r="Q94" i="2"/>
  <c r="O94" i="2" s="1"/>
  <c r="Q95" i="2"/>
  <c r="O95" i="2" s="1"/>
  <c r="Q96" i="2"/>
  <c r="O96" i="2" s="1"/>
  <c r="Q97" i="2"/>
  <c r="O97" i="2" s="1"/>
  <c r="Q98" i="2"/>
  <c r="O98" i="2" s="1"/>
  <c r="Q99" i="2"/>
  <c r="O99" i="2" s="1"/>
  <c r="Q100" i="2"/>
  <c r="O100" i="2" s="1"/>
  <c r="Q101" i="2"/>
  <c r="O101" i="2" s="1"/>
  <c r="Q102" i="2"/>
  <c r="O102" i="2" s="1"/>
  <c r="Q103" i="2"/>
  <c r="O103" i="2" s="1"/>
  <c r="Q104" i="2"/>
  <c r="O104" i="2" s="1"/>
  <c r="Q105" i="2"/>
  <c r="O105" i="2" s="1"/>
  <c r="Q106" i="2"/>
  <c r="O106" i="2" s="1"/>
  <c r="Q107" i="2"/>
  <c r="O107" i="2" s="1"/>
  <c r="Q108" i="2"/>
  <c r="O108" i="2" s="1"/>
  <c r="Q109" i="2"/>
  <c r="O109" i="2" s="1"/>
  <c r="Q110" i="2"/>
  <c r="O110" i="2" s="1"/>
  <c r="Q111" i="2"/>
  <c r="O111" i="2" s="1"/>
  <c r="Q112" i="2"/>
  <c r="O112" i="2" s="1"/>
  <c r="Q113" i="2"/>
  <c r="O113" i="2" s="1"/>
  <c r="Q114" i="2"/>
  <c r="O114" i="2" s="1"/>
  <c r="Q115" i="2"/>
  <c r="O115" i="2" s="1"/>
  <c r="Q116" i="2"/>
  <c r="O116" i="2" s="1"/>
  <c r="Q117" i="2"/>
  <c r="O117" i="2" s="1"/>
  <c r="Q118" i="2"/>
  <c r="O118" i="2" s="1"/>
  <c r="Q119" i="2"/>
  <c r="O119" i="2" s="1"/>
  <c r="Q120" i="2"/>
  <c r="O120" i="2" s="1"/>
  <c r="Q121" i="2"/>
  <c r="O121" i="2" s="1"/>
  <c r="Q122" i="2"/>
  <c r="O122" i="2" s="1"/>
  <c r="Q123" i="2"/>
  <c r="O123" i="2" s="1"/>
  <c r="Q124" i="2"/>
  <c r="O124" i="2" s="1"/>
  <c r="Q125" i="2"/>
  <c r="O125" i="2" s="1"/>
  <c r="Q126" i="2"/>
  <c r="O126" i="2" s="1"/>
  <c r="Q127" i="2"/>
  <c r="O127" i="2" s="1"/>
  <c r="Q128" i="2"/>
  <c r="O128" i="2" s="1"/>
  <c r="Q129" i="2"/>
  <c r="O129" i="2" s="1"/>
  <c r="Q130" i="2"/>
  <c r="O130" i="2" s="1"/>
  <c r="Q131" i="2"/>
  <c r="O131" i="2" s="1"/>
  <c r="Q132" i="2"/>
  <c r="O132" i="2" s="1"/>
  <c r="Q133" i="2"/>
  <c r="O133" i="2" s="1"/>
  <c r="Q134" i="2"/>
  <c r="O134" i="2" s="1"/>
  <c r="Q135" i="2"/>
  <c r="O135" i="2" s="1"/>
  <c r="Q136" i="2"/>
  <c r="O136" i="2" s="1"/>
  <c r="Q137" i="2"/>
  <c r="O137" i="2" s="1"/>
  <c r="Q138" i="2"/>
  <c r="O138" i="2" s="1"/>
  <c r="Q139" i="2"/>
  <c r="O139" i="2" s="1"/>
  <c r="Q140" i="2"/>
  <c r="O140" i="2" s="1"/>
  <c r="Q141" i="2"/>
  <c r="O141" i="2" s="1"/>
  <c r="Q142" i="2"/>
  <c r="O142" i="2" s="1"/>
  <c r="Q143" i="2"/>
  <c r="O143" i="2" s="1"/>
  <c r="Q144" i="2"/>
  <c r="O144" i="2" s="1"/>
  <c r="Q145" i="2"/>
  <c r="O145" i="2" s="1"/>
  <c r="Q146" i="2"/>
  <c r="O146" i="2" s="1"/>
  <c r="Q147" i="2"/>
  <c r="O147" i="2" s="1"/>
  <c r="Q148" i="2"/>
  <c r="O148" i="2" s="1"/>
  <c r="Q149" i="2"/>
  <c r="O149" i="2" s="1"/>
  <c r="Q150" i="2"/>
  <c r="O150" i="2" s="1"/>
  <c r="Q151" i="2"/>
  <c r="O151" i="2" s="1"/>
  <c r="Q152" i="2"/>
  <c r="O152" i="2" s="1"/>
  <c r="Q153" i="2"/>
  <c r="O153" i="2" s="1"/>
  <c r="Q154" i="2"/>
  <c r="O154" i="2" s="1"/>
  <c r="Q155" i="2"/>
  <c r="O155" i="2" s="1"/>
  <c r="Q156" i="2"/>
  <c r="O156" i="2" s="1"/>
  <c r="Q157" i="2"/>
  <c r="O157" i="2" s="1"/>
  <c r="Q158" i="2"/>
  <c r="O158" i="2" s="1"/>
  <c r="Q159" i="2"/>
  <c r="O159" i="2" s="1"/>
  <c r="Q160" i="2"/>
  <c r="O160" i="2" s="1"/>
  <c r="Q163" i="2"/>
  <c r="O163" i="2" s="1"/>
  <c r="Q168" i="2"/>
  <c r="O168" i="2" s="1"/>
  <c r="Q171" i="2"/>
  <c r="O171" i="2" s="1"/>
  <c r="Q172" i="2"/>
  <c r="O172" i="2" s="1"/>
  <c r="Q177" i="2"/>
  <c r="O177" i="2" s="1"/>
  <c r="Q178" i="2"/>
  <c r="O178" i="2" s="1"/>
  <c r="Q181" i="2"/>
  <c r="O181" i="2" s="1"/>
  <c r="Q184" i="2"/>
  <c r="O184" i="2" s="1"/>
  <c r="Q185" i="2"/>
  <c r="O185" i="2" s="1"/>
  <c r="Q186" i="2"/>
  <c r="O186" i="2" s="1"/>
  <c r="Q187" i="2"/>
  <c r="O187" i="2" s="1"/>
  <c r="Q188" i="2"/>
  <c r="O188" i="2" s="1"/>
  <c r="Q189" i="2"/>
  <c r="O189" i="2" s="1"/>
  <c r="Q190" i="2"/>
  <c r="O190" i="2" s="1"/>
  <c r="Q191" i="2"/>
  <c r="O191" i="2" s="1"/>
  <c r="Q192" i="2"/>
  <c r="O192" i="2" s="1"/>
  <c r="Q193" i="2"/>
  <c r="O193" i="2" s="1"/>
  <c r="Q194" i="2"/>
  <c r="O194" i="2" s="1"/>
  <c r="Q195" i="2"/>
  <c r="O195" i="2" s="1"/>
  <c r="Q196" i="2"/>
  <c r="O196" i="2" s="1"/>
  <c r="Q197" i="2"/>
  <c r="O197" i="2" s="1"/>
  <c r="Q202" i="2"/>
  <c r="O202" i="2" s="1"/>
  <c r="Q203" i="2"/>
  <c r="O203" i="2" s="1"/>
  <c r="Q204" i="2"/>
  <c r="O204" i="2" s="1"/>
  <c r="Q205" i="2"/>
  <c r="O205" i="2" s="1"/>
  <c r="Q206" i="2"/>
  <c r="O206" i="2" s="1"/>
  <c r="Q207" i="2"/>
  <c r="O207" i="2" s="1"/>
  <c r="Q208" i="2"/>
  <c r="O208" i="2" s="1"/>
  <c r="Q209" i="2"/>
  <c r="O209" i="2" s="1"/>
  <c r="Q210" i="2"/>
  <c r="O210" i="2" s="1"/>
  <c r="Q211" i="2"/>
  <c r="O211" i="2" s="1"/>
  <c r="Q212" i="2"/>
  <c r="O212" i="2" s="1"/>
  <c r="Q213" i="2"/>
  <c r="O213" i="2" s="1"/>
  <c r="Q214" i="2"/>
  <c r="O214" i="2" s="1"/>
  <c r="Q215" i="2"/>
  <c r="O215" i="2" s="1"/>
  <c r="Q216" i="2"/>
  <c r="O216" i="2" s="1"/>
  <c r="Q217" i="2"/>
  <c r="O217" i="2" s="1"/>
  <c r="Q218" i="2"/>
  <c r="O218" i="2" s="1"/>
  <c r="Q219" i="2"/>
  <c r="O219" i="2" s="1"/>
  <c r="Q220" i="2"/>
  <c r="O220" i="2" s="1"/>
  <c r="Q221" i="2"/>
  <c r="O221" i="2" s="1"/>
  <c r="Q222" i="2"/>
  <c r="O222" i="2" s="1"/>
  <c r="Q223" i="2"/>
  <c r="O223" i="2" s="1"/>
  <c r="Q224" i="2"/>
  <c r="O224" i="2" s="1"/>
  <c r="Q225" i="2"/>
  <c r="O225" i="2" s="1"/>
  <c r="Q226" i="2"/>
  <c r="O226" i="2" s="1"/>
  <c r="Q227" i="2"/>
  <c r="O227" i="2" s="1"/>
  <c r="Q228" i="2"/>
  <c r="O228" i="2" s="1"/>
  <c r="Q229" i="2"/>
  <c r="O229" i="2" s="1"/>
  <c r="Q230" i="2"/>
  <c r="O230" i="2" s="1"/>
  <c r="Q231" i="2"/>
  <c r="O231" i="2" s="1"/>
  <c r="Q232" i="2"/>
  <c r="O232" i="2" s="1"/>
  <c r="Q233" i="2"/>
  <c r="O233" i="2" s="1"/>
  <c r="Q234" i="2"/>
  <c r="O234" i="2" s="1"/>
  <c r="Q235" i="2"/>
  <c r="O235" i="2" s="1"/>
  <c r="Q236" i="2"/>
  <c r="O236" i="2" s="1"/>
  <c r="Q237" i="2"/>
  <c r="O237" i="2" s="1"/>
  <c r="Q238" i="2"/>
  <c r="O238" i="2" s="1"/>
  <c r="Q239" i="2"/>
  <c r="O239" i="2" s="1"/>
  <c r="Q240" i="2"/>
  <c r="O240" i="2" s="1"/>
  <c r="Q241" i="2"/>
  <c r="O241" i="2" s="1"/>
  <c r="Q242" i="2"/>
  <c r="O242" i="2" s="1"/>
  <c r="Q243" i="2"/>
  <c r="O243" i="2" s="1"/>
  <c r="Q244" i="2"/>
  <c r="O244" i="2" s="1"/>
  <c r="Q245" i="2"/>
  <c r="O245" i="2" s="1"/>
  <c r="Q246" i="2"/>
  <c r="O246" i="2" s="1"/>
  <c r="Q247" i="2"/>
  <c r="O247" i="2" s="1"/>
  <c r="Q248" i="2"/>
  <c r="O248" i="2" s="1"/>
  <c r="Q249" i="2"/>
  <c r="O249" i="2" s="1"/>
  <c r="Q250" i="2"/>
  <c r="O250" i="2" s="1"/>
  <c r="Q251" i="2"/>
  <c r="O251" i="2" s="1"/>
  <c r="Q252" i="2"/>
  <c r="O252" i="2" s="1"/>
  <c r="Q253" i="2"/>
  <c r="O253" i="2" s="1"/>
  <c r="Q254" i="2"/>
  <c r="O254" i="2" s="1"/>
  <c r="Q255" i="2"/>
  <c r="O255" i="2" s="1"/>
  <c r="Q256" i="2"/>
  <c r="O256" i="2" s="1"/>
  <c r="Q257" i="2"/>
  <c r="O257" i="2" s="1"/>
  <c r="Q258" i="2"/>
  <c r="O258" i="2" s="1"/>
  <c r="Q259" i="2"/>
  <c r="O259" i="2" s="1"/>
  <c r="Q260" i="2"/>
  <c r="O260" i="2" s="1"/>
  <c r="Q261" i="2"/>
  <c r="O261" i="2" s="1"/>
  <c r="Q262" i="2"/>
  <c r="O262" i="2" s="1"/>
  <c r="Q263" i="2"/>
  <c r="O263" i="2" s="1"/>
  <c r="Q264" i="2"/>
  <c r="O264" i="2" s="1"/>
  <c r="Q265" i="2"/>
  <c r="O265" i="2" s="1"/>
  <c r="Q266" i="2"/>
  <c r="O266" i="2" s="1"/>
  <c r="Q267" i="2"/>
  <c r="O267" i="2" s="1"/>
  <c r="Q268" i="2"/>
  <c r="O268" i="2" s="1"/>
  <c r="Q269" i="2"/>
  <c r="O269" i="2" s="1"/>
  <c r="Q270" i="2"/>
  <c r="O270" i="2" s="1"/>
  <c r="Q271" i="2"/>
  <c r="O271" i="2" s="1"/>
  <c r="Q272" i="2"/>
  <c r="O272" i="2" s="1"/>
  <c r="Q273" i="2"/>
  <c r="O273" i="2" s="1"/>
  <c r="Q274" i="2"/>
  <c r="O274" i="2" s="1"/>
  <c r="Q297" i="2"/>
  <c r="O297" i="2" s="1"/>
  <c r="Q298" i="2"/>
  <c r="O298" i="2" s="1"/>
  <c r="Q299" i="2"/>
  <c r="O299" i="2" s="1"/>
  <c r="Q300" i="2"/>
  <c r="O300" i="2" s="1"/>
  <c r="Q301" i="2"/>
  <c r="O301" i="2" s="1"/>
  <c r="Q302" i="2"/>
  <c r="O302" i="2" s="1"/>
  <c r="Q303" i="2"/>
  <c r="O303" i="2" s="1"/>
  <c r="Q304" i="2"/>
  <c r="O304" i="2" s="1"/>
  <c r="Q305" i="2"/>
  <c r="O305" i="2" s="1"/>
  <c r="Q306" i="2"/>
  <c r="O306" i="2" s="1"/>
  <c r="Q307" i="2"/>
  <c r="O307" i="2" s="1"/>
  <c r="Q308" i="2"/>
  <c r="O308" i="2" s="1"/>
  <c r="Q309" i="2"/>
  <c r="O309" i="2" s="1"/>
  <c r="Q310" i="2"/>
  <c r="O310" i="2" s="1"/>
  <c r="Q311" i="2"/>
  <c r="O311" i="2" s="1"/>
  <c r="Q312" i="2"/>
  <c r="O312" i="2" s="1"/>
  <c r="Q313" i="2"/>
  <c r="O313" i="2" s="1"/>
  <c r="Q314" i="2"/>
  <c r="O314" i="2" s="1"/>
  <c r="Q315" i="2"/>
  <c r="O315" i="2" s="1"/>
  <c r="Q316" i="2"/>
  <c r="O316" i="2" s="1"/>
  <c r="Q317" i="2"/>
  <c r="O317" i="2" s="1"/>
  <c r="Q318" i="2"/>
  <c r="O318" i="2" s="1"/>
  <c r="Q319" i="2"/>
  <c r="O319" i="2" s="1"/>
  <c r="Q320" i="2"/>
  <c r="O320" i="2" s="1"/>
  <c r="Q321" i="2"/>
  <c r="O321" i="2" s="1"/>
  <c r="Q322" i="2"/>
  <c r="O322" i="2" s="1"/>
  <c r="Q323" i="2"/>
  <c r="O323" i="2" s="1"/>
  <c r="Q324" i="2"/>
  <c r="O324" i="2" s="1"/>
  <c r="Q325" i="2"/>
  <c r="O325" i="2" s="1"/>
  <c r="Q326" i="2"/>
  <c r="O326" i="2" s="1"/>
  <c r="Q327" i="2"/>
  <c r="O327" i="2" s="1"/>
  <c r="Q328" i="2"/>
  <c r="O328" i="2" s="1"/>
  <c r="Q329" i="2"/>
  <c r="O329" i="2" s="1"/>
  <c r="Q330" i="2"/>
  <c r="O330" i="2" s="1"/>
  <c r="Q331" i="2"/>
  <c r="O331" i="2" s="1"/>
  <c r="Q332" i="2"/>
  <c r="O332" i="2" s="1"/>
  <c r="Q333" i="2"/>
  <c r="O333" i="2" s="1"/>
  <c r="Q334" i="2"/>
  <c r="O334" i="2" s="1"/>
  <c r="Q335" i="2"/>
  <c r="O335" i="2" s="1"/>
  <c r="Q336" i="2"/>
  <c r="O336" i="2" s="1"/>
  <c r="Q337" i="2"/>
  <c r="O337" i="2" s="1"/>
  <c r="Q339" i="2"/>
  <c r="O339" i="2" s="1"/>
  <c r="Q340" i="2"/>
  <c r="O340" i="2" s="1"/>
  <c r="Q342" i="2"/>
  <c r="O342" i="2" s="1"/>
  <c r="Q343" i="2"/>
  <c r="O343" i="2" s="1"/>
  <c r="Q344" i="2"/>
  <c r="O344" i="2" s="1"/>
  <c r="Q345" i="2"/>
  <c r="O345" i="2" s="1"/>
  <c r="Q346" i="2"/>
  <c r="O346" i="2" s="1"/>
  <c r="Q347" i="2"/>
  <c r="O347" i="2" s="1"/>
  <c r="Q348" i="2"/>
  <c r="O348" i="2" s="1"/>
  <c r="Q349" i="2"/>
  <c r="O349" i="2" s="1"/>
  <c r="Q350" i="2"/>
  <c r="O350" i="2" s="1"/>
  <c r="Q353" i="2"/>
  <c r="O353" i="2" s="1"/>
  <c r="Q355" i="2"/>
  <c r="O355" i="2" s="1"/>
  <c r="Q356" i="2"/>
  <c r="O356" i="2" s="1"/>
  <c r="Q357" i="2"/>
  <c r="O357" i="2" s="1"/>
  <c r="Q358" i="2"/>
  <c r="O358" i="2" s="1"/>
  <c r="Q359" i="2"/>
  <c r="O359" i="2" s="1"/>
  <c r="Q362" i="2"/>
  <c r="O362" i="2" s="1"/>
  <c r="Q363" i="2"/>
  <c r="O363" i="2" s="1"/>
  <c r="Q366" i="2"/>
  <c r="O366" i="2" s="1"/>
  <c r="Q367" i="2"/>
  <c r="O367" i="2" s="1"/>
  <c r="Q368" i="2"/>
  <c r="O368" i="2" s="1"/>
  <c r="Q369" i="2"/>
  <c r="O369" i="2" s="1"/>
  <c r="Q370" i="2"/>
  <c r="O370" i="2" s="1"/>
  <c r="Q371" i="2"/>
  <c r="O371" i="2" s="1"/>
  <c r="Q372" i="2"/>
  <c r="O372" i="2" s="1"/>
  <c r="Q373" i="2"/>
  <c r="O373" i="2" s="1"/>
  <c r="Q375" i="2"/>
  <c r="O375" i="2" s="1"/>
  <c r="Q376" i="2"/>
  <c r="O376" i="2" s="1"/>
  <c r="Q377" i="2"/>
  <c r="O377" i="2" s="1"/>
  <c r="Q378" i="2"/>
  <c r="O378" i="2" s="1"/>
  <c r="Q380" i="2"/>
  <c r="O380" i="2" s="1"/>
  <c r="Q381" i="2"/>
  <c r="O381" i="2" s="1"/>
  <c r="Q382" i="2"/>
  <c r="O382" i="2" s="1"/>
  <c r="Q383" i="2"/>
  <c r="O383" i="2" s="1"/>
  <c r="Q384" i="2"/>
  <c r="O384" i="2" s="1"/>
  <c r="Q385" i="2"/>
  <c r="O385" i="2" s="1"/>
  <c r="Q386" i="2"/>
  <c r="O386" i="2" s="1"/>
  <c r="Q387" i="2"/>
  <c r="O387" i="2" s="1"/>
  <c r="Q389" i="2"/>
  <c r="O389" i="2" s="1"/>
  <c r="Q391" i="2"/>
  <c r="O391" i="2" s="1"/>
  <c r="Q392" i="2"/>
  <c r="O392" i="2" s="1"/>
  <c r="Q393" i="2"/>
  <c r="O393" i="2" s="1"/>
  <c r="Q394" i="2"/>
  <c r="O394" i="2" s="1"/>
  <c r="Q397" i="2"/>
  <c r="O397" i="2" s="1"/>
  <c r="Q398" i="2"/>
  <c r="O398" i="2" s="1"/>
  <c r="Q399" i="2"/>
  <c r="O399" i="2" s="1"/>
  <c r="Q400" i="2"/>
  <c r="O400" i="2" s="1"/>
  <c r="Q401" i="2"/>
  <c r="O401" i="2" s="1"/>
  <c r="Q402" i="2"/>
  <c r="O402" i="2" s="1"/>
  <c r="Q403" i="2"/>
  <c r="O403" i="2" s="1"/>
  <c r="Q404" i="2"/>
  <c r="O404" i="2" s="1"/>
  <c r="Q405" i="2"/>
  <c r="O405" i="2" s="1"/>
  <c r="Q406" i="2"/>
  <c r="O406" i="2" s="1"/>
  <c r="Q407" i="2"/>
  <c r="O407" i="2" s="1"/>
  <c r="Q408" i="2"/>
  <c r="O408" i="2" s="1"/>
  <c r="Q409" i="2"/>
  <c r="O409" i="2" s="1"/>
  <c r="Q410" i="2"/>
  <c r="O410" i="2" s="1"/>
  <c r="Q411" i="2"/>
  <c r="O411" i="2" s="1"/>
  <c r="Q412" i="2"/>
  <c r="O412" i="2" s="1"/>
  <c r="Q413" i="2"/>
  <c r="O413" i="2" s="1"/>
  <c r="Q414" i="2"/>
  <c r="O414" i="2" s="1"/>
  <c r="Q415" i="2"/>
  <c r="O415" i="2" s="1"/>
  <c r="Q416" i="2"/>
  <c r="O416" i="2" s="1"/>
  <c r="Q417" i="2"/>
  <c r="O417" i="2" s="1"/>
  <c r="Q419" i="2"/>
  <c r="O419" i="2" s="1"/>
  <c r="Q420" i="2"/>
  <c r="O420" i="2" s="1"/>
  <c r="Q421" i="2"/>
  <c r="O421" i="2" s="1"/>
  <c r="Q423" i="2"/>
  <c r="O423" i="2" s="1"/>
  <c r="Q424" i="2"/>
  <c r="O424" i="2" s="1"/>
  <c r="Q425" i="2"/>
  <c r="O425" i="2" s="1"/>
  <c r="Q426" i="2"/>
  <c r="O426" i="2" s="1"/>
  <c r="Q427" i="2"/>
  <c r="O427" i="2" s="1"/>
  <c r="Q428" i="2"/>
  <c r="O428" i="2" s="1"/>
  <c r="Q429" i="2"/>
  <c r="O429" i="2" s="1"/>
  <c r="Q430" i="2"/>
  <c r="O430" i="2" s="1"/>
  <c r="Q431" i="2"/>
  <c r="O431" i="2" s="1"/>
  <c r="Q432" i="2"/>
  <c r="O432" i="2" s="1"/>
  <c r="Q433" i="2"/>
  <c r="O433" i="2" s="1"/>
  <c r="Q434" i="2"/>
  <c r="O434" i="2" s="1"/>
  <c r="Q435" i="2"/>
  <c r="O435" i="2" s="1"/>
  <c r="Q436" i="2"/>
  <c r="O436" i="2" s="1"/>
  <c r="Q437" i="2"/>
  <c r="O437" i="2" s="1"/>
  <c r="T11" i="2"/>
  <c r="T12" i="2"/>
  <c r="T13" i="2"/>
  <c r="T14" i="2"/>
  <c r="T15" i="2"/>
  <c r="T16" i="2"/>
  <c r="T17" i="2"/>
  <c r="T18" i="2"/>
  <c r="T19" i="2"/>
  <c r="T20" i="2"/>
  <c r="T21" i="2"/>
  <c r="T22" i="2"/>
  <c r="T23" i="2"/>
  <c r="T24" i="2"/>
  <c r="T25" i="2"/>
  <c r="T26" i="2"/>
  <c r="T10" i="2"/>
  <c r="B6" i="28"/>
  <c r="B5" i="28"/>
  <c r="B3" i="28"/>
  <c r="A4" i="28"/>
  <c r="A5" i="28"/>
  <c r="A6" i="28"/>
  <c r="A3" i="28"/>
  <c r="B7" i="2"/>
  <c r="B6" i="2"/>
  <c r="B5" i="2"/>
  <c r="B4" i="2"/>
  <c r="B3" i="2"/>
  <c r="C7" i="2"/>
  <c r="C6" i="2"/>
  <c r="C5" i="2"/>
  <c r="C3" i="2"/>
  <c r="K57" i="18"/>
  <c r="K58" i="18"/>
  <c r="K59" i="18"/>
  <c r="K60" i="18"/>
  <c r="K61" i="18"/>
  <c r="K62" i="18"/>
  <c r="K63" i="18"/>
  <c r="K56" i="18"/>
  <c r="K54" i="18"/>
  <c r="K53" i="18"/>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P11" i="2" l="1"/>
  <c r="P19" i="2"/>
  <c r="P27" i="2"/>
  <c r="P35" i="2"/>
  <c r="N35" i="2" s="1"/>
  <c r="P43" i="2"/>
  <c r="P51" i="2"/>
  <c r="N51" i="2" s="1"/>
  <c r="P59" i="2"/>
  <c r="N59" i="2" s="1"/>
  <c r="P67" i="2"/>
  <c r="N67" i="2" s="1"/>
  <c r="P75" i="2"/>
  <c r="P83" i="2"/>
  <c r="P91" i="2"/>
  <c r="P99" i="2"/>
  <c r="N99" i="2" s="1"/>
  <c r="P107" i="2"/>
  <c r="N107" i="2" s="1"/>
  <c r="P115" i="2"/>
  <c r="N115" i="2" s="1"/>
  <c r="P123" i="2"/>
  <c r="N123" i="2" s="1"/>
  <c r="P131" i="2"/>
  <c r="N131" i="2" s="1"/>
  <c r="P155" i="2"/>
  <c r="P163" i="2"/>
  <c r="P171" i="2"/>
  <c r="P179" i="2"/>
  <c r="P187" i="2"/>
  <c r="P195" i="2"/>
  <c r="N195" i="2" s="1"/>
  <c r="P211" i="2"/>
  <c r="N211" i="2" s="1"/>
  <c r="P219" i="2"/>
  <c r="N219" i="2" s="1"/>
  <c r="P227" i="2"/>
  <c r="P235" i="2"/>
  <c r="P243" i="2"/>
  <c r="P251" i="2"/>
  <c r="P259" i="2"/>
  <c r="N259" i="2" s="1"/>
  <c r="P267" i="2"/>
  <c r="N267" i="2" s="1"/>
  <c r="P275" i="2"/>
  <c r="P283" i="2"/>
  <c r="N283" i="2" s="1"/>
  <c r="P291" i="2"/>
  <c r="P307" i="2"/>
  <c r="P315" i="2"/>
  <c r="P323" i="2"/>
  <c r="P331" i="2"/>
  <c r="N331" i="2" s="1"/>
  <c r="P339" i="2"/>
  <c r="N339" i="2" s="1"/>
  <c r="P347" i="2"/>
  <c r="N347" i="2" s="1"/>
  <c r="P355" i="2"/>
  <c r="N355" i="2" s="1"/>
  <c r="P363" i="2"/>
  <c r="P371" i="2"/>
  <c r="P379" i="2"/>
  <c r="P387" i="2"/>
  <c r="P395" i="2"/>
  <c r="P403" i="2"/>
  <c r="N403" i="2" s="1"/>
  <c r="P411" i="2"/>
  <c r="N411" i="2" s="1"/>
  <c r="P419" i="2"/>
  <c r="N419" i="2" s="1"/>
  <c r="P427" i="2"/>
  <c r="P435" i="2"/>
  <c r="P443" i="2"/>
  <c r="P451" i="2"/>
  <c r="P459" i="2"/>
  <c r="P467" i="2"/>
  <c r="N467" i="2" s="1"/>
  <c r="P475" i="2"/>
  <c r="N475" i="2" s="1"/>
  <c r="P483" i="2"/>
  <c r="N483" i="2" s="1"/>
  <c r="P491" i="2"/>
  <c r="P499" i="2"/>
  <c r="P507" i="2"/>
  <c r="P515" i="2"/>
  <c r="N515" i="2" s="1"/>
  <c r="P523" i="2"/>
  <c r="P531" i="2"/>
  <c r="N531" i="2" s="1"/>
  <c r="P539" i="2"/>
  <c r="N539" i="2" s="1"/>
  <c r="P547" i="2"/>
  <c r="N547" i="2" s="1"/>
  <c r="P555" i="2"/>
  <c r="P563" i="2"/>
  <c r="P571" i="2"/>
  <c r="P10" i="2"/>
  <c r="N10" i="2" s="1"/>
  <c r="P12" i="2"/>
  <c r="N12" i="2" s="1"/>
  <c r="P20" i="2"/>
  <c r="N20" i="2" s="1"/>
  <c r="P28" i="2"/>
  <c r="N28" i="2" s="1"/>
  <c r="P36" i="2"/>
  <c r="N36" i="2" s="1"/>
  <c r="P44" i="2"/>
  <c r="P52" i="2"/>
  <c r="P60" i="2"/>
  <c r="P68" i="2"/>
  <c r="P76" i="2"/>
  <c r="P84" i="2"/>
  <c r="N84" i="2" s="1"/>
  <c r="P92" i="2"/>
  <c r="N92" i="2" s="1"/>
  <c r="P100" i="2"/>
  <c r="N100" i="2" s="1"/>
  <c r="P108" i="2"/>
  <c r="P116" i="2"/>
  <c r="P13" i="2"/>
  <c r="P21" i="2"/>
  <c r="P29" i="2"/>
  <c r="N29" i="2" s="1"/>
  <c r="P37" i="2"/>
  <c r="N37" i="2" s="1"/>
  <c r="P45" i="2"/>
  <c r="N45" i="2" s="1"/>
  <c r="P53" i="2"/>
  <c r="N53" i="2" s="1"/>
  <c r="P61" i="2"/>
  <c r="P69" i="2"/>
  <c r="P77" i="2"/>
  <c r="P85" i="2"/>
  <c r="P93" i="2"/>
  <c r="P101" i="2"/>
  <c r="N101" i="2" s="1"/>
  <c r="P109" i="2"/>
  <c r="P117" i="2"/>
  <c r="N117" i="2" s="1"/>
  <c r="P157" i="2"/>
  <c r="P165" i="2"/>
  <c r="P173" i="2"/>
  <c r="P181" i="2"/>
  <c r="N181" i="2" s="1"/>
  <c r="P189" i="2"/>
  <c r="N189" i="2" s="1"/>
  <c r="P197" i="2"/>
  <c r="N197" i="2" s="1"/>
  <c r="P205" i="2"/>
  <c r="N205" i="2" s="1"/>
  <c r="P213" i="2"/>
  <c r="N213" i="2" s="1"/>
  <c r="P221" i="2"/>
  <c r="P229" i="2"/>
  <c r="P237" i="2"/>
  <c r="P245" i="2"/>
  <c r="N245" i="2" s="1"/>
  <c r="P253" i="2"/>
  <c r="N253" i="2" s="1"/>
  <c r="P261" i="2"/>
  <c r="N261" i="2" s="1"/>
  <c r="P269" i="2"/>
  <c r="N269" i="2" s="1"/>
  <c r="P277" i="2"/>
  <c r="N277" i="2" s="1"/>
  <c r="P285" i="2"/>
  <c r="P293" i="2"/>
  <c r="P309" i="2"/>
  <c r="P317" i="2"/>
  <c r="N317" i="2" s="1"/>
  <c r="P325" i="2"/>
  <c r="N325" i="2" s="1"/>
  <c r="P333" i="2"/>
  <c r="N333" i="2" s="1"/>
  <c r="P341" i="2"/>
  <c r="P349" i="2"/>
  <c r="N349" i="2" s="1"/>
  <c r="P357" i="2"/>
  <c r="P365" i="2"/>
  <c r="P373" i="2"/>
  <c r="P381" i="2"/>
  <c r="P389" i="2"/>
  <c r="N389" i="2" s="1"/>
  <c r="P397" i="2"/>
  <c r="P405" i="2"/>
  <c r="N405" i="2" s="1"/>
  <c r="P413" i="2"/>
  <c r="N413" i="2" s="1"/>
  <c r="P421" i="2"/>
  <c r="P429" i="2"/>
  <c r="P437" i="2"/>
  <c r="P445" i="2"/>
  <c r="P453" i="2"/>
  <c r="P461" i="2"/>
  <c r="N461" i="2" s="1"/>
  <c r="P469" i="2"/>
  <c r="N469" i="2" s="1"/>
  <c r="P477" i="2"/>
  <c r="N477" i="2" s="1"/>
  <c r="P485" i="2"/>
  <c r="P493" i="2"/>
  <c r="P501" i="2"/>
  <c r="P509" i="2"/>
  <c r="P517" i="2"/>
  <c r="P525" i="2"/>
  <c r="P533" i="2"/>
  <c r="N533" i="2" s="1"/>
  <c r="P541" i="2"/>
  <c r="N541" i="2" s="1"/>
  <c r="P549" i="2"/>
  <c r="P557" i="2"/>
  <c r="P565" i="2"/>
  <c r="P573" i="2"/>
  <c r="N573" i="2" s="1"/>
  <c r="P14" i="2"/>
  <c r="N14" i="2" s="1"/>
  <c r="P23" i="2"/>
  <c r="N23" i="2" s="1"/>
  <c r="P31" i="2"/>
  <c r="N31" i="2" s="1"/>
  <c r="P39" i="2"/>
  <c r="N39" i="2" s="1"/>
  <c r="P47" i="2"/>
  <c r="P55" i="2"/>
  <c r="P63" i="2"/>
  <c r="P71" i="2"/>
  <c r="N71" i="2" s="1"/>
  <c r="P79" i="2"/>
  <c r="N79" i="2" s="1"/>
  <c r="P87" i="2"/>
  <c r="N87" i="2" s="1"/>
  <c r="P95" i="2"/>
  <c r="N95" i="2" s="1"/>
  <c r="P103" i="2"/>
  <c r="N103" i="2" s="1"/>
  <c r="P111" i="2"/>
  <c r="P119" i="2"/>
  <c r="P159" i="2"/>
  <c r="P167" i="2"/>
  <c r="N167" i="2" s="1"/>
  <c r="P175" i="2"/>
  <c r="N175" i="2" s="1"/>
  <c r="P183" i="2"/>
  <c r="N183" i="2" s="1"/>
  <c r="P191" i="2"/>
  <c r="N191" i="2" s="1"/>
  <c r="P199" i="2"/>
  <c r="N199" i="2" s="1"/>
  <c r="P207" i="2"/>
  <c r="P215" i="2"/>
  <c r="P223" i="2"/>
  <c r="P231" i="2"/>
  <c r="P239" i="2"/>
  <c r="P247" i="2"/>
  <c r="N247" i="2" s="1"/>
  <c r="P255" i="2"/>
  <c r="N255" i="2" s="1"/>
  <c r="P263" i="2"/>
  <c r="N263" i="2" s="1"/>
  <c r="P271" i="2"/>
  <c r="P279" i="2"/>
  <c r="P287" i="2"/>
  <c r="P295" i="2"/>
  <c r="P303" i="2"/>
  <c r="N303" i="2" s="1"/>
  <c r="P311" i="2"/>
  <c r="N311" i="2" s="1"/>
  <c r="P319" i="2"/>
  <c r="N319" i="2" s="1"/>
  <c r="P327" i="2"/>
  <c r="N327" i="2" s="1"/>
  <c r="P335" i="2"/>
  <c r="P343" i="2"/>
  <c r="P351" i="2"/>
  <c r="P359" i="2"/>
  <c r="N359" i="2" s="1"/>
  <c r="P375" i="2"/>
  <c r="N375" i="2" s="1"/>
  <c r="P383" i="2"/>
  <c r="N383" i="2" s="1"/>
  <c r="P391" i="2"/>
  <c r="N391" i="2" s="1"/>
  <c r="P399" i="2"/>
  <c r="N399" i="2" s="1"/>
  <c r="P407" i="2"/>
  <c r="P415" i="2"/>
  <c r="P423" i="2"/>
  <c r="P431" i="2"/>
  <c r="P439" i="2"/>
  <c r="N439" i="2" s="1"/>
  <c r="P447" i="2"/>
  <c r="N447" i="2" s="1"/>
  <c r="P455" i="2"/>
  <c r="N455" i="2" s="1"/>
  <c r="P463" i="2"/>
  <c r="N463" i="2" s="1"/>
  <c r="P471" i="2"/>
  <c r="P479" i="2"/>
  <c r="P24" i="2"/>
  <c r="P17" i="2"/>
  <c r="P25" i="2"/>
  <c r="P33" i="2"/>
  <c r="N33" i="2" s="1"/>
  <c r="P41" i="2"/>
  <c r="N41" i="2" s="1"/>
  <c r="P49" i="2"/>
  <c r="N49" i="2" s="1"/>
  <c r="P57" i="2"/>
  <c r="P65" i="2"/>
  <c r="P73" i="2"/>
  <c r="P81" i="2"/>
  <c r="P89" i="2"/>
  <c r="N89" i="2" s="1"/>
  <c r="P97" i="2"/>
  <c r="N97" i="2" s="1"/>
  <c r="P105" i="2"/>
  <c r="N105" i="2" s="1"/>
  <c r="P113" i="2"/>
  <c r="N113" i="2" s="1"/>
  <c r="P121" i="2"/>
  <c r="P129" i="2"/>
  <c r="P137" i="2"/>
  <c r="P161" i="2"/>
  <c r="N161" i="2" s="1"/>
  <c r="P169" i="2"/>
  <c r="P185" i="2"/>
  <c r="N185" i="2" s="1"/>
  <c r="P193" i="2"/>
  <c r="N193" i="2" s="1"/>
  <c r="P201" i="2"/>
  <c r="N201" i="2" s="1"/>
  <c r="P209" i="2"/>
  <c r="P217" i="2"/>
  <c r="P225" i="2"/>
  <c r="P233" i="2"/>
  <c r="P241" i="2"/>
  <c r="N241" i="2" s="1"/>
  <c r="P249" i="2"/>
  <c r="N249" i="2" s="1"/>
  <c r="P265" i="2"/>
  <c r="P273" i="2"/>
  <c r="N273" i="2" s="1"/>
  <c r="P281" i="2"/>
  <c r="P289" i="2"/>
  <c r="P297" i="2"/>
  <c r="P305" i="2"/>
  <c r="P313" i="2"/>
  <c r="N313" i="2" s="1"/>
  <c r="P321" i="2"/>
  <c r="P329" i="2"/>
  <c r="N329" i="2" s="1"/>
  <c r="P337" i="2"/>
  <c r="N337" i="2" s="1"/>
  <c r="P345" i="2"/>
  <c r="P353" i="2"/>
  <c r="P361" i="2"/>
  <c r="P369" i="2"/>
  <c r="N369" i="2" s="1"/>
  <c r="P377" i="2"/>
  <c r="N377" i="2" s="1"/>
  <c r="P385" i="2"/>
  <c r="N385" i="2" s="1"/>
  <c r="P393" i="2"/>
  <c r="N393" i="2" s="1"/>
  <c r="P401" i="2"/>
  <c r="N401" i="2" s="1"/>
  <c r="P409" i="2"/>
  <c r="P417" i="2"/>
  <c r="P425" i="2"/>
  <c r="P433" i="2"/>
  <c r="P441" i="2"/>
  <c r="N441" i="2" s="1"/>
  <c r="P449" i="2"/>
  <c r="N449" i="2" s="1"/>
  <c r="P457" i="2"/>
  <c r="P465" i="2"/>
  <c r="P473" i="2"/>
  <c r="P481" i="2"/>
  <c r="P489" i="2"/>
  <c r="P497" i="2"/>
  <c r="N497" i="2" s="1"/>
  <c r="P505" i="2"/>
  <c r="N505" i="2" s="1"/>
  <c r="P513" i="2"/>
  <c r="N513" i="2" s="1"/>
  <c r="P521" i="2"/>
  <c r="N521" i="2" s="1"/>
  <c r="P529" i="2"/>
  <c r="N529" i="2" s="1"/>
  <c r="P537" i="2"/>
  <c r="P545" i="2"/>
  <c r="P553" i="2"/>
  <c r="P561" i="2"/>
  <c r="N561" i="2" s="1"/>
  <c r="P569" i="2"/>
  <c r="P577" i="2"/>
  <c r="N577" i="2" s="1"/>
  <c r="P26" i="2"/>
  <c r="N26" i="2" s="1"/>
  <c r="P34" i="2"/>
  <c r="N34" i="2" s="1"/>
  <c r="P42" i="2"/>
  <c r="P50" i="2"/>
  <c r="P58" i="2"/>
  <c r="P66" i="2"/>
  <c r="N66" i="2" s="1"/>
  <c r="P74" i="2"/>
  <c r="N74" i="2" s="1"/>
  <c r="P82" i="2"/>
  <c r="P90" i="2"/>
  <c r="N90" i="2" s="1"/>
  <c r="P98" i="2"/>
  <c r="N98" i="2" s="1"/>
  <c r="P106" i="2"/>
  <c r="P114" i="2"/>
  <c r="P122" i="2"/>
  <c r="P130" i="2"/>
  <c r="P138" i="2"/>
  <c r="P162" i="2"/>
  <c r="P170" i="2"/>
  <c r="N170" i="2" s="1"/>
  <c r="P186" i="2"/>
  <c r="N186" i="2" s="1"/>
  <c r="P18" i="2"/>
  <c r="P48" i="2"/>
  <c r="P80" i="2"/>
  <c r="P112" i="2"/>
  <c r="N112" i="2" s="1"/>
  <c r="P164" i="2"/>
  <c r="N164" i="2" s="1"/>
  <c r="P180" i="2"/>
  <c r="N180" i="2" s="1"/>
  <c r="P198" i="2"/>
  <c r="N198" i="2" s="1"/>
  <c r="P212" i="2"/>
  <c r="N212" i="2" s="1"/>
  <c r="P228" i="2"/>
  <c r="P244" i="2"/>
  <c r="P258" i="2"/>
  <c r="P274" i="2"/>
  <c r="P290" i="2"/>
  <c r="N290" i="2" s="1"/>
  <c r="P318" i="2"/>
  <c r="N318" i="2" s="1"/>
  <c r="P334" i="2"/>
  <c r="N334" i="2" s="1"/>
  <c r="P350" i="2"/>
  <c r="N350" i="2" s="1"/>
  <c r="P366" i="2"/>
  <c r="P380" i="2"/>
  <c r="P396" i="2"/>
  <c r="P412" i="2"/>
  <c r="N412" i="2" s="1"/>
  <c r="P428" i="2"/>
  <c r="P444" i="2"/>
  <c r="N444" i="2" s="1"/>
  <c r="P460" i="2"/>
  <c r="N460" i="2" s="1"/>
  <c r="P476" i="2"/>
  <c r="N476" i="2" s="1"/>
  <c r="P490" i="2"/>
  <c r="P503" i="2"/>
  <c r="P516" i="2"/>
  <c r="P528" i="2"/>
  <c r="N528" i="2" s="1"/>
  <c r="P542" i="2"/>
  <c r="N542" i="2" s="1"/>
  <c r="P554" i="2"/>
  <c r="N554" i="2" s="1"/>
  <c r="P567" i="2"/>
  <c r="N567" i="2" s="1"/>
  <c r="P30" i="2"/>
  <c r="N30" i="2" s="1"/>
  <c r="P218" i="2"/>
  <c r="P264" i="2"/>
  <c r="P280" i="2"/>
  <c r="P324" i="2"/>
  <c r="P370" i="2"/>
  <c r="N370" i="2" s="1"/>
  <c r="P418" i="2"/>
  <c r="P466" i="2"/>
  <c r="N466" i="2" s="1"/>
  <c r="P495" i="2"/>
  <c r="N495" i="2" s="1"/>
  <c r="P520" i="2"/>
  <c r="P559" i="2"/>
  <c r="P284" i="2"/>
  <c r="P344" i="2"/>
  <c r="P390" i="2"/>
  <c r="P454" i="2"/>
  <c r="N454" i="2" s="1"/>
  <c r="P511" i="2"/>
  <c r="N511" i="2" s="1"/>
  <c r="P562" i="2"/>
  <c r="N562" i="2" s="1"/>
  <c r="P40" i="2"/>
  <c r="P158" i="2"/>
  <c r="P240" i="2"/>
  <c r="P300" i="2"/>
  <c r="N300" i="2" s="1"/>
  <c r="P362" i="2"/>
  <c r="N362" i="2" s="1"/>
  <c r="P424" i="2"/>
  <c r="N424" i="2" s="1"/>
  <c r="P487" i="2"/>
  <c r="N487" i="2" s="1"/>
  <c r="P538" i="2"/>
  <c r="N538" i="2" s="1"/>
  <c r="P46" i="2"/>
  <c r="P160" i="2"/>
  <c r="P242" i="2"/>
  <c r="P332" i="2"/>
  <c r="P378" i="2"/>
  <c r="N378" i="2" s="1"/>
  <c r="P426" i="2"/>
  <c r="N426" i="2" s="1"/>
  <c r="P488" i="2"/>
  <c r="N488" i="2" s="1"/>
  <c r="P527" i="2"/>
  <c r="P578" i="2"/>
  <c r="P54" i="2"/>
  <c r="P86" i="2"/>
  <c r="P118" i="2"/>
  <c r="P166" i="2"/>
  <c r="P182" i="2"/>
  <c r="N182" i="2" s="1"/>
  <c r="P200" i="2"/>
  <c r="N200" i="2" s="1"/>
  <c r="P214" i="2"/>
  <c r="N214" i="2" s="1"/>
  <c r="P230" i="2"/>
  <c r="P246" i="2"/>
  <c r="P260" i="2"/>
  <c r="P276" i="2"/>
  <c r="P292" i="2"/>
  <c r="N292" i="2" s="1"/>
  <c r="P304" i="2"/>
  <c r="N304" i="2" s="1"/>
  <c r="P320" i="2"/>
  <c r="N320" i="2" s="1"/>
  <c r="P336" i="2"/>
  <c r="N336" i="2" s="1"/>
  <c r="P352" i="2"/>
  <c r="P382" i="2"/>
  <c r="P398" i="2"/>
  <c r="P414" i="2"/>
  <c r="P430" i="2"/>
  <c r="N430" i="2" s="1"/>
  <c r="P446" i="2"/>
  <c r="P462" i="2"/>
  <c r="N462" i="2" s="1"/>
  <c r="P478" i="2"/>
  <c r="N478" i="2" s="1"/>
  <c r="P492" i="2"/>
  <c r="P504" i="2"/>
  <c r="P518" i="2"/>
  <c r="P530" i="2"/>
  <c r="N530" i="2" s="1"/>
  <c r="P543" i="2"/>
  <c r="P556" i="2"/>
  <c r="N556" i="2" s="1"/>
  <c r="P568" i="2"/>
  <c r="P448" i="2"/>
  <c r="N448" i="2" s="1"/>
  <c r="P480" i="2"/>
  <c r="P506" i="2"/>
  <c r="P532" i="2"/>
  <c r="P558" i="2"/>
  <c r="P62" i="2"/>
  <c r="N62" i="2" s="1"/>
  <c r="P172" i="2"/>
  <c r="N172" i="2" s="1"/>
  <c r="P234" i="2"/>
  <c r="N234" i="2" s="1"/>
  <c r="P296" i="2"/>
  <c r="N296" i="2" s="1"/>
  <c r="P340" i="2"/>
  <c r="P386" i="2"/>
  <c r="P434" i="2"/>
  <c r="P482" i="2"/>
  <c r="N482" i="2" s="1"/>
  <c r="P534" i="2"/>
  <c r="P572" i="2"/>
  <c r="P312" i="2"/>
  <c r="N312" i="2" s="1"/>
  <c r="P374" i="2"/>
  <c r="P422" i="2"/>
  <c r="P486" i="2"/>
  <c r="P536" i="2"/>
  <c r="P575" i="2"/>
  <c r="N575" i="2" s="1"/>
  <c r="P224" i="2"/>
  <c r="P286" i="2"/>
  <c r="P346" i="2"/>
  <c r="N346" i="2" s="1"/>
  <c r="P408" i="2"/>
  <c r="N408" i="2" s="1"/>
  <c r="P472" i="2"/>
  <c r="P526" i="2"/>
  <c r="P576" i="2"/>
  <c r="P110" i="2"/>
  <c r="N110" i="2" s="1"/>
  <c r="P210" i="2"/>
  <c r="N210" i="2" s="1"/>
  <c r="P288" i="2"/>
  <c r="N288" i="2" s="1"/>
  <c r="P364" i="2"/>
  <c r="P442" i="2"/>
  <c r="N442" i="2" s="1"/>
  <c r="P502" i="2"/>
  <c r="P552" i="2"/>
  <c r="P22" i="2"/>
  <c r="P56" i="2"/>
  <c r="P88" i="2"/>
  <c r="P120" i="2"/>
  <c r="P168" i="2"/>
  <c r="N168" i="2" s="1"/>
  <c r="P184" i="2"/>
  <c r="N184" i="2" s="1"/>
  <c r="P202" i="2"/>
  <c r="P216" i="2"/>
  <c r="P232" i="2"/>
  <c r="P248" i="2"/>
  <c r="P262" i="2"/>
  <c r="N262" i="2" s="1"/>
  <c r="P278" i="2"/>
  <c r="N278" i="2" s="1"/>
  <c r="P294" i="2"/>
  <c r="N294" i="2" s="1"/>
  <c r="P306" i="2"/>
  <c r="N306" i="2" s="1"/>
  <c r="P322" i="2"/>
  <c r="P338" i="2"/>
  <c r="P354" i="2"/>
  <c r="P368" i="2"/>
  <c r="P384" i="2"/>
  <c r="N384" i="2" s="1"/>
  <c r="P400" i="2"/>
  <c r="N400" i="2" s="1"/>
  <c r="P416" i="2"/>
  <c r="N416" i="2" s="1"/>
  <c r="P432" i="2"/>
  <c r="N432" i="2" s="1"/>
  <c r="P464" i="2"/>
  <c r="P494" i="2"/>
  <c r="P519" i="2"/>
  <c r="P544" i="2"/>
  <c r="N544" i="2" s="1"/>
  <c r="P570" i="2"/>
  <c r="N570" i="2" s="1"/>
  <c r="P94" i="2"/>
  <c r="N94" i="2" s="1"/>
  <c r="P188" i="2"/>
  <c r="N188" i="2" s="1"/>
  <c r="P250" i="2"/>
  <c r="P308" i="2"/>
  <c r="P356" i="2"/>
  <c r="P402" i="2"/>
  <c r="P450" i="2"/>
  <c r="N450" i="2" s="1"/>
  <c r="P508" i="2"/>
  <c r="N508" i="2" s="1"/>
  <c r="P546" i="2"/>
  <c r="P268" i="2"/>
  <c r="N268" i="2" s="1"/>
  <c r="P360" i="2"/>
  <c r="P438" i="2"/>
  <c r="P498" i="2"/>
  <c r="P550" i="2"/>
  <c r="P72" i="2"/>
  <c r="P208" i="2"/>
  <c r="N208" i="2" s="1"/>
  <c r="P270" i="2"/>
  <c r="N270" i="2" s="1"/>
  <c r="P314" i="2"/>
  <c r="N314" i="2" s="1"/>
  <c r="P376" i="2"/>
  <c r="N376" i="2" s="1"/>
  <c r="P440" i="2"/>
  <c r="P500" i="2"/>
  <c r="P551" i="2"/>
  <c r="P178" i="2"/>
  <c r="N178" i="2" s="1"/>
  <c r="P272" i="2"/>
  <c r="N272" i="2" s="1"/>
  <c r="P348" i="2"/>
  <c r="N348" i="2" s="1"/>
  <c r="P410" i="2"/>
  <c r="N410" i="2" s="1"/>
  <c r="P474" i="2"/>
  <c r="N474" i="2" s="1"/>
  <c r="P540" i="2"/>
  <c r="P196" i="2"/>
  <c r="P32" i="2"/>
  <c r="P64" i="2"/>
  <c r="P96" i="2"/>
  <c r="N96" i="2" s="1"/>
  <c r="P136" i="2"/>
  <c r="P174" i="2"/>
  <c r="N174" i="2" s="1"/>
  <c r="P190" i="2"/>
  <c r="N190" i="2" s="1"/>
  <c r="P204" i="2"/>
  <c r="P220" i="2"/>
  <c r="P236" i="2"/>
  <c r="P252" i="2"/>
  <c r="N252" i="2" s="1"/>
  <c r="P266" i="2"/>
  <c r="N266" i="2" s="1"/>
  <c r="P282" i="2"/>
  <c r="N282" i="2" s="1"/>
  <c r="P298" i="2"/>
  <c r="N298" i="2" s="1"/>
  <c r="P310" i="2"/>
  <c r="N310" i="2" s="1"/>
  <c r="P326" i="2"/>
  <c r="P342" i="2"/>
  <c r="P358" i="2"/>
  <c r="P372" i="2"/>
  <c r="N372" i="2" s="1"/>
  <c r="P388" i="2"/>
  <c r="P404" i="2"/>
  <c r="N404" i="2" s="1"/>
  <c r="P420" i="2"/>
  <c r="N420" i="2" s="1"/>
  <c r="P436" i="2"/>
  <c r="N436" i="2" s="1"/>
  <c r="P452" i="2"/>
  <c r="P468" i="2"/>
  <c r="P484" i="2"/>
  <c r="P496" i="2"/>
  <c r="P510" i="2"/>
  <c r="N510" i="2" s="1"/>
  <c r="P522" i="2"/>
  <c r="N522" i="2" s="1"/>
  <c r="P535" i="2"/>
  <c r="N535" i="2" s="1"/>
  <c r="P548" i="2"/>
  <c r="N548" i="2" s="1"/>
  <c r="P560" i="2"/>
  <c r="P574" i="2"/>
  <c r="P38" i="2"/>
  <c r="P70" i="2"/>
  <c r="N70" i="2" s="1"/>
  <c r="P102" i="2"/>
  <c r="N102" i="2" s="1"/>
  <c r="P156" i="2"/>
  <c r="N156" i="2" s="1"/>
  <c r="P176" i="2"/>
  <c r="N176" i="2" s="1"/>
  <c r="P192" i="2"/>
  <c r="N192" i="2" s="1"/>
  <c r="P206" i="2"/>
  <c r="P222" i="2"/>
  <c r="P238" i="2"/>
  <c r="P254" i="2"/>
  <c r="P328" i="2"/>
  <c r="N328" i="2" s="1"/>
  <c r="P406" i="2"/>
  <c r="N406" i="2" s="1"/>
  <c r="P470" i="2"/>
  <c r="N470" i="2" s="1"/>
  <c r="P524" i="2"/>
  <c r="N524" i="2" s="1"/>
  <c r="P104" i="2"/>
  <c r="P194" i="2"/>
  <c r="P256" i="2"/>
  <c r="P330" i="2"/>
  <c r="N330" i="2" s="1"/>
  <c r="P392" i="2"/>
  <c r="N392" i="2" s="1"/>
  <c r="P456" i="2"/>
  <c r="N456" i="2" s="1"/>
  <c r="P512" i="2"/>
  <c r="N512" i="2" s="1"/>
  <c r="P564" i="2"/>
  <c r="N564" i="2" s="1"/>
  <c r="P78" i="2"/>
  <c r="P226" i="2"/>
  <c r="P316" i="2"/>
  <c r="N316" i="2" s="1"/>
  <c r="P394" i="2"/>
  <c r="N394" i="2" s="1"/>
  <c r="P458" i="2"/>
  <c r="N458" i="2" s="1"/>
  <c r="P514" i="2"/>
  <c r="P566" i="2"/>
  <c r="N566" i="2" s="1"/>
  <c r="N275" i="2"/>
  <c r="N293" i="2"/>
  <c r="N279" i="2"/>
  <c r="N281" i="2"/>
  <c r="N287" i="2"/>
  <c r="N286" i="2"/>
  <c r="N276" i="2"/>
  <c r="N295" i="2"/>
  <c r="N289" i="2"/>
  <c r="N280" i="2"/>
  <c r="N284" i="2"/>
  <c r="N291" i="2"/>
  <c r="N285" i="2"/>
  <c r="N518" i="2"/>
  <c r="N471" i="2"/>
  <c r="N532" i="2"/>
  <c r="N546" i="2"/>
  <c r="N560" i="2"/>
  <c r="N499" i="2"/>
  <c r="N491" i="2"/>
  <c r="N500" i="2"/>
  <c r="N519" i="2"/>
  <c r="N545" i="2"/>
  <c r="N464" i="2"/>
  <c r="N506" i="2"/>
  <c r="N507" i="2"/>
  <c r="N472" i="2"/>
  <c r="N558" i="2"/>
  <c r="N490" i="2"/>
  <c r="N451" i="2"/>
  <c r="N492" i="2"/>
  <c r="N438" i="2"/>
  <c r="N520" i="2"/>
  <c r="N534" i="2"/>
  <c r="N504" i="2"/>
  <c r="N452" i="2"/>
  <c r="N493" i="2"/>
  <c r="N576" i="2"/>
  <c r="N480" i="2"/>
  <c r="N494" i="2"/>
  <c r="N485" i="2"/>
  <c r="N549" i="2"/>
  <c r="N563" i="2"/>
  <c r="N453" i="2"/>
  <c r="N552" i="2"/>
  <c r="N440" i="2"/>
  <c r="N571" i="2"/>
  <c r="N509" i="2"/>
  <c r="N536" i="2"/>
  <c r="N550" i="2"/>
  <c r="N481" i="2"/>
  <c r="N578" i="2"/>
  <c r="N526" i="2"/>
  <c r="N551" i="2"/>
  <c r="N540" i="2"/>
  <c r="N486" i="2"/>
  <c r="N557" i="2"/>
  <c r="N559" i="2"/>
  <c r="N445" i="2"/>
  <c r="N569" i="2"/>
  <c r="N503" i="2"/>
  <c r="N473" i="2"/>
  <c r="N502" i="2"/>
  <c r="N489" i="2"/>
  <c r="N517" i="2"/>
  <c r="N572" i="2"/>
  <c r="N119" i="2"/>
  <c r="N204" i="2"/>
  <c r="N248" i="2"/>
  <c r="N409" i="2"/>
  <c r="N80" i="2"/>
  <c r="N120" i="2"/>
  <c r="N165" i="2"/>
  <c r="N315" i="2"/>
  <c r="N326" i="2"/>
  <c r="N380" i="2"/>
  <c r="N222" i="2"/>
  <c r="N434" i="2"/>
  <c r="N104" i="2"/>
  <c r="N397" i="2"/>
  <c r="N307" i="2"/>
  <c r="N202" i="2"/>
  <c r="N363" i="2"/>
  <c r="N429" i="2"/>
  <c r="N229" i="2"/>
  <c r="N231" i="2"/>
  <c r="N108" i="2"/>
  <c r="N81" i="2"/>
  <c r="N121" i="2"/>
  <c r="N166" i="2"/>
  <c r="N206" i="2"/>
  <c r="N250" i="2"/>
  <c r="N415" i="2"/>
  <c r="N322" i="2"/>
  <c r="N323" i="2"/>
  <c r="N216" i="2"/>
  <c r="N221" i="2"/>
  <c r="N264" i="2"/>
  <c r="N342" i="2"/>
  <c r="N106" i="2"/>
  <c r="N159" i="2"/>
  <c r="N162" i="2"/>
  <c r="N82" i="2"/>
  <c r="N122" i="2"/>
  <c r="N207" i="2"/>
  <c r="N251" i="2"/>
  <c r="N368" i="2"/>
  <c r="N371" i="2"/>
  <c r="N256" i="2"/>
  <c r="N324" i="2"/>
  <c r="N47" i="2"/>
  <c r="N60" i="2"/>
  <c r="N246" i="2"/>
  <c r="N27" i="2"/>
  <c r="N83" i="2"/>
  <c r="N373" i="2"/>
  <c r="N423" i="2"/>
  <c r="N381" i="2"/>
  <c r="N425" i="2"/>
  <c r="N265" i="2"/>
  <c r="N42" i="2"/>
  <c r="N437" i="2"/>
  <c r="N356" i="2"/>
  <c r="N118" i="2"/>
  <c r="N169" i="2"/>
  <c r="N209" i="2"/>
  <c r="N414" i="2"/>
  <c r="N417" i="2"/>
  <c r="N382" i="2"/>
  <c r="N427" i="2"/>
  <c r="N274" i="2"/>
  <c r="N233" i="2"/>
  <c r="N236" i="2"/>
  <c r="N240" i="2"/>
  <c r="N116" i="2"/>
  <c r="N85" i="2"/>
  <c r="N254" i="2"/>
  <c r="N321" i="2"/>
  <c r="N173" i="2"/>
  <c r="N218" i="2"/>
  <c r="N220" i="2"/>
  <c r="N431" i="2"/>
  <c r="N46" i="2"/>
  <c r="N57" i="2"/>
  <c r="N114" i="2"/>
  <c r="N86" i="2"/>
  <c r="N171" i="2"/>
  <c r="N258" i="2"/>
  <c r="N260" i="2"/>
  <c r="N225" i="2"/>
  <c r="N387" i="2"/>
  <c r="N433" i="2"/>
  <c r="N73" i="2"/>
  <c r="N77" i="2"/>
  <c r="N215" i="2"/>
  <c r="N428" i="2"/>
  <c r="N226" i="2"/>
  <c r="N228" i="2"/>
  <c r="N308" i="2"/>
  <c r="N32" i="2"/>
  <c r="N88" i="2"/>
  <c r="N271" i="2"/>
  <c r="N44" i="2"/>
  <c r="N230" i="2"/>
  <c r="N58" i="2"/>
  <c r="N402" i="2"/>
  <c r="N243" i="2"/>
  <c r="N129" i="2"/>
  <c r="N217" i="2"/>
  <c r="N398" i="2"/>
  <c r="N196" i="2"/>
  <c r="N358" i="2"/>
  <c r="N163" i="2"/>
  <c r="N223" i="2"/>
  <c r="N235" i="2"/>
  <c r="N237" i="2"/>
  <c r="N111" i="2"/>
  <c r="N239" i="2"/>
  <c r="N242" i="2"/>
  <c r="N91" i="2"/>
  <c r="N345" i="2"/>
  <c r="N155" i="2"/>
  <c r="N157" i="2"/>
  <c r="N194" i="2"/>
  <c r="N93" i="2"/>
  <c r="N43" i="2"/>
  <c r="N187" i="2"/>
  <c r="N305" i="2"/>
  <c r="N38" i="2"/>
  <c r="N179" i="2"/>
  <c r="N48" i="2"/>
  <c r="N109" i="2"/>
  <c r="N158" i="2"/>
  <c r="N386" i="2"/>
  <c r="N227" i="2"/>
  <c r="N340" i="2"/>
  <c r="N435" i="2"/>
  <c r="N40" i="2"/>
  <c r="N224" i="2"/>
  <c r="N238" i="2"/>
  <c r="N61" i="2"/>
  <c r="N76" i="2"/>
  <c r="N160" i="2"/>
  <c r="N75" i="2"/>
  <c r="N309" i="2"/>
  <c r="N232" i="2"/>
  <c r="N407" i="2"/>
  <c r="N78" i="2"/>
  <c r="N553" i="2"/>
  <c r="N525" i="2"/>
  <c r="N496" i="2"/>
  <c r="N555" i="2"/>
  <c r="N501" i="2"/>
  <c r="N574" i="2"/>
  <c r="N498" i="2"/>
  <c r="N63" i="2"/>
  <c r="N56" i="2"/>
  <c r="N64" i="2"/>
  <c r="N65" i="2"/>
  <c r="N366" i="2"/>
  <c r="N244" i="2"/>
  <c r="N72" i="2"/>
  <c r="N353" i="2"/>
  <c r="N68" i="2"/>
  <c r="N50" i="2"/>
  <c r="N69" i="2"/>
  <c r="N357" i="2"/>
  <c r="N344" i="2"/>
  <c r="N332" i="2"/>
  <c r="N421" i="2"/>
  <c r="N55" i="2"/>
  <c r="N335" i="2"/>
  <c r="N297" i="2"/>
  <c r="N343" i="2"/>
  <c r="N130" i="2"/>
  <c r="N136" i="2"/>
  <c r="N138" i="2"/>
  <c r="N137" i="2"/>
  <c r="N52" i="2"/>
  <c r="N54" i="2"/>
  <c r="N17" i="2"/>
  <c r="N25" i="2"/>
  <c r="N18" i="2"/>
  <c r="N11" i="2"/>
  <c r="N13" i="2"/>
  <c r="N22" i="2"/>
  <c r="N24" i="2"/>
  <c r="N21" i="2"/>
  <c r="N19" i="2"/>
  <c r="E15" i="37"/>
  <c r="E16" i="37"/>
  <c r="D15" i="37"/>
  <c r="D16"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N568" i="2" l="1"/>
  <c r="N565" i="2"/>
  <c r="N543" i="2"/>
  <c r="N537" i="2"/>
  <c r="N527" i="2"/>
  <c r="N523" i="2"/>
  <c r="N516" i="2"/>
  <c r="N514" i="2"/>
  <c r="N484" i="2"/>
  <c r="N479" i="2"/>
  <c r="N468" i="2"/>
  <c r="N465" i="2"/>
  <c r="N459" i="2"/>
  <c r="N457" i="2"/>
  <c r="N446" i="2"/>
  <c r="N443" i="2"/>
  <c r="N422" i="2"/>
  <c r="N418" i="2"/>
  <c r="N396" i="2"/>
  <c r="N395" i="2"/>
  <c r="N390" i="2"/>
  <c r="N388" i="2"/>
  <c r="N379" i="2"/>
  <c r="N374" i="2"/>
  <c r="N365" i="2"/>
  <c r="N364" i="2"/>
  <c r="N361" i="2"/>
  <c r="N360" i="2"/>
  <c r="N354" i="2"/>
  <c r="N352" i="2"/>
  <c r="N351" i="2"/>
  <c r="N341" i="2"/>
  <c r="N338" i="2"/>
  <c r="J16" i="37"/>
  <c r="J15" i="37"/>
  <c r="F16" i="37"/>
  <c r="F1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A21" i="37" l="1"/>
  <c r="I21" i="37" s="1"/>
  <c r="A20" i="37"/>
  <c r="I20" i="37" s="1"/>
  <c r="I22" i="37" l="1"/>
  <c r="C16" i="17"/>
  <c r="N35" i="18" l="1"/>
  <c r="M35" i="18"/>
  <c r="L35" i="18"/>
  <c r="K35" i="18"/>
  <c r="J35" i="18"/>
  <c r="I35" i="18"/>
  <c r="N33" i="38"/>
  <c r="M33" i="38"/>
  <c r="L33" i="38"/>
  <c r="K33" i="38"/>
  <c r="J33" i="38"/>
  <c r="J34" i="38" l="1"/>
  <c r="I34" i="38"/>
  <c r="M34" i="38"/>
  <c r="L34" i="38"/>
  <c r="I43" i="18"/>
  <c r="N43" i="18"/>
  <c r="M43" i="18"/>
  <c r="G31" i="28"/>
  <c r="G11" i="28"/>
  <c r="G12" i="28"/>
  <c r="G13" i="28"/>
  <c r="G14" i="28"/>
  <c r="G15" i="28"/>
  <c r="G16" i="28"/>
  <c r="G17" i="28"/>
  <c r="G18" i="28"/>
  <c r="G19" i="28"/>
  <c r="G21" i="28"/>
  <c r="G22" i="28"/>
  <c r="G23" i="28"/>
  <c r="G24" i="28"/>
  <c r="G25" i="28"/>
  <c r="G26" i="28"/>
  <c r="G27" i="28"/>
  <c r="G28" i="28"/>
  <c r="G29" i="28"/>
  <c r="G30" i="28"/>
  <c r="G10" i="28"/>
  <c r="N25" i="38"/>
  <c r="M25" i="38"/>
  <c r="L25" i="38"/>
  <c r="K25" i="38"/>
  <c r="J25" i="38"/>
  <c r="I25" i="38"/>
  <c r="B4" i="38"/>
  <c r="E14" i="35"/>
  <c r="F14" i="35" s="1"/>
  <c r="E15" i="35"/>
  <c r="F15" i="35" s="1"/>
  <c r="E21" i="35"/>
  <c r="F21" i="35" s="1"/>
  <c r="E22" i="35"/>
  <c r="F22" i="35" s="1"/>
  <c r="E23" i="35"/>
  <c r="F23" i="35" s="1"/>
  <c r="E24" i="35"/>
  <c r="F24" i="35" s="1"/>
  <c r="E25" i="35"/>
  <c r="F25" i="35" s="1"/>
  <c r="E13" i="35"/>
  <c r="F13" i="35" s="1"/>
  <c r="Q8" i="2"/>
  <c r="B4" i="37"/>
  <c r="B4" i="5"/>
  <c r="B4" i="36"/>
  <c r="B4" i="31"/>
  <c r="N31" i="18"/>
  <c r="M31" i="18"/>
  <c r="L31" i="18"/>
  <c r="K31" i="18"/>
  <c r="J31" i="18"/>
  <c r="I31" i="18"/>
  <c r="F13" i="31"/>
  <c r="F14" i="31"/>
  <c r="B4" i="28"/>
  <c r="C4" i="2"/>
  <c r="B4" i="18"/>
  <c r="B4" i="17"/>
  <c r="B41" i="17"/>
  <c r="B47" i="17" s="1"/>
  <c r="B51" i="17" s="1"/>
  <c r="B52" i="17"/>
  <c r="Q568" i="2" l="1"/>
  <c r="O568" i="2" s="1"/>
  <c r="Q390" i="2"/>
  <c r="O390" i="2" s="1"/>
  <c r="Q365" i="2"/>
  <c r="O365" i="2" s="1"/>
  <c r="Q516" i="2"/>
  <c r="O516" i="2" s="1"/>
  <c r="Q360" i="2"/>
  <c r="O360" i="2" s="1"/>
  <c r="Q379" i="2"/>
  <c r="O379" i="2" s="1"/>
  <c r="Q523" i="2"/>
  <c r="O523" i="2" s="1"/>
  <c r="Q351" i="2"/>
  <c r="O351" i="2" s="1"/>
  <c r="Q443" i="2"/>
  <c r="O443" i="2" s="1"/>
  <c r="Q422" i="2"/>
  <c r="O422" i="2" s="1"/>
  <c r="Q396" i="2"/>
  <c r="O396" i="2" s="1"/>
  <c r="Q565" i="2"/>
  <c r="O565" i="2" s="1"/>
  <c r="Q388" i="2"/>
  <c r="O388" i="2" s="1"/>
  <c r="Q537" i="2"/>
  <c r="O537" i="2" s="1"/>
  <c r="Q374" i="2"/>
  <c r="O374" i="2" s="1"/>
  <c r="Q527" i="2"/>
  <c r="O527" i="2" s="1"/>
  <c r="Q361" i="2"/>
  <c r="O361" i="2" s="1"/>
  <c r="Q468" i="2"/>
  <c r="O468" i="2" s="1"/>
  <c r="Q341" i="2"/>
  <c r="O341" i="2" s="1"/>
  <c r="Q338" i="2"/>
  <c r="O338" i="2" s="1"/>
  <c r="G16" i="37" s="1"/>
  <c r="Q418" i="2"/>
  <c r="O418" i="2" s="1"/>
  <c r="Q395" i="2"/>
  <c r="O395" i="2" s="1"/>
  <c r="Q479" i="2"/>
  <c r="O479" i="2" s="1"/>
  <c r="Q446" i="2"/>
  <c r="O446" i="2" s="1"/>
  <c r="Q543" i="2"/>
  <c r="O543" i="2" s="1"/>
  <c r="Q465" i="2"/>
  <c r="O465" i="2" s="1"/>
  <c r="Q457" i="2"/>
  <c r="O457" i="2" s="1"/>
  <c r="Q364" i="2"/>
  <c r="O364" i="2" s="1"/>
  <c r="Q514" i="2"/>
  <c r="O514" i="2" s="1"/>
  <c r="Q484" i="2"/>
  <c r="O484" i="2" s="1"/>
  <c r="Q354" i="2"/>
  <c r="O354" i="2" s="1"/>
  <c r="Q352" i="2"/>
  <c r="O352" i="2" s="1"/>
  <c r="Q459" i="2"/>
  <c r="O459" i="2" s="1"/>
  <c r="G33" i="28"/>
  <c r="Q179" i="2"/>
  <c r="O179" i="2" s="1"/>
  <c r="Q201" i="2"/>
  <c r="O201" i="2" s="1"/>
  <c r="Q180" i="2"/>
  <c r="O180" i="2" s="1"/>
  <c r="Q182" i="2"/>
  <c r="O182" i="2" s="1"/>
  <c r="Q183" i="2"/>
  <c r="O183" i="2" s="1"/>
  <c r="Q170" i="2"/>
  <c r="O170" i="2" s="1"/>
  <c r="Q198" i="2"/>
  <c r="O198" i="2" s="1"/>
  <c r="Q174" i="2"/>
  <c r="O174" i="2" s="1"/>
  <c r="Q199" i="2"/>
  <c r="O199" i="2" s="1"/>
  <c r="Q200" i="2"/>
  <c r="O200" i="2" s="1"/>
  <c r="Q161" i="2"/>
  <c r="O161" i="2" s="1"/>
  <c r="Q162" i="2"/>
  <c r="O162" i="2" s="1"/>
  <c r="Q164" i="2"/>
  <c r="O164" i="2" s="1"/>
  <c r="Q165" i="2"/>
  <c r="O165" i="2" s="1"/>
  <c r="Q166" i="2"/>
  <c r="O166" i="2" s="1"/>
  <c r="Q176" i="2"/>
  <c r="O176" i="2" s="1"/>
  <c r="Q167" i="2"/>
  <c r="O167" i="2" s="1"/>
  <c r="Q175" i="2"/>
  <c r="O175" i="2" s="1"/>
  <c r="Q169" i="2"/>
  <c r="O169" i="2" s="1"/>
  <c r="Q173" i="2"/>
  <c r="O173" i="2" s="1"/>
  <c r="Q26" i="2"/>
  <c r="O26" i="2" s="1"/>
  <c r="Q21" i="2"/>
  <c r="O21" i="2" s="1"/>
  <c r="Q24" i="2"/>
  <c r="O24" i="2" s="1"/>
  <c r="Q25" i="2"/>
  <c r="O25" i="2" s="1"/>
  <c r="Q22" i="2"/>
  <c r="O22" i="2" s="1"/>
  <c r="Q14" i="2"/>
  <c r="O14" i="2" s="1"/>
  <c r="B16" i="37"/>
  <c r="B15" i="37"/>
  <c r="Q23" i="2"/>
  <c r="O23" i="2" s="1"/>
  <c r="Q16" i="2"/>
  <c r="O16" i="2" s="1"/>
  <c r="Q19" i="2"/>
  <c r="O19" i="2" s="1"/>
  <c r="Q18" i="2"/>
  <c r="O18" i="2" s="1"/>
  <c r="Q17" i="2"/>
  <c r="O17" i="2" s="1"/>
  <c r="Q20" i="2"/>
  <c r="O20" i="2" s="1"/>
  <c r="Q15" i="2"/>
  <c r="O15" i="2" s="1"/>
  <c r="H26" i="35"/>
  <c r="H25" i="35"/>
  <c r="H24" i="35"/>
  <c r="H23" i="35"/>
  <c r="H22" i="35"/>
  <c r="H21" i="35"/>
  <c r="H13" i="35"/>
  <c r="H16" i="35"/>
  <c r="H15" i="35"/>
  <c r="H14" i="35"/>
  <c r="O31" i="18"/>
  <c r="B49" i="17"/>
  <c r="B50" i="17"/>
  <c r="O25" i="38"/>
  <c r="K34" i="38"/>
  <c r="J43" i="18"/>
  <c r="N34" i="38"/>
  <c r="L43" i="18"/>
  <c r="K43" i="18"/>
  <c r="Q10" i="2"/>
  <c r="Q13" i="2"/>
  <c r="O13" i="2" s="1"/>
  <c r="Q11" i="2"/>
  <c r="O11" i="2" s="1"/>
  <c r="E12" i="31" l="1"/>
  <c r="F12" i="31" s="1"/>
  <c r="J20" i="37"/>
  <c r="J21" i="37"/>
  <c r="H29" i="35"/>
  <c r="O10" i="2"/>
  <c r="B17" i="37"/>
  <c r="E12" i="18"/>
  <c r="E15" i="18" s="1"/>
  <c r="B53" i="17"/>
  <c r="E12" i="38"/>
  <c r="E15" i="38" s="1"/>
  <c r="Q12" i="2"/>
  <c r="O12" i="2" s="1"/>
  <c r="J22" i="37" l="1"/>
  <c r="G15" i="37"/>
  <c r="E17" i="38"/>
  <c r="K49" i="38" s="1"/>
  <c r="K48" i="38"/>
  <c r="H15" i="37"/>
  <c r="H16" i="37"/>
  <c r="E18" i="18"/>
  <c r="K50" i="18" s="1"/>
  <c r="K48" i="18"/>
  <c r="F17" i="37"/>
  <c r="E18" i="38"/>
  <c r="E17" i="18"/>
  <c r="E11" i="31" l="1"/>
  <c r="F11" i="31" s="1"/>
  <c r="F20" i="31" s="1"/>
  <c r="G6" i="28"/>
  <c r="K55" i="18"/>
  <c r="H17" i="37"/>
  <c r="E19" i="38"/>
  <c r="E21" i="38" s="1"/>
  <c r="K50" i="38"/>
  <c r="I15" i="37"/>
  <c r="I16" i="37"/>
  <c r="E19" i="18"/>
  <c r="E21" i="18" s="1"/>
  <c r="C29" i="17" s="1"/>
  <c r="C31" i="17" s="1"/>
  <c r="C34" i="17" s="1"/>
  <c r="C21" i="17" s="1"/>
  <c r="C24" i="17" s="1"/>
  <c r="K49" i="18"/>
  <c r="G17" i="37"/>
  <c r="E22" i="38" l="1"/>
  <c r="E23" i="38" s="1"/>
  <c r="E25" i="38" s="1"/>
  <c r="I17" i="37"/>
  <c r="E22" i="18"/>
  <c r="K51" i="38" l="1"/>
  <c r="E26" i="38"/>
  <c r="E32" i="38" s="1"/>
  <c r="E43" i="38" s="1"/>
  <c r="K52" i="38"/>
  <c r="E23" i="18"/>
  <c r="E25" i="18" s="1"/>
  <c r="K51" i="18"/>
  <c r="K64" i="38" l="1"/>
  <c r="E47" i="38"/>
  <c r="K66" i="38"/>
  <c r="E26" i="18"/>
  <c r="E32" i="18" s="1"/>
  <c r="K52" i="18"/>
  <c r="E20" i="37"/>
  <c r="F21" i="37" l="1"/>
  <c r="F20" i="37"/>
  <c r="E21" i="37"/>
  <c r="F35" i="38"/>
  <c r="F36" i="38"/>
  <c r="F37" i="38"/>
  <c r="F38" i="38"/>
  <c r="F39" i="38"/>
  <c r="F40" i="38"/>
  <c r="F41" i="38"/>
  <c r="E49" i="38"/>
  <c r="K68" i="38" s="1"/>
  <c r="F34" i="38"/>
  <c r="E53" i="38"/>
  <c r="F19" i="38"/>
  <c r="F45" i="38"/>
  <c r="F26" i="38"/>
  <c r="E51" i="38"/>
  <c r="F23" i="38"/>
  <c r="F32" i="38"/>
  <c r="F43" i="38"/>
  <c r="E43" i="18"/>
  <c r="K64" i="18" l="1"/>
  <c r="K66" i="18" s="1"/>
  <c r="E47" i="18"/>
  <c r="F22" i="37"/>
  <c r="E22" i="37"/>
  <c r="K72" i="38"/>
  <c r="K70" i="38"/>
  <c r="F47" i="38"/>
  <c r="B21" i="37" l="1"/>
  <c r="B20" i="37"/>
  <c r="C21" i="37"/>
  <c r="C20" i="37"/>
  <c r="G21" i="37"/>
  <c r="G20" i="37"/>
  <c r="H2" i="31"/>
  <c r="E49" i="18"/>
  <c r="F35" i="18"/>
  <c r="F36" i="18"/>
  <c r="F37" i="18"/>
  <c r="F38" i="18"/>
  <c r="F39" i="18"/>
  <c r="F40" i="18"/>
  <c r="F41" i="18"/>
  <c r="F34" i="18"/>
  <c r="F42" i="18"/>
  <c r="E51" i="18"/>
  <c r="F45" i="18"/>
  <c r="F19" i="18"/>
  <c r="F23" i="18"/>
  <c r="F26" i="18"/>
  <c r="E53" i="18"/>
  <c r="F32" i="18"/>
  <c r="F43" i="18"/>
  <c r="G22" i="37" l="1"/>
  <c r="B22" i="37"/>
  <c r="C22" i="37"/>
  <c r="G14" i="31"/>
  <c r="H14" i="31" s="1"/>
  <c r="G13" i="31"/>
  <c r="H13" i="31" s="1"/>
  <c r="G12" i="31"/>
  <c r="H12" i="31" s="1"/>
  <c r="G11" i="31"/>
  <c r="H11" i="31" s="1"/>
  <c r="H21" i="37"/>
  <c r="K72" i="18"/>
  <c r="K70" i="18"/>
  <c r="K68" i="18"/>
  <c r="H4" i="31"/>
  <c r="H3" i="31"/>
  <c r="F47" i="18"/>
  <c r="H20" i="37" l="1"/>
  <c r="D21" i="37"/>
  <c r="K21" i="37" s="1"/>
  <c r="H20" i="31"/>
  <c r="D20" i="37"/>
  <c r="H22" i="37" l="1"/>
  <c r="K20" i="37"/>
  <c r="K22" i="37" s="1"/>
  <c r="D22" i="37"/>
  <c r="L21" i="37"/>
  <c r="N1" i="37" l="1"/>
  <c r="L20" i="37"/>
  <c r="L22" i="37" s="1"/>
  <c r="N2" i="37" l="1"/>
  <c r="N3" i="37" s="1"/>
</calcChain>
</file>

<file path=xl/sharedStrings.xml><?xml version="1.0" encoding="utf-8"?>
<sst xmlns="http://schemas.openxmlformats.org/spreadsheetml/2006/main" count="3457" uniqueCount="743">
  <si>
    <t>Premie Ouderdomspensioen (OP)</t>
  </si>
  <si>
    <t>Kleedruimten</t>
  </si>
  <si>
    <t>Opmerking:</t>
  </si>
  <si>
    <t>Opleiding</t>
  </si>
  <si>
    <t xml:space="preserve">Sociale verzekeringen </t>
  </si>
  <si>
    <t>Weekenddagen</t>
  </si>
  <si>
    <t>Aantal kalenderdagen</t>
  </si>
  <si>
    <t>Werkdagen per jaar</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</si>
  <si>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</si>
  <si>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</si>
  <si>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</si>
  <si>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</si>
  <si>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</si>
  <si>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</si>
  <si>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</si>
  <si>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</si>
  <si>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</si>
  <si>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</si>
  <si>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</si>
  <si>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</si>
  <si>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</si>
  <si>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</si>
  <si>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</si>
  <si>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</si>
  <si>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</si>
  <si>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</si>
  <si>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</si>
  <si>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</si>
  <si>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</si>
  <si>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</si>
  <si>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</si>
  <si>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</si>
  <si>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</si>
  <si>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</si>
  <si>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</si>
  <si>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</si>
  <si>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</si>
  <si>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</si>
  <si>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</si>
  <si>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</si>
  <si>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</si>
  <si>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</si>
  <si>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</si>
  <si>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</si>
  <si>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</si>
  <si>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</si>
  <si>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</si>
  <si>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</si>
  <si>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</si>
  <si>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</si>
  <si>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</si>
  <si>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</si>
  <si>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</si>
  <si>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</si>
  <si>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</si>
  <si>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</si>
  <si>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</si>
  <si>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</si>
  <si>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</si>
  <si>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</si>
  <si>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</si>
  <si>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</si>
  <si>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</si>
  <si>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</si>
  <si>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</si>
  <si>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</si>
  <si>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</si>
  <si>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</si>
  <si>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</si>
  <si>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</si>
  <si>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</si>
  <si>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</si>
  <si>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</si>
  <si>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</si>
  <si>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</si>
  <si>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</si>
  <si>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</si>
  <si>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</si>
  <si>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</si>
  <si>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</si>
  <si>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</si>
  <si>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</si>
  <si>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</si>
  <si>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</si>
  <si>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BG</t>
  </si>
  <si>
    <t>Entree</t>
  </si>
  <si>
    <t>Locatie</t>
  </si>
  <si>
    <t>frequentie per jaar</t>
  </si>
  <si>
    <t>Kosten per beurt</t>
  </si>
  <si>
    <t>Adres</t>
  </si>
  <si>
    <t>Frequentie van uitvoering (per jaar):</t>
  </si>
  <si>
    <t>Freq</t>
  </si>
  <si>
    <t>% van reguliere norm</t>
  </si>
  <si>
    <t>Norm ma t/m vr</t>
  </si>
  <si>
    <t>M² prijs</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</si>
  <si>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</si>
  <si>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</si>
  <si>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</si>
  <si>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</si>
  <si>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</si>
  <si>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</si>
  <si>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</si>
  <si>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</si>
  <si>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</si>
  <si>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</si>
  <si>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</si>
  <si>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</si>
  <si>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</si>
  <si>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</si>
  <si>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</si>
  <si>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</si>
  <si>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</si>
  <si>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</si>
  <si>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</si>
  <si>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</si>
  <si>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</si>
  <si>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Aantal m2</t>
  </si>
  <si>
    <t>Totaalkosten per jaar</t>
  </si>
  <si>
    <t>uren per m2/ beurt</t>
  </si>
  <si>
    <t>uren per jaar</t>
  </si>
  <si>
    <t>uurtarief</t>
  </si>
  <si>
    <t>kosten per jaar</t>
  </si>
  <si>
    <t>Omschrijving werkzaamheden</t>
  </si>
  <si>
    <t>Omschrijving automaat /artikel</t>
  </si>
  <si>
    <t>Type omschrijving</t>
  </si>
  <si>
    <t>Reinigen raambekleding</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</si>
  <si>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</si>
  <si>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</si>
  <si>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</si>
  <si>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</si>
  <si>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</si>
  <si>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</si>
  <si>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</si>
  <si>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</si>
  <si>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</si>
  <si>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</si>
  <si>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</si>
  <si>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</si>
  <si>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</si>
  <si>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</si>
  <si>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</si>
  <si>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</si>
  <si>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</si>
  <si>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</si>
  <si>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</si>
  <si>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</si>
  <si>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</si>
  <si>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</si>
  <si>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</si>
  <si>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</si>
  <si>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Vergaderruimten</t>
  </si>
  <si>
    <t>Gemiddeld tarief  ma t/m vr</t>
  </si>
  <si>
    <t>Tariefopbouw toezicht</t>
  </si>
  <si>
    <t>Tariefopbouw schoonmaak</t>
  </si>
  <si>
    <t>Gemiddeld tarief ma t/m vr</t>
  </si>
  <si>
    <t>PRODUCTIE UREN PER JAAR</t>
  </si>
  <si>
    <t>ma t/m vr</t>
  </si>
  <si>
    <t>ma t/m vr naloop</t>
  </si>
  <si>
    <t>RAS premie</t>
  </si>
  <si>
    <t>Frequentie verklaring</t>
  </si>
  <si>
    <t>2 x per jaar</t>
  </si>
  <si>
    <t>1 x per maand</t>
  </si>
  <si>
    <t>Totaal eindtarief  [incl. 30% toeslag]</t>
  </si>
  <si>
    <t>Referentie nummer</t>
  </si>
  <si>
    <t>Transitievergoeding</t>
  </si>
  <si>
    <t>Frequentie per jaar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</si>
  <si>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</si>
  <si>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</si>
  <si>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Berekening werkbare dagen</t>
  </si>
  <si>
    <t xml:space="preserve">Het aantal werkbare dagen per jaar is een gemiddelde over 5 jaar. Er vindt geen periodieke verrekening plaats in verband met schrikkeljaren. </t>
  </si>
  <si>
    <t>EINDTOTAAL KOSTEN PER JAAR  EXCLUSIEF BTW         INSCHRIJVINGSBEDRAG</t>
  </si>
  <si>
    <t>Omschrijving kostenaspect</t>
  </si>
  <si>
    <t>Tariefsoort</t>
  </si>
  <si>
    <t>Tarief</t>
  </si>
  <si>
    <t>Toezicht percentage</t>
  </si>
  <si>
    <t>per prod. Uur</t>
  </si>
  <si>
    <t>Hoogste frequentie ma t/m vr</t>
  </si>
  <si>
    <t>Hoogste frequentie ma t/m vr naloop</t>
  </si>
  <si>
    <t>Toezicht uren per jaar ma t/m vr naloop</t>
  </si>
  <si>
    <t>Totaal frequentie</t>
  </si>
  <si>
    <t>Locatie factor</t>
  </si>
  <si>
    <t>Bereikbaarheidsvoorzieningen</t>
  </si>
  <si>
    <t>MAXIMALE BOVENGRENS PLAFONDBEDRAG INSCHRIJVINGSBEDRAG</t>
  </si>
  <si>
    <t>MAXIMALE ONDERGRENS INSCHRIJVINGSBEDRAG</t>
  </si>
  <si>
    <t>TOEZICHTUREN PER JAAR</t>
  </si>
  <si>
    <t>1</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</si>
  <si>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</si>
  <si>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</si>
  <si>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</si>
  <si>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</si>
  <si>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</si>
  <si>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</si>
  <si>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</si>
  <si>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</si>
  <si>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</si>
  <si>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</si>
  <si>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</si>
  <si>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</si>
  <si>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</si>
  <si>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</si>
  <si>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Totale kosten productie per jaar</t>
  </si>
  <si>
    <t>Totale kosten toezicht per jaar</t>
  </si>
  <si>
    <t xml:space="preserve">Kosten toezicht per jaar ma t/m vr </t>
  </si>
  <si>
    <t>Kosten toezicht per jaar ma t/m vr naloop</t>
  </si>
  <si>
    <t>Kosten per jaar</t>
  </si>
  <si>
    <t>Naloop opslag ma-vr</t>
  </si>
  <si>
    <t>SUPPLETIEKOSTEN OVERNAME PERSONEEL*</t>
  </si>
  <si>
    <t>Trappenhuis</t>
  </si>
  <si>
    <t>Lift</t>
  </si>
  <si>
    <t>Gang, hal</t>
  </si>
  <si>
    <t>Uurlonen 1 april 2023</t>
  </si>
  <si>
    <t>Tarief componenten samenvatting</t>
  </si>
  <si>
    <t>Uurlonen per 1 april 2023</t>
  </si>
  <si>
    <t>nieuwbouw</t>
  </si>
  <si>
    <t>Lumion</t>
  </si>
  <si>
    <t>O.407</t>
  </si>
  <si>
    <t>berging multilok</t>
  </si>
  <si>
    <t>oudbouw</t>
  </si>
  <si>
    <t>O.507</t>
  </si>
  <si>
    <t>O.107</t>
  </si>
  <si>
    <t>berging multilokaal</t>
  </si>
  <si>
    <t>O.207</t>
  </si>
  <si>
    <t>O.307</t>
  </si>
  <si>
    <t>I.12</t>
  </si>
  <si>
    <t>E-kast</t>
  </si>
  <si>
    <t>I.13</t>
  </si>
  <si>
    <t>F.16</t>
  </si>
  <si>
    <t>forum</t>
  </si>
  <si>
    <t>F.17</t>
  </si>
  <si>
    <t>F.18</t>
  </si>
  <si>
    <t>F.19</t>
  </si>
  <si>
    <t>C.10</t>
  </si>
  <si>
    <t>gang</t>
  </si>
  <si>
    <t>sporthal</t>
  </si>
  <si>
    <t>G.09</t>
  </si>
  <si>
    <t>G.26</t>
  </si>
  <si>
    <t>B.23</t>
  </si>
  <si>
    <t>groepruimte (groot)</t>
  </si>
  <si>
    <t>B.24</t>
  </si>
  <si>
    <t>B.25</t>
  </si>
  <si>
    <t>B.26</t>
  </si>
  <si>
    <t>groepsruimte (groot)</t>
  </si>
  <si>
    <t>B.10</t>
  </si>
  <si>
    <t>groepsruimte (klein)</t>
  </si>
  <si>
    <t>B.11</t>
  </si>
  <si>
    <t>B.12</t>
  </si>
  <si>
    <t>B.13</t>
  </si>
  <si>
    <t>B.14</t>
  </si>
  <si>
    <t>B.15</t>
  </si>
  <si>
    <t>B.16</t>
  </si>
  <si>
    <t>B.17</t>
  </si>
  <si>
    <t>B.18</t>
  </si>
  <si>
    <t>B.19</t>
  </si>
  <si>
    <t>B.20</t>
  </si>
  <si>
    <t>C.01</t>
  </si>
  <si>
    <t>grote zaal / drama</t>
  </si>
  <si>
    <t>C.04</t>
  </si>
  <si>
    <t>kleed / oefenruimte</t>
  </si>
  <si>
    <t>C.05</t>
  </si>
  <si>
    <t>C.06</t>
  </si>
  <si>
    <t>C.09</t>
  </si>
  <si>
    <t>A.10</t>
  </si>
  <si>
    <t>MR / overleg ruimte</t>
  </si>
  <si>
    <t>O.106</t>
  </si>
  <si>
    <t>multilokaal</t>
  </si>
  <si>
    <t>O.206</t>
  </si>
  <si>
    <t>O.306</t>
  </si>
  <si>
    <t>O.406</t>
  </si>
  <si>
    <t>O.506</t>
  </si>
  <si>
    <t>TH.3-1</t>
  </si>
  <si>
    <t>noodtrappenhuis nieuwbouw</t>
  </si>
  <si>
    <t>TH.3-2</t>
  </si>
  <si>
    <t>TH.3-3</t>
  </si>
  <si>
    <t>TH.3-4</t>
  </si>
  <si>
    <t>TH.4-1</t>
  </si>
  <si>
    <t>TH.4-2</t>
  </si>
  <si>
    <t>TH.4-4</t>
  </si>
  <si>
    <t>O.111</t>
  </si>
  <si>
    <t>open gebied</t>
  </si>
  <si>
    <t>O.211</t>
  </si>
  <si>
    <t>O.311</t>
  </si>
  <si>
    <t>O.411</t>
  </si>
  <si>
    <t>B.27</t>
  </si>
  <si>
    <t>O.501</t>
  </si>
  <si>
    <t>B.31</t>
  </si>
  <si>
    <t>opslag</t>
  </si>
  <si>
    <t>B.32</t>
  </si>
  <si>
    <t>B.33</t>
  </si>
  <si>
    <t>C.07</t>
  </si>
  <si>
    <t>C.08</t>
  </si>
  <si>
    <t>O.313</t>
  </si>
  <si>
    <t>opslag fac.</t>
  </si>
  <si>
    <t>O.513</t>
  </si>
  <si>
    <t>O.115</t>
  </si>
  <si>
    <t>opslag facilitair</t>
  </si>
  <si>
    <t>O.413</t>
  </si>
  <si>
    <t>O.213</t>
  </si>
  <si>
    <t>opslag facitair</t>
  </si>
  <si>
    <t>O.108</t>
  </si>
  <si>
    <t>spreekkamer</t>
  </si>
  <si>
    <t>O.110</t>
  </si>
  <si>
    <t>O.113</t>
  </si>
  <si>
    <t>O.208</t>
  </si>
  <si>
    <t>O.209</t>
  </si>
  <si>
    <t>O.210</t>
  </si>
  <si>
    <t>O.308</t>
  </si>
  <si>
    <t>O.309</t>
  </si>
  <si>
    <t>O.310</t>
  </si>
  <si>
    <t>O.408</t>
  </si>
  <si>
    <t>O.409</t>
  </si>
  <si>
    <t>O.410</t>
  </si>
  <si>
    <t>O.508</t>
  </si>
  <si>
    <t>O.509</t>
  </si>
  <si>
    <t>O.510</t>
  </si>
  <si>
    <t>O.101</t>
  </si>
  <si>
    <t>theorielokaal</t>
  </si>
  <si>
    <t>O.102</t>
  </si>
  <si>
    <t>O.103</t>
  </si>
  <si>
    <t>O.104</t>
  </si>
  <si>
    <t>O.109</t>
  </si>
  <si>
    <t>O.201</t>
  </si>
  <si>
    <t>O.202</t>
  </si>
  <si>
    <t>O.203</t>
  </si>
  <si>
    <t>O.204</t>
  </si>
  <si>
    <t>O.205</t>
  </si>
  <si>
    <t>O.301</t>
  </si>
  <si>
    <t>O.302</t>
  </si>
  <si>
    <t>O.303</t>
  </si>
  <si>
    <t>O.304</t>
  </si>
  <si>
    <t>O.305</t>
  </si>
  <si>
    <t>O.401</t>
  </si>
  <si>
    <t>O.402</t>
  </si>
  <si>
    <t>O.403</t>
  </si>
  <si>
    <t>O.404</t>
  </si>
  <si>
    <t>O.405</t>
  </si>
  <si>
    <t>B.01</t>
  </si>
  <si>
    <t>B.02</t>
  </si>
  <si>
    <t>B.03</t>
  </si>
  <si>
    <t>B.04</t>
  </si>
  <si>
    <t>B.05</t>
  </si>
  <si>
    <t>O.502</t>
  </si>
  <si>
    <t>O.503</t>
  </si>
  <si>
    <t>O.504</t>
  </si>
  <si>
    <t>O.505</t>
  </si>
  <si>
    <t>O.511</t>
  </si>
  <si>
    <t>TH.4-3</t>
  </si>
  <si>
    <t>trappenhuis nieuwbouw</t>
  </si>
  <si>
    <t>C.02</t>
  </si>
  <si>
    <t>verkooppunt</t>
  </si>
  <si>
    <t>B.07</t>
  </si>
  <si>
    <t>verwonderzaal 60</t>
  </si>
  <si>
    <t>B.08</t>
  </si>
  <si>
    <t>B.09</t>
  </si>
  <si>
    <t>B.06</t>
  </si>
  <si>
    <t>verwonderzaal 90</t>
  </si>
  <si>
    <t>A.65</t>
  </si>
  <si>
    <t>werkkast</t>
  </si>
  <si>
    <t>A.66</t>
  </si>
  <si>
    <t>A.67</t>
  </si>
  <si>
    <t>G.32</t>
  </si>
  <si>
    <t>G.38</t>
  </si>
  <si>
    <t>C.03</t>
  </si>
  <si>
    <t>muziek / dans</t>
  </si>
  <si>
    <t>Y.09</t>
  </si>
  <si>
    <t>berging</t>
  </si>
  <si>
    <t>A.07</t>
  </si>
  <si>
    <t>berging (facilitair)</t>
  </si>
  <si>
    <t>I.07</t>
  </si>
  <si>
    <t>I.08</t>
  </si>
  <si>
    <t>I.09</t>
  </si>
  <si>
    <t>I.10</t>
  </si>
  <si>
    <t>A.04</t>
  </si>
  <si>
    <t>facilitaire ruimte</t>
  </si>
  <si>
    <t>A.05</t>
  </si>
  <si>
    <t>K.01</t>
  </si>
  <si>
    <t>fietsenkelder</t>
  </si>
  <si>
    <t>I.03</t>
  </si>
  <si>
    <t>installaties sporthallen</t>
  </si>
  <si>
    <t>A.20</t>
  </si>
  <si>
    <t>kluisruimte</t>
  </si>
  <si>
    <t>I.31</t>
  </si>
  <si>
    <t>LBK hallen</t>
  </si>
  <si>
    <t>I.02</t>
  </si>
  <si>
    <t>LBK oudbouw</t>
  </si>
  <si>
    <t>I.05</t>
  </si>
  <si>
    <t>MER</t>
  </si>
  <si>
    <t>I.29</t>
  </si>
  <si>
    <t>MER sport</t>
  </si>
  <si>
    <t>I.30</t>
  </si>
  <si>
    <t>SER hallen</t>
  </si>
  <si>
    <t>I.01b</t>
  </si>
  <si>
    <t>TR-CV-verdeler</t>
  </si>
  <si>
    <t>I.01d</t>
  </si>
  <si>
    <t>TR-Hydrofoor</t>
  </si>
  <si>
    <t>I.01a</t>
  </si>
  <si>
    <t>TR-stadsverwarming</t>
  </si>
  <si>
    <t>I.01c</t>
  </si>
  <si>
    <t>TR-watermeter</t>
  </si>
  <si>
    <t>S.03</t>
  </si>
  <si>
    <t>A.60</t>
  </si>
  <si>
    <t>A.61</t>
  </si>
  <si>
    <t>A.62</t>
  </si>
  <si>
    <t>A.63</t>
  </si>
  <si>
    <t>G.35</t>
  </si>
  <si>
    <t>docent</t>
  </si>
  <si>
    <t>G.12</t>
  </si>
  <si>
    <t>kleedruimte + toilet</t>
  </si>
  <si>
    <t>G.14</t>
  </si>
  <si>
    <t>Y.12</t>
  </si>
  <si>
    <t>miva toilet</t>
  </si>
  <si>
    <t>Y.10</t>
  </si>
  <si>
    <t>pantry</t>
  </si>
  <si>
    <t>Y.13</t>
  </si>
  <si>
    <t>reprohoek</t>
  </si>
  <si>
    <t>A.49b</t>
  </si>
  <si>
    <t>toilet dames</t>
  </si>
  <si>
    <t>A.48a</t>
  </si>
  <si>
    <t>toilet heren</t>
  </si>
  <si>
    <t>Y.11</t>
  </si>
  <si>
    <t>toiletten</t>
  </si>
  <si>
    <t>A.30</t>
  </si>
  <si>
    <t>toiletten dames</t>
  </si>
  <si>
    <t>A.49</t>
  </si>
  <si>
    <t>A.31</t>
  </si>
  <si>
    <t>toiletten heren</t>
  </si>
  <si>
    <t>A.48</t>
  </si>
  <si>
    <t>O.414</t>
  </si>
  <si>
    <t>A.38</t>
  </si>
  <si>
    <t>A.39</t>
  </si>
  <si>
    <t>A.43</t>
  </si>
  <si>
    <t>O.114</t>
  </si>
  <si>
    <t>A.32</t>
  </si>
  <si>
    <t>A.41</t>
  </si>
  <si>
    <t>A.33</t>
  </si>
  <si>
    <t>A.42</t>
  </si>
  <si>
    <t>A.21</t>
  </si>
  <si>
    <t>uitgifte + keuken</t>
  </si>
  <si>
    <t>O.314</t>
  </si>
  <si>
    <t>A.36</t>
  </si>
  <si>
    <t>A.37</t>
  </si>
  <si>
    <t>O.214</t>
  </si>
  <si>
    <t>A.34</t>
  </si>
  <si>
    <t>A.35</t>
  </si>
  <si>
    <t>G.34</t>
  </si>
  <si>
    <t>G.17</t>
  </si>
  <si>
    <t>douche</t>
  </si>
  <si>
    <t>G.18</t>
  </si>
  <si>
    <t>G.19</t>
  </si>
  <si>
    <t>G.20</t>
  </si>
  <si>
    <t>G.21</t>
  </si>
  <si>
    <t>G.22</t>
  </si>
  <si>
    <t>G.10</t>
  </si>
  <si>
    <t>G.11</t>
  </si>
  <si>
    <t>G.13</t>
  </si>
  <si>
    <t>G.15</t>
  </si>
  <si>
    <t>G.16</t>
  </si>
  <si>
    <t>G.23</t>
  </si>
  <si>
    <t>G.33</t>
  </si>
  <si>
    <t>miva toilet / kleedkamer</t>
  </si>
  <si>
    <t>G.37</t>
  </si>
  <si>
    <t>G.36</t>
  </si>
  <si>
    <t>A.44</t>
  </si>
  <si>
    <t>A.46</t>
  </si>
  <si>
    <t>A.40</t>
  </si>
  <si>
    <t>miva toilet met douche</t>
  </si>
  <si>
    <t>I.06</t>
  </si>
  <si>
    <t>F.04</t>
  </si>
  <si>
    <t>entree</t>
  </si>
  <si>
    <t>G.24</t>
  </si>
  <si>
    <t>entree gym</t>
  </si>
  <si>
    <t>G.25</t>
  </si>
  <si>
    <t>A.18</t>
  </si>
  <si>
    <t>entree hallen</t>
  </si>
  <si>
    <t>A.19</t>
  </si>
  <si>
    <t>G.08</t>
  </si>
  <si>
    <t>G.05</t>
  </si>
  <si>
    <t>G.06</t>
  </si>
  <si>
    <t>G.07</t>
  </si>
  <si>
    <t>G.04</t>
  </si>
  <si>
    <t>gymzaal</t>
  </si>
  <si>
    <t>G.01</t>
  </si>
  <si>
    <t>G.02</t>
  </si>
  <si>
    <t>G.03</t>
  </si>
  <si>
    <t>A.09</t>
  </si>
  <si>
    <t>administratie</t>
  </si>
  <si>
    <t>A.11</t>
  </si>
  <si>
    <t>concierge</t>
  </si>
  <si>
    <t>O.112</t>
  </si>
  <si>
    <t>docenten</t>
  </si>
  <si>
    <t>O.212</t>
  </si>
  <si>
    <t>O.312</t>
  </si>
  <si>
    <t>O.412</t>
  </si>
  <si>
    <t>O.512</t>
  </si>
  <si>
    <t>B.28</t>
  </si>
  <si>
    <t>docenten + pantry</t>
  </si>
  <si>
    <t>Y.08a</t>
  </si>
  <si>
    <t>kantoortuin</t>
  </si>
  <si>
    <t>A.14</t>
  </si>
  <si>
    <t>roosterkamer</t>
  </si>
  <si>
    <t>A.17</t>
  </si>
  <si>
    <t>schoolarts</t>
  </si>
  <si>
    <t>A.01</t>
  </si>
  <si>
    <t>schoolleiding/directie</t>
  </si>
  <si>
    <t>A.02</t>
  </si>
  <si>
    <t>schoolleiding/staf</t>
  </si>
  <si>
    <t>A.08</t>
  </si>
  <si>
    <t>Y.01</t>
  </si>
  <si>
    <t>staf</t>
  </si>
  <si>
    <t>Y.02</t>
  </si>
  <si>
    <t>Y.03</t>
  </si>
  <si>
    <t>Y.04</t>
  </si>
  <si>
    <t>Y.05</t>
  </si>
  <si>
    <t>Y.06</t>
  </si>
  <si>
    <t>Y.07</t>
  </si>
  <si>
    <t>Y.08</t>
  </si>
  <si>
    <t>stiltewerkplek</t>
  </si>
  <si>
    <t>A.13</t>
  </si>
  <si>
    <t>systeembeheer</t>
  </si>
  <si>
    <t>C.12</t>
  </si>
  <si>
    <t>zaalsluis</t>
  </si>
  <si>
    <t>C.13</t>
  </si>
  <si>
    <t>F.02</t>
  </si>
  <si>
    <t>Grand Café, controle uitvoeren op reinheid en daar waar nodig (grove) verstoringen/ vervuilingen oplossen.</t>
  </si>
  <si>
    <t>F.06</t>
  </si>
  <si>
    <t>grand café</t>
  </si>
  <si>
    <t>TH.1-0</t>
  </si>
  <si>
    <t>trappenhuis oudbouw</t>
  </si>
  <si>
    <t>TH.1-1</t>
  </si>
  <si>
    <t>TH.1-2</t>
  </si>
  <si>
    <t>TH.1-3</t>
  </si>
  <si>
    <t>TH.1-K</t>
  </si>
  <si>
    <t>F.01</t>
  </si>
  <si>
    <t>C.11</t>
  </si>
  <si>
    <t>A.15</t>
  </si>
  <si>
    <t>open begane grond</t>
  </si>
  <si>
    <t>A.16</t>
  </si>
  <si>
    <t>A.12</t>
  </si>
  <si>
    <t>repro hoek</t>
  </si>
  <si>
    <t>A.64</t>
  </si>
  <si>
    <t>A.53</t>
  </si>
  <si>
    <t>ateliers (stof)</t>
  </si>
  <si>
    <t>A.52</t>
  </si>
  <si>
    <t>ateliers (verf + mode + techno)</t>
  </si>
  <si>
    <t>M.02</t>
  </si>
  <si>
    <t>beeldstudio</t>
  </si>
  <si>
    <t>S.08</t>
  </si>
  <si>
    <t>chemie</t>
  </si>
  <si>
    <t>M.01</t>
  </si>
  <si>
    <t>geluid studio</t>
  </si>
  <si>
    <t>M.05</t>
  </si>
  <si>
    <t>ICT</t>
  </si>
  <si>
    <t>A.51</t>
  </si>
  <si>
    <t>instructie</t>
  </si>
  <si>
    <t>S.07</t>
  </si>
  <si>
    <t>A.50</t>
  </si>
  <si>
    <t>labs open</t>
  </si>
  <si>
    <t>TH.3-0</t>
  </si>
  <si>
    <t>TH.4-0</t>
  </si>
  <si>
    <t>S.06</t>
  </si>
  <si>
    <t>M.04</t>
  </si>
  <si>
    <t>redactie / regie</t>
  </si>
  <si>
    <t>S.01</t>
  </si>
  <si>
    <t>science (vast)</t>
  </si>
  <si>
    <t>S.02</t>
  </si>
  <si>
    <t>science (vrij)</t>
  </si>
  <si>
    <t>S.09</t>
  </si>
  <si>
    <t>TOA (technisch onderwijs ass.)</t>
  </si>
  <si>
    <t>-</t>
  </si>
  <si>
    <t>Voorportaal</t>
  </si>
  <si>
    <t>Fietsenstalling</t>
  </si>
  <si>
    <t>Parkeergarage</t>
  </si>
  <si>
    <t>entrée garage</t>
  </si>
  <si>
    <t xml:space="preserve">berging naast entrée garage </t>
  </si>
  <si>
    <t>Portaal</t>
  </si>
  <si>
    <t>trap/hal</t>
  </si>
  <si>
    <t>hal</t>
  </si>
  <si>
    <t>leslokaal</t>
  </si>
  <si>
    <t>verkeersruimte</t>
  </si>
  <si>
    <t>leerlingen balie</t>
  </si>
  <si>
    <t>studie/afd. leider</t>
  </si>
  <si>
    <t>garderobe</t>
  </si>
  <si>
    <t>vaklokaal techniek</t>
  </si>
  <si>
    <t>docentenkamer</t>
  </si>
  <si>
    <t>concierge/werkplek</t>
  </si>
  <si>
    <t>receptie/balie</t>
  </si>
  <si>
    <t>atelier</t>
  </si>
  <si>
    <t>trap/gang</t>
  </si>
  <si>
    <t>centrale magazijn</t>
  </si>
  <si>
    <t>toiletgroep</t>
  </si>
  <si>
    <t>toilet</t>
  </si>
  <si>
    <t>magazijn (concierge)</t>
  </si>
  <si>
    <t>vaklokaal handvaardigheid</t>
  </si>
  <si>
    <t>ruimte machines</t>
  </si>
  <si>
    <t>lift</t>
  </si>
  <si>
    <t>vaklokaal</t>
  </si>
  <si>
    <t>muzieklokaal</t>
  </si>
  <si>
    <t>berging muzieklokaal</t>
  </si>
  <si>
    <t>trappenhuis</t>
  </si>
  <si>
    <t>aula</t>
  </si>
  <si>
    <t>boekenfonds</t>
  </si>
  <si>
    <t>keuken</t>
  </si>
  <si>
    <t>aula beginsch.</t>
  </si>
  <si>
    <t>ict lokaal</t>
  </si>
  <si>
    <t>studie/afd.leider</t>
  </si>
  <si>
    <t>stilte ruimte</t>
  </si>
  <si>
    <t>conrector</t>
  </si>
  <si>
    <t>stafruimte</t>
  </si>
  <si>
    <t>archief</t>
  </si>
  <si>
    <t xml:space="preserve">docentenkamer </t>
  </si>
  <si>
    <t xml:space="preserve">keuken in docentenkamer  </t>
  </si>
  <si>
    <t>lokaal administratie</t>
  </si>
  <si>
    <t>berging administratie</t>
  </si>
  <si>
    <t>werkplek leerlingen</t>
  </si>
  <si>
    <t>personeelsruimte</t>
  </si>
  <si>
    <t>bibliotheek/studieruimte</t>
  </si>
  <si>
    <t xml:space="preserve">technasium </t>
  </si>
  <si>
    <t>R.T. ruimte</t>
  </si>
  <si>
    <t>natuur/scheikunde</t>
  </si>
  <si>
    <t>kabinet TOA</t>
  </si>
  <si>
    <t>flexlokaal</t>
  </si>
  <si>
    <t>biologie</t>
  </si>
  <si>
    <t>theorielokaal N2.01</t>
  </si>
  <si>
    <t>trap in 247</t>
  </si>
  <si>
    <t>technator kantoor</t>
  </si>
  <si>
    <t>lab/werkplek</t>
  </si>
  <si>
    <t>kabinet</t>
  </si>
  <si>
    <t>biologie/natuurkunde</t>
  </si>
  <si>
    <t>natuurkunde</t>
  </si>
  <si>
    <t>aardrijkskunde</t>
  </si>
  <si>
    <t>stilteruimte</t>
  </si>
  <si>
    <t>leerlingen werkplek</t>
  </si>
  <si>
    <t>scheikunde</t>
  </si>
  <si>
    <t>N3.05</t>
  </si>
  <si>
    <t>mediatheek</t>
  </si>
  <si>
    <t>mediatheek/ict/stilte</t>
  </si>
  <si>
    <t>berging werkplek av</t>
  </si>
  <si>
    <t>N4.04</t>
  </si>
  <si>
    <t>407</t>
  </si>
  <si>
    <t>408</t>
  </si>
  <si>
    <t>409</t>
  </si>
  <si>
    <t>corques</t>
  </si>
  <si>
    <t>dansvloer</t>
  </si>
  <si>
    <t>dekvloer</t>
  </si>
  <si>
    <t>gietvloer blauw</t>
  </si>
  <si>
    <t>gietvloer geel</t>
  </si>
  <si>
    <t>gietvloer groen</t>
  </si>
  <si>
    <t>gietvloer lichtgroen</t>
  </si>
  <si>
    <t>gietvloer oranje</t>
  </si>
  <si>
    <t>gietvloer rood</t>
  </si>
  <si>
    <t>gietvloer sanitair</t>
  </si>
  <si>
    <t>linoleum</t>
  </si>
  <si>
    <t>schoonloopmat</t>
  </si>
  <si>
    <t>sportvloer</t>
  </si>
  <si>
    <t>tapijt</t>
  </si>
  <si>
    <t>tegel</t>
  </si>
  <si>
    <t xml:space="preserve">tegel </t>
  </si>
  <si>
    <t>troffelvloer</t>
  </si>
  <si>
    <t>vinyl surestep</t>
  </si>
  <si>
    <t>beton</t>
  </si>
  <si>
    <t>steen</t>
  </si>
  <si>
    <t>sure step</t>
  </si>
  <si>
    <t>tegels</t>
  </si>
  <si>
    <t>bolidt</t>
  </si>
  <si>
    <t>metaal</t>
  </si>
  <si>
    <t>Bibliotheek</t>
  </si>
  <si>
    <t>Opslagruimten</t>
  </si>
  <si>
    <t>Pantry, kantine</t>
  </si>
  <si>
    <t>Bouwdeel</t>
  </si>
  <si>
    <t>Sout.</t>
  </si>
  <si>
    <t>Calandlyceum</t>
  </si>
  <si>
    <t>Douche</t>
  </si>
  <si>
    <t>Gymzaal</t>
  </si>
  <si>
    <t>m2</t>
  </si>
  <si>
    <t>SOVOP</t>
  </si>
  <si>
    <t>Amsterdam</t>
  </si>
  <si>
    <t>Fietsenkelder</t>
  </si>
  <si>
    <t>Aula</t>
  </si>
  <si>
    <t>nio</t>
  </si>
  <si>
    <t>3 x per week (40 weken)</t>
  </si>
  <si>
    <t>5 x per week (40 weken)</t>
  </si>
  <si>
    <t>Niet in onderhoud</t>
  </si>
  <si>
    <t>Vliesglas</t>
  </si>
  <si>
    <t>Dakglas</t>
  </si>
  <si>
    <t>buitenzijde</t>
  </si>
  <si>
    <t>binnenzijde</t>
  </si>
  <si>
    <t>Leslokalen theorie</t>
  </si>
  <si>
    <t>Leslokalen praktijk</t>
  </si>
  <si>
    <t>Toiletrolhouder</t>
  </si>
  <si>
    <t>Vouwhanddoekhouder</t>
  </si>
  <si>
    <t>Zeepdispenser</t>
  </si>
  <si>
    <t>Luchtverfrisser</t>
  </si>
  <si>
    <t>Toiletpapier</t>
  </si>
  <si>
    <t>Zeep</t>
  </si>
  <si>
    <t>2-laags, wit, 100% recycl.</t>
  </si>
  <si>
    <t>Dameshygiëne container</t>
  </si>
  <si>
    <t>Aantal per jaar</t>
  </si>
  <si>
    <t>Eenheid</t>
  </si>
  <si>
    <t>Vouwhanddoekjes</t>
  </si>
  <si>
    <t>Luchtverfrisser vulling</t>
  </si>
  <si>
    <t>Doos à 2250 stuks</t>
  </si>
  <si>
    <t>Baal à 48 rollen</t>
  </si>
  <si>
    <t>Doos à 12 flacons</t>
  </si>
  <si>
    <t>Ongeparfumeerd, 750ml</t>
  </si>
  <si>
    <t>2-laags, z-vouw, wit, 100% recycl.</t>
  </si>
  <si>
    <t>Doos à 8 vullingen</t>
  </si>
  <si>
    <t>All-in tarief per maand</t>
  </si>
  <si>
    <t>Gemiddelde prestatie</t>
  </si>
  <si>
    <t>Inzet zomerbeurt (10 dagen)</t>
  </si>
  <si>
    <t>Lumen</t>
  </si>
  <si>
    <t>Kantoor</t>
  </si>
  <si>
    <t>Verkeersruimte</t>
  </si>
  <si>
    <t>Units</t>
  </si>
  <si>
    <t>Gang</t>
  </si>
  <si>
    <t>Berging</t>
  </si>
  <si>
    <t>Toiletgroep</t>
  </si>
  <si>
    <t>Teamkamer</t>
  </si>
  <si>
    <t>Docentenkamer</t>
  </si>
  <si>
    <t>Lokaal 1</t>
  </si>
  <si>
    <t>Lokaal 2</t>
  </si>
  <si>
    <t>Lokaal 3</t>
  </si>
  <si>
    <t>1e</t>
  </si>
  <si>
    <t>Lokaal 4</t>
  </si>
  <si>
    <t>Lokaal 5</t>
  </si>
  <si>
    <t>Lokaal 6</t>
  </si>
  <si>
    <t>Lokaal 7</t>
  </si>
  <si>
    <t>Kosten productie per jaar ma t/m vr</t>
  </si>
  <si>
    <t>Kosten productie per jaar ma t/m vr naloop</t>
  </si>
  <si>
    <t>Inzet dagkracht - 6 uur per dag (inclusief naloop sanitair)</t>
  </si>
  <si>
    <t>Separatieglas dubbelzijdig gemeten/te wassen</t>
  </si>
  <si>
    <t>Prijs per stuk 0-10</t>
  </si>
  <si>
    <t>Prijs per stuk 10-25</t>
  </si>
  <si>
    <t>Prijs per stuk &gt; 25</t>
  </si>
  <si>
    <t>Dispensers</t>
  </si>
  <si>
    <t>Verbruiksartikelen</t>
  </si>
  <si>
    <t>Sanitaire supplies</t>
  </si>
  <si>
    <t>Omschrijving automaat</t>
  </si>
  <si>
    <t>Gemiddelde</t>
  </si>
  <si>
    <t>Aluminium lamellen buitenzijde Calandlyceum</t>
  </si>
  <si>
    <t>Prijs p/m1 &lt; 250m1 excl. btw</t>
  </si>
  <si>
    <t>Prijs p/m1 &gt; 250m1 excl. btw</t>
  </si>
  <si>
    <t>SOVOP-EA-MH-MB-2023-V2-NvI1</t>
  </si>
  <si>
    <t>Aantal dispensers</t>
  </si>
  <si>
    <t>Damesverbandcontainers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</si>
</sst>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12">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
      <patternFill patternType="solid">
        <fgColor theme="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cellStyleXfs>
  <cellXfs count="558">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2" fontId="80" fillId="61" borderId="37" xfId="89" applyNumberFormat="1" applyFont="1" applyFill="1" applyBorder="1" applyAlignment="1">
      <alignment vertical="top" wrapText="1"/>
    </xf>
    <xf numFmtId="167" fontId="80" fillId="61" borderId="37" xfId="8" applyFont="1" applyFill="1" applyBorder="1" applyAlignment="1">
      <alignment horizontal="center" vertical="top" wrapText="1"/>
    </xf>
    <xf numFmtId="2" fontId="81" fillId="0" borderId="0" xfId="12" applyNumberFormat="1" applyFont="1"/>
    <xf numFmtId="188"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0" fontId="67" fillId="0" borderId="0" xfId="17" applyFont="1"/>
    <xf numFmtId="0" fontId="67" fillId="0" borderId="0" xfId="17" applyFont="1" applyAlignment="1">
      <alignment horizontal="center" vertical="center"/>
    </xf>
    <xf numFmtId="0" fontId="71" fillId="0" borderId="0" xfId="17" applyFont="1"/>
    <xf numFmtId="0" fontId="67" fillId="0" borderId="1" xfId="0" applyFont="1" applyBorder="1" applyAlignment="1">
      <alignment vertical="center"/>
    </xf>
    <xf numFmtId="49" fontId="67" fillId="0" borderId="1" xfId="0" applyNumberFormat="1" applyFont="1" applyBorder="1" applyAlignment="1">
      <alignment horizontal="center"/>
    </xf>
    <xf numFmtId="0" fontId="67" fillId="0" borderId="1" xfId="0" applyFont="1" applyBorder="1"/>
    <xf numFmtId="173" fontId="69" fillId="0" borderId="1" xfId="8" applyNumberFormat="1" applyFont="1" applyFill="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9" fontId="87" fillId="61" borderId="4" xfId="16"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0" fontId="80" fillId="61" borderId="4" xfId="0" applyFont="1" applyFill="1" applyBorder="1" applyAlignment="1">
      <alignment horizontal="left" vertical="top" wrapText="1"/>
    </xf>
    <xf numFmtId="167" fontId="80" fillId="61" borderId="4" xfId="8" applyFont="1" applyFill="1" applyBorder="1" applyAlignment="1">
      <alignment horizontal="center" vertical="top" wrapText="1"/>
    </xf>
    <xf numFmtId="167" fontId="87" fillId="61" borderId="4" xfId="8" applyFont="1" applyFill="1" applyBorder="1" applyAlignment="1">
      <alignment horizontal="center" vertical="top" wrapText="1"/>
    </xf>
    <xf numFmtId="2" fontId="67" fillId="0" borderId="1" xfId="0" applyNumberFormat="1" applyFont="1" applyBorder="1"/>
    <xf numFmtId="1" fontId="85" fillId="0" borderId="1" xfId="0" applyNumberFormat="1" applyFont="1" applyBorder="1" applyAlignment="1">
      <alignment horizontal="center"/>
    </xf>
    <xf numFmtId="43" fontId="69" fillId="0" borderId="1" xfId="8" applyNumberFormat="1" applyFont="1" applyFill="1" applyBorder="1" applyAlignment="1">
      <alignment horizontal="center"/>
    </xf>
    <xf numFmtId="1" fontId="69" fillId="0" borderId="1" xfId="8" applyNumberFormat="1" applyFont="1" applyFill="1" applyBorder="1" applyAlignment="1">
      <alignment horizontal="center"/>
    </xf>
    <xf numFmtId="2" fontId="69" fillId="0" borderId="1" xfId="8" applyNumberFormat="1" applyFont="1" applyFill="1" applyBorder="1" applyAlignment="1">
      <alignment horizontal="center"/>
    </xf>
    <xf numFmtId="0" fontId="69" fillId="0" borderId="0" xfId="0" applyFont="1"/>
    <xf numFmtId="0" fontId="67" fillId="0" borderId="7" xfId="0" applyFont="1" applyBorder="1"/>
    <xf numFmtId="2" fontId="67" fillId="0" borderId="0" xfId="0" applyNumberFormat="1" applyFont="1"/>
    <xf numFmtId="1" fontId="67" fillId="0" borderId="0" xfId="0" applyNumberFormat="1" applyFont="1" applyAlignment="1">
      <alignment horizontal="center"/>
    </xf>
    <xf numFmtId="0" fontId="67" fillId="0" borderId="0" xfId="8" applyNumberFormat="1" applyFont="1" applyFill="1" applyBorder="1" applyAlignment="1"/>
    <xf numFmtId="1" fontId="85" fillId="0" borderId="0" xfId="0" applyNumberFormat="1" applyFont="1" applyAlignment="1">
      <alignment horizontal="center"/>
    </xf>
    <xf numFmtId="43" fontId="69" fillId="0" borderId="0" xfId="8" applyNumberFormat="1" applyFont="1" applyFill="1" applyBorder="1" applyAlignment="1">
      <alignment horizontal="center"/>
    </xf>
    <xf numFmtId="167" fontId="69" fillId="0" borderId="0" xfId="8" applyFont="1" applyFill="1" applyBorder="1" applyAlignment="1">
      <alignment horizontal="center"/>
    </xf>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2" fontId="67" fillId="0" borderId="5" xfId="11" applyNumberFormat="1" applyFont="1" applyBorder="1" applyProtection="1">
      <protection hidden="1"/>
    </xf>
    <xf numFmtId="2" fontId="67" fillId="0" borderId="7" xfId="11" applyNumberFormat="1" applyFont="1" applyBorder="1" applyProtection="1">
      <protection hidden="1"/>
    </xf>
    <xf numFmtId="0" fontId="67" fillId="0" borderId="5" xfId="0" applyFont="1" applyBorder="1"/>
    <xf numFmtId="177" fontId="67" fillId="2" borderId="0" xfId="11"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10" fontId="72" fillId="0" borderId="7" xfId="0" applyNumberFormat="1" applyFont="1" applyBorder="1"/>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11" xfId="13" applyNumberFormat="1" applyFont="1" applyBorder="1" applyAlignment="1" applyProtection="1">
      <alignment horizontal="left" vertical="center"/>
      <protection hidden="1"/>
    </xf>
    <xf numFmtId="0" fontId="67" fillId="0" borderId="5" xfId="11" applyFont="1" applyBorder="1" applyAlignment="1" applyProtection="1">
      <alignmen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Border="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175" fontId="73" fillId="0" borderId="8" xfId="0" applyNumberFormat="1" applyFont="1" applyBorder="1" applyAlignment="1">
      <alignment horizontal="center" vertical="center"/>
    </xf>
    <xf numFmtId="1" fontId="72" fillId="0" borderId="1" xfId="13" applyNumberFormat="1" applyFont="1" applyBorder="1" applyAlignment="1" applyProtection="1">
      <alignment horizontal="center"/>
      <protection hidden="1"/>
    </xf>
    <xf numFmtId="2" fontId="93" fillId="0" borderId="6" xfId="3" applyNumberFormat="1" applyFont="1" applyFill="1" applyBorder="1" applyAlignment="1" applyProtection="1">
      <alignment horizontal="left" vertical="center"/>
      <protection hidden="1"/>
    </xf>
    <xf numFmtId="2" fontId="89" fillId="0" borderId="7" xfId="3" applyNumberFormat="1" applyFont="1" applyFill="1" applyBorder="1" applyAlignment="1" applyProtection="1">
      <alignment horizontal="right" vertical="center"/>
      <protection hidden="1"/>
    </xf>
    <xf numFmtId="175" fontId="73" fillId="0" borderId="10" xfId="0" applyNumberFormat="1" applyFont="1" applyBorder="1" applyAlignment="1">
      <alignment horizontal="center" vertical="center"/>
    </xf>
    <xf numFmtId="2" fontId="94" fillId="0" borderId="6" xfId="13" applyNumberFormat="1" applyFont="1" applyBorder="1" applyProtection="1">
      <protection hidden="1"/>
    </xf>
    <xf numFmtId="10" fontId="95" fillId="0" borderId="7" xfId="16" applyNumberFormat="1" applyFont="1" applyFill="1" applyBorder="1" applyAlignment="1" applyProtection="1">
      <alignment horizontal="right"/>
      <protection hidden="1"/>
    </xf>
    <xf numFmtId="0" fontId="67" fillId="0" borderId="5" xfId="13" applyFont="1" applyBorder="1" applyProtection="1">
      <protection hidden="1"/>
    </xf>
    <xf numFmtId="0" fontId="94" fillId="0" borderId="6" xfId="13" applyFont="1" applyBorder="1" applyProtection="1">
      <protection hidden="1"/>
    </xf>
    <xf numFmtId="0" fontId="94" fillId="0" borderId="7" xfId="13" applyFont="1" applyBorder="1" applyAlignment="1" applyProtection="1">
      <alignment horizontal="right"/>
      <protection hidden="1"/>
    </xf>
    <xf numFmtId="0" fontId="95" fillId="0" borderId="6" xfId="13" applyFont="1" applyBorder="1" applyAlignment="1" applyProtection="1">
      <alignment horizontal="right"/>
      <protection hidden="1"/>
    </xf>
    <xf numFmtId="0" fontId="95" fillId="0" borderId="7" xfId="13" applyFont="1" applyBorder="1" applyAlignment="1" applyProtection="1">
      <alignment horizontal="right"/>
      <protection hidden="1"/>
    </xf>
    <xf numFmtId="0" fontId="71" fillId="0" borderId="5" xfId="13" applyFont="1" applyBorder="1" applyProtection="1">
      <protection hidden="1"/>
    </xf>
    <xf numFmtId="10" fontId="95" fillId="0" borderId="6" xfId="13" applyNumberFormat="1" applyFont="1" applyBorder="1" applyAlignment="1" applyProtection="1">
      <alignment horizontal="right"/>
      <protection hidden="1"/>
    </xf>
    <xf numFmtId="0" fontId="94" fillId="0" borderId="6" xfId="13" applyFont="1" applyBorder="1" applyAlignment="1" applyProtection="1">
      <alignment horizontal="center"/>
      <protection hidden="1"/>
    </xf>
    <xf numFmtId="175" fontId="96" fillId="0" borderId="1" xfId="16" applyNumberFormat="1" applyFont="1" applyFill="1" applyBorder="1" applyAlignment="1" applyProtection="1">
      <alignment horizontal="center"/>
      <protection hidden="1"/>
    </xf>
    <xf numFmtId="0" fontId="97" fillId="0" borderId="5" xfId="13" applyFont="1" applyBorder="1" applyProtection="1">
      <protection hidden="1"/>
    </xf>
    <xf numFmtId="2" fontId="98" fillId="0" borderId="0" xfId="13" applyNumberFormat="1" applyFont="1" applyAlignment="1" applyProtection="1">
      <alignment horizontal="center"/>
      <protection hidden="1"/>
    </xf>
    <xf numFmtId="175" fontId="69" fillId="0" borderId="10" xfId="0" applyNumberFormat="1" applyFont="1" applyBorder="1" applyAlignment="1">
      <alignment horizontal="center" vertical="center"/>
    </xf>
    <xf numFmtId="175" fontId="94" fillId="0" borderId="7" xfId="16" applyNumberFormat="1" applyFont="1" applyFill="1" applyBorder="1" applyAlignment="1" applyProtection="1">
      <alignment horizontal="right"/>
      <protection hidden="1"/>
    </xf>
    <xf numFmtId="169" fontId="94" fillId="0" borderId="6" xfId="13" applyNumberFormat="1" applyFont="1" applyBorder="1" applyAlignment="1" applyProtection="1">
      <alignment horizontal="center"/>
      <protection hidden="1"/>
    </xf>
    <xf numFmtId="165" fontId="94" fillId="0" borderId="6" xfId="13" applyNumberFormat="1" applyFont="1" applyBorder="1" applyAlignment="1" applyProtection="1">
      <alignment horizontal="center"/>
      <protection hidden="1"/>
    </xf>
    <xf numFmtId="167" fontId="94" fillId="0" borderId="7" xfId="8" applyFont="1" applyFill="1" applyBorder="1" applyAlignment="1" applyProtection="1">
      <alignment horizontal="right"/>
      <protection hidden="1"/>
    </xf>
    <xf numFmtId="0" fontId="72" fillId="0" borderId="1" xfId="0" applyFont="1" applyBorder="1"/>
    <xf numFmtId="10" fontId="94" fillId="0" borderId="7" xfId="16" applyNumberFormat="1" applyFont="1" applyFill="1" applyBorder="1" applyAlignment="1" applyProtection="1">
      <alignment horizontal="right"/>
      <protection hidden="1"/>
    </xf>
    <xf numFmtId="175" fontId="67" fillId="0" borderId="10" xfId="0" applyNumberFormat="1" applyFont="1" applyBorder="1"/>
    <xf numFmtId="169" fontId="94" fillId="0" borderId="7" xfId="13" applyNumberFormat="1" applyFont="1" applyBorder="1" applyAlignment="1" applyProtection="1">
      <alignment horizontal="right"/>
      <protection hidden="1"/>
    </xf>
    <xf numFmtId="0" fontId="99" fillId="0" borderId="0" xfId="0" applyFont="1"/>
    <xf numFmtId="0" fontId="99" fillId="0" borderId="8" xfId="0" applyFont="1" applyBorder="1" applyAlignment="1">
      <alignment horizontal="right"/>
    </xf>
    <xf numFmtId="175" fontId="67" fillId="0" borderId="0" xfId="0" applyNumberFormat="1" applyFont="1"/>
    <xf numFmtId="166" fontId="72" fillId="0" borderId="1" xfId="18" applyFont="1" applyBorder="1"/>
    <xf numFmtId="0" fontId="75" fillId="0" borderId="5" xfId="13" applyFont="1" applyBorder="1" applyProtection="1">
      <protection hidden="1"/>
    </xf>
    <xf numFmtId="169" fontId="95" fillId="0" borderId="6" xfId="13" applyNumberFormat="1" applyFont="1" applyBorder="1" applyProtection="1">
      <protection hidden="1"/>
    </xf>
    <xf numFmtId="169" fontId="95" fillId="0" borderId="7" xfId="13" applyNumberFormat="1" applyFont="1" applyBorder="1" applyAlignment="1" applyProtection="1">
      <alignment horizontal="right"/>
      <protection hidden="1"/>
    </xf>
    <xf numFmtId="179" fontId="69" fillId="0" borderId="0" xfId="0" applyNumberFormat="1" applyFont="1"/>
    <xf numFmtId="0" fontId="95" fillId="0" borderId="0" xfId="0" applyFont="1"/>
    <xf numFmtId="0" fontId="95" fillId="0" borderId="10" xfId="0" applyFont="1" applyBorder="1" applyAlignment="1">
      <alignment horizontal="right"/>
    </xf>
    <xf numFmtId="0" fontId="95"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100" fillId="0" borderId="0" xfId="13" applyFont="1" applyAlignment="1" applyProtection="1">
      <alignment horizontal="right"/>
      <protection hidden="1"/>
    </xf>
    <xf numFmtId="1" fontId="82" fillId="0" borderId="0" xfId="0" applyNumberFormat="1" applyFont="1" applyAlignment="1">
      <alignment horizontal="left"/>
    </xf>
    <xf numFmtId="2" fontId="100" fillId="0" borderId="0" xfId="13" applyNumberFormat="1" applyFont="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2" fillId="61" borderId="6" xfId="13" applyNumberFormat="1" applyFont="1" applyFill="1" applyBorder="1" applyAlignment="1" applyProtection="1">
      <alignment horizontal="center" wrapText="1"/>
      <protection hidden="1"/>
    </xf>
    <xf numFmtId="2" fontId="102" fillId="61" borderId="7" xfId="13" applyNumberFormat="1" applyFont="1" applyFill="1" applyBorder="1" applyAlignment="1" applyProtection="1">
      <alignment horizontal="right" wrapText="1"/>
      <protection hidden="1"/>
    </xf>
    <xf numFmtId="2" fontId="102" fillId="61" borderId="5" xfId="13" applyNumberFormat="1" applyFont="1" applyFill="1" applyBorder="1" applyAlignment="1" applyProtection="1">
      <alignment horizontal="left" vertical="center" wrapText="1"/>
      <protection hidden="1"/>
    </xf>
    <xf numFmtId="0" fontId="103" fillId="0" borderId="6" xfId="13" applyFont="1" applyBorder="1" applyAlignment="1" applyProtection="1">
      <alignment horizontal="center"/>
      <protection hidden="1"/>
    </xf>
    <xf numFmtId="9" fontId="72" fillId="61" borderId="1" xfId="65" applyFont="1" applyFill="1" applyBorder="1" applyAlignment="1">
      <alignment horizontal="center"/>
    </xf>
    <xf numFmtId="169" fontId="103" fillId="0" borderId="6" xfId="13" applyNumberFormat="1" applyFont="1" applyBorder="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166" fontId="67" fillId="0" borderId="1" xfId="18" applyFont="1" applyBorder="1"/>
    <xf numFmtId="0" fontId="72" fillId="0" borderId="6" xfId="0" applyFont="1" applyBorder="1"/>
    <xf numFmtId="0" fontId="80" fillId="61" borderId="1" xfId="59" applyFont="1" applyFill="1" applyBorder="1" applyAlignment="1">
      <alignment horizontal="left" vertical="top" wrapText="1"/>
    </xf>
    <xf numFmtId="0" fontId="99" fillId="0" borderId="0" xfId="10" applyFont="1"/>
    <xf numFmtId="179" fontId="99" fillId="0" borderId="0" xfId="10" applyNumberFormat="1" applyFont="1"/>
    <xf numFmtId="2" fontId="99"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6" xfId="10" applyFont="1" applyBorder="1"/>
    <xf numFmtId="0" fontId="67" fillId="0" borderId="2" xfId="10" applyFont="1" applyBorder="1"/>
    <xf numFmtId="0" fontId="67" fillId="0" borderId="0" xfId="0" applyFont="1" applyAlignment="1">
      <alignment horizontal="left" vertical="center" indent="6"/>
    </xf>
    <xf numFmtId="0" fontId="67" fillId="0" borderId="5" xfId="9" applyFont="1" applyBorder="1" applyAlignment="1" applyProtection="1">
      <alignment horizontal="left"/>
      <protection hidden="1"/>
    </xf>
    <xf numFmtId="0" fontId="67" fillId="0" borderId="1" xfId="9" applyFont="1" applyBorder="1" applyAlignment="1" applyProtection="1">
      <alignment horizontal="left"/>
      <protection hidden="1"/>
    </xf>
    <xf numFmtId="0" fontId="72" fillId="0" borderId="0" xfId="9" applyFont="1" applyAlignment="1" applyProtection="1">
      <alignment horizontal="left" vertical="center"/>
      <protection hidden="1"/>
    </xf>
    <xf numFmtId="0" fontId="67" fillId="0" borderId="6" xfId="9" applyFont="1" applyBorder="1" applyAlignment="1" applyProtection="1">
      <alignment horizontal="left" vertical="top"/>
      <protection hidden="1"/>
    </xf>
    <xf numFmtId="0" fontId="67" fillId="0" borderId="7" xfId="9" applyFont="1" applyBorder="1" applyAlignment="1" applyProtection="1">
      <alignment horizontal="center" vertical="top"/>
      <protection hidden="1"/>
    </xf>
    <xf numFmtId="0" fontId="67" fillId="0" borderId="1" xfId="9" applyFont="1" applyBorder="1" applyAlignment="1" applyProtection="1">
      <alignment horizontal="left" vertical="center"/>
      <protection hidden="1"/>
    </xf>
    <xf numFmtId="0" fontId="67" fillId="0" borderId="5"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67" fillId="0" borderId="7" xfId="9" applyFont="1" applyBorder="1" applyAlignment="1" applyProtection="1">
      <alignment horizontal="left" wrapText="1"/>
      <protection hidden="1"/>
    </xf>
    <xf numFmtId="0" fontId="67" fillId="0" borderId="1" xfId="9" applyFont="1" applyBorder="1" applyAlignment="1" applyProtection="1">
      <alignment horizontal="right"/>
      <protection hidden="1"/>
    </xf>
    <xf numFmtId="0" fontId="101" fillId="0" borderId="0" xfId="9" applyFont="1" applyAlignment="1" applyProtection="1">
      <alignment horizontal="left" vertical="center"/>
      <protection hidden="1"/>
    </xf>
    <xf numFmtId="0" fontId="79" fillId="61" borderId="5" xfId="9" applyFont="1" applyFill="1" applyBorder="1" applyAlignment="1" applyProtection="1">
      <alignment horizontal="left" vertical="center"/>
      <protection hidden="1"/>
    </xf>
    <xf numFmtId="0" fontId="84" fillId="61" borderId="6" xfId="10" applyFont="1" applyFill="1" applyBorder="1"/>
    <xf numFmtId="0" fontId="84" fillId="61" borderId="7" xfId="10" applyFont="1" applyFill="1" applyBorder="1"/>
    <xf numFmtId="0" fontId="69" fillId="0" borderId="0" xfId="13" applyFont="1" applyAlignment="1" applyProtection="1">
      <alignment horizontal="center"/>
      <protection hidden="1"/>
    </xf>
    <xf numFmtId="173"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0" fontId="67" fillId="0" borderId="1" xfId="103" applyFont="1" applyBorder="1" applyAlignment="1">
      <alignment vertical="top" wrapText="1"/>
    </xf>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4" applyFont="1" applyAlignment="1">
      <alignment horizontal="center" vertical="center"/>
    </xf>
    <xf numFmtId="175" fontId="67" fillId="0" borderId="0" xfId="84" applyNumberFormat="1" applyFont="1" applyAlignment="1">
      <alignment horizontal="center" vertical="center"/>
    </xf>
    <xf numFmtId="2" fontId="77" fillId="0" borderId="0" xfId="84" applyNumberFormat="1" applyFont="1"/>
    <xf numFmtId="173" fontId="68" fillId="0" borderId="0" xfId="8" applyNumberFormat="1" applyFont="1" applyFill="1" applyBorder="1" applyAlignment="1" applyProtection="1">
      <alignment horizontal="center"/>
      <protection hidden="1"/>
    </xf>
    <xf numFmtId="0" fontId="67" fillId="0" borderId="0" xfId="103" applyFont="1"/>
    <xf numFmtId="2" fontId="67" fillId="0" borderId="1" xfId="84" applyNumberFormat="1" applyFont="1" applyBorder="1"/>
    <xf numFmtId="44" fontId="67" fillId="0" borderId="1" xfId="66" applyFont="1" applyBorder="1" applyAlignment="1">
      <alignment vertical="top" wrapText="1"/>
    </xf>
    <xf numFmtId="49" fontId="67" fillId="0" borderId="1" xfId="103" applyNumberFormat="1" applyFont="1" applyBorder="1" applyAlignment="1">
      <alignment horizontal="center" vertical="top" wrapText="1"/>
    </xf>
    <xf numFmtId="0" fontId="67" fillId="0" borderId="1" xfId="84" applyFont="1" applyBorder="1"/>
    <xf numFmtId="0" fontId="67" fillId="0" borderId="1" xfId="103" applyFont="1" applyBorder="1" applyAlignment="1">
      <alignment vertical="top"/>
    </xf>
    <xf numFmtId="0" fontId="67" fillId="0" borderId="0" xfId="103" applyFont="1" applyAlignment="1">
      <alignment horizontal="center"/>
    </xf>
    <xf numFmtId="173" fontId="67" fillId="0" borderId="0" xfId="8" applyNumberFormat="1" applyFont="1"/>
    <xf numFmtId="167" fontId="67" fillId="0" borderId="0" xfId="105" applyFont="1"/>
    <xf numFmtId="173" fontId="80" fillId="61" borderId="4" xfId="8" applyNumberFormat="1" applyFont="1" applyFill="1" applyBorder="1" applyAlignment="1">
      <alignment vertical="top" wrapText="1"/>
    </xf>
    <xf numFmtId="2" fontId="77" fillId="0" borderId="0" xfId="63" applyNumberFormat="1" applyFont="1"/>
    <xf numFmtId="2" fontId="82" fillId="0" borderId="0" xfId="63" applyNumberFormat="1" applyFont="1" applyAlignment="1">
      <alignment horizontal="left"/>
    </xf>
    <xf numFmtId="0" fontId="99" fillId="0" borderId="0" xfId="10" applyFont="1" applyAlignment="1">
      <alignment horizontal="center"/>
    </xf>
    <xf numFmtId="0" fontId="78" fillId="0" borderId="0" xfId="63" applyFont="1" applyAlignment="1">
      <alignment horizontal="center"/>
    </xf>
    <xf numFmtId="0" fontId="78" fillId="0" borderId="0" xfId="10" applyFont="1" applyAlignment="1">
      <alignment horizontal="center" vertical="center"/>
    </xf>
    <xf numFmtId="0" fontId="67" fillId="0" borderId="0" xfId="84" applyFont="1" applyAlignment="1">
      <alignment vertical="center"/>
    </xf>
    <xf numFmtId="0" fontId="67" fillId="0" borderId="0" xfId="89" applyFont="1" applyAlignment="1">
      <alignment vertical="center"/>
    </xf>
    <xf numFmtId="179" fontId="100" fillId="0" borderId="0" xfId="10" applyNumberFormat="1" applyFont="1"/>
    <xf numFmtId="0" fontId="100" fillId="0" borderId="0" xfId="10" applyFont="1"/>
    <xf numFmtId="2" fontId="80" fillId="61" borderId="37" xfId="89" applyNumberFormat="1" applyFont="1" applyFill="1" applyBorder="1" applyAlignment="1" applyProtection="1">
      <alignment vertical="center" wrapText="1"/>
      <protection hidden="1"/>
    </xf>
    <xf numFmtId="0" fontId="80" fillId="61" borderId="37" xfId="89" applyFont="1" applyFill="1" applyBorder="1" applyAlignment="1" applyProtection="1">
      <alignment horizontal="center" vertical="center" wrapText="1"/>
      <protection hidden="1"/>
    </xf>
    <xf numFmtId="2" fontId="80" fillId="61" borderId="1" xfId="89" applyNumberFormat="1" applyFont="1" applyFill="1" applyBorder="1" applyAlignment="1" applyProtection="1">
      <alignment horizontal="center" vertical="center" wrapText="1"/>
      <protection hidden="1"/>
    </xf>
    <xf numFmtId="0" fontId="93" fillId="0" borderId="0" xfId="10" applyFont="1"/>
    <xf numFmtId="0" fontId="72" fillId="0" borderId="5" xfId="13" applyFont="1" applyBorder="1" applyAlignment="1" applyProtection="1">
      <alignment vertical="center"/>
      <protection hidden="1"/>
    </xf>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0" fontId="72" fillId="0" borderId="5" xfId="13" applyFont="1" applyBorder="1" applyProtection="1">
      <protection hidden="1"/>
    </xf>
    <xf numFmtId="0" fontId="99" fillId="0" borderId="6" xfId="13" applyFont="1" applyBorder="1" applyProtection="1">
      <protection hidden="1"/>
    </xf>
    <xf numFmtId="0" fontId="99" fillId="0" borderId="7" xfId="13" applyFont="1" applyBorder="1" applyAlignment="1" applyProtection="1">
      <alignment horizontal="right"/>
      <protection hidden="1"/>
    </xf>
    <xf numFmtId="2" fontId="100" fillId="0" borderId="0" xfId="13" applyNumberFormat="1" applyFont="1" applyAlignment="1" applyProtection="1">
      <alignment horizontal="center"/>
      <protection hidden="1"/>
    </xf>
    <xf numFmtId="179" fontId="72" fillId="0" borderId="9" xfId="5" applyNumberFormat="1" applyFont="1" applyFill="1" applyBorder="1" applyAlignment="1" applyProtection="1">
      <protection hidden="1"/>
    </xf>
    <xf numFmtId="169" fontId="99" fillId="0" borderId="6" xfId="13" applyNumberFormat="1" applyFont="1" applyBorder="1" applyProtection="1">
      <protection hidden="1"/>
    </xf>
    <xf numFmtId="175" fontId="67" fillId="0" borderId="11" xfId="0" applyNumberFormat="1" applyFont="1" applyBorder="1" applyAlignment="1">
      <alignment horizontal="center" vertical="center"/>
    </xf>
    <xf numFmtId="0" fontId="69" fillId="0" borderId="5" xfId="13" applyFont="1" applyBorder="1" applyProtection="1">
      <protection hidden="1"/>
    </xf>
    <xf numFmtId="175" fontId="67" fillId="0" borderId="10"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173" fontId="72" fillId="0" borderId="1" xfId="8" applyNumberFormat="1" applyFont="1" applyFill="1" applyBorder="1" applyAlignment="1">
      <alignment horizontal="center" vertical="center"/>
    </xf>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4"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2" fontId="87" fillId="61" borderId="4" xfId="0" applyNumberFormat="1" applyFont="1" applyFill="1" applyBorder="1" applyAlignment="1">
      <alignment horizontal="center" vertical="top" wrapText="1"/>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4" fillId="62" borderId="1" xfId="16" applyNumberFormat="1" applyFont="1" applyFill="1" applyBorder="1" applyAlignment="1" applyProtection="1">
      <alignment horizontal="right"/>
      <protection hidden="1"/>
    </xf>
    <xf numFmtId="0" fontId="67" fillId="62" borderId="5" xfId="13" applyFont="1" applyFill="1" applyBorder="1" applyProtection="1">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179" fontId="67" fillId="62" borderId="1" xfId="89" applyNumberFormat="1" applyFont="1" applyFill="1" applyBorder="1" applyAlignment="1" applyProtection="1">
      <alignment vertical="center"/>
      <protection hidden="1"/>
    </xf>
    <xf numFmtId="44" fontId="67" fillId="63" borderId="1" xfId="66" applyFont="1" applyFill="1" applyBorder="1" applyAlignment="1" applyProtection="1">
      <protection locked="0"/>
    </xf>
    <xf numFmtId="0" fontId="67" fillId="62" borderId="1" xfId="10" applyFont="1" applyFill="1" applyBorder="1"/>
    <xf numFmtId="179" fontId="99" fillId="62" borderId="1" xfId="10" applyNumberFormat="1" applyFont="1" applyFill="1" applyBorder="1"/>
    <xf numFmtId="0" fontId="67" fillId="62" borderId="6" xfId="10" applyFont="1" applyFill="1" applyBorder="1"/>
    <xf numFmtId="167" fontId="67" fillId="0" borderId="1" xfId="8" applyFont="1" applyBorder="1"/>
    <xf numFmtId="167" fontId="72" fillId="0" borderId="1" xfId="8" applyFont="1" applyBorder="1"/>
    <xf numFmtId="166" fontId="67" fillId="2" borderId="1" xfId="18" applyFont="1" applyFill="1" applyBorder="1" applyAlignment="1">
      <alignment horizontal="center"/>
    </xf>
    <xf numFmtId="166" fontId="72" fillId="2" borderId="1" xfId="18" applyFont="1" applyFill="1" applyBorder="1"/>
    <xf numFmtId="3" fontId="67" fillId="0" borderId="1" xfId="8" applyNumberFormat="1" applyFont="1" applyFill="1" applyBorder="1" applyAlignment="1">
      <alignment horizontal="center" vertical="top" wrapText="1"/>
    </xf>
    <xf numFmtId="2" fontId="72" fillId="2" borderId="5" xfId="84" applyNumberFormat="1" applyFont="1" applyFill="1" applyBorder="1" applyAlignment="1">
      <alignment vertical="top" wrapText="1"/>
    </xf>
    <xf numFmtId="2" fontId="72" fillId="2" borderId="7" xfId="84" applyNumberFormat="1" applyFont="1" applyFill="1" applyBorder="1" applyAlignment="1">
      <alignment vertical="top" wrapText="1"/>
    </xf>
    <xf numFmtId="3" fontId="72" fillId="2" borderId="6" xfId="8" applyNumberFormat="1" applyFont="1" applyFill="1" applyBorder="1" applyAlignment="1">
      <alignment horizontal="center" vertical="top" wrapText="1"/>
    </xf>
    <xf numFmtId="180" fontId="72" fillId="2" borderId="7" xfId="84" applyNumberFormat="1" applyFont="1" applyFill="1" applyBorder="1" applyAlignment="1">
      <alignment vertical="top" wrapText="1"/>
    </xf>
    <xf numFmtId="180" fontId="72" fillId="2" borderId="5" xfId="84" applyNumberFormat="1" applyFont="1" applyFill="1" applyBorder="1" applyAlignment="1">
      <alignment vertical="top" wrapText="1"/>
    </xf>
    <xf numFmtId="2" fontId="72" fillId="2" borderId="6" xfId="84" applyNumberFormat="1" applyFont="1" applyFill="1" applyBorder="1" applyAlignment="1">
      <alignment vertical="top" wrapText="1"/>
    </xf>
    <xf numFmtId="2" fontId="67" fillId="0" borderId="0" xfId="13" applyNumberFormat="1" applyFont="1" applyProtection="1">
      <protection hidden="1"/>
    </xf>
    <xf numFmtId="166" fontId="67" fillId="0" borderId="0" xfId="18" applyFont="1" applyFill="1" applyBorder="1" applyAlignment="1" applyProtection="1">
      <protection hidden="1"/>
    </xf>
    <xf numFmtId="2" fontId="67" fillId="0" borderId="5" xfId="13"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166" fontId="67" fillId="0" borderId="1" xfId="18" applyFont="1" applyBorder="1" applyAlignment="1">
      <alignment horizontal="center" vertical="top" wrapText="1"/>
    </xf>
    <xf numFmtId="2" fontId="80" fillId="61" borderId="4" xfId="84" applyNumberFormat="1" applyFont="1" applyFill="1" applyBorder="1" applyAlignment="1">
      <alignment horizontal="left" vertical="top" wrapText="1"/>
    </xf>
    <xf numFmtId="2" fontId="80" fillId="61" borderId="4" xfId="84" applyNumberFormat="1" applyFont="1" applyFill="1" applyBorder="1" applyAlignment="1">
      <alignment vertical="top" wrapText="1"/>
    </xf>
    <xf numFmtId="0" fontId="72" fillId="0" borderId="0" xfId="103" applyFont="1"/>
    <xf numFmtId="0" fontId="70" fillId="0" borderId="40" xfId="0" applyFont="1" applyBorder="1"/>
    <xf numFmtId="2" fontId="102" fillId="61" borderId="41" xfId="13" applyNumberFormat="1" applyFont="1" applyFill="1" applyBorder="1" applyAlignment="1" applyProtection="1">
      <alignment horizontal="left" vertical="center" wrapText="1"/>
      <protection hidden="1"/>
    </xf>
    <xf numFmtId="2" fontId="67" fillId="0" borderId="41" xfId="13" applyNumberFormat="1" applyFont="1" applyBorder="1" applyProtection="1">
      <protection hidden="1"/>
    </xf>
    <xf numFmtId="1" fontId="72" fillId="0" borderId="42" xfId="13" applyNumberFormat="1" applyFont="1" applyBorder="1" applyAlignment="1" applyProtection="1">
      <alignment horizontal="center"/>
      <protection hidden="1"/>
    </xf>
    <xf numFmtId="166" fontId="67" fillId="0" borderId="41" xfId="18" applyFont="1" applyFill="1" applyBorder="1" applyAlignment="1" applyProtection="1">
      <protection hidden="1"/>
    </xf>
    <xf numFmtId="166" fontId="67" fillId="0" borderId="42" xfId="18" applyFont="1" applyFill="1" applyBorder="1" applyAlignment="1" applyProtection="1">
      <protection hidden="1"/>
    </xf>
    <xf numFmtId="0" fontId="72" fillId="0" borderId="42" xfId="0" applyFont="1" applyBorder="1"/>
    <xf numFmtId="166" fontId="72" fillId="0" borderId="42" xfId="18" applyFont="1" applyBorder="1"/>
    <xf numFmtId="2" fontId="87" fillId="61" borderId="37"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9" applyNumberFormat="1" applyFont="1" applyFill="1" applyBorder="1" applyAlignment="1">
      <alignment vertical="top" wrapText="1"/>
    </xf>
    <xf numFmtId="173" fontId="80" fillId="61" borderId="1" xfId="8" applyNumberFormat="1" applyFont="1" applyFill="1" applyBorder="1" applyAlignment="1">
      <alignment vertical="top" wrapText="1"/>
    </xf>
    <xf numFmtId="167" fontId="80" fillId="61" borderId="1" xfId="8" applyFont="1" applyFill="1" applyBorder="1" applyAlignment="1">
      <alignment horizontal="center" vertical="top" wrapText="1"/>
    </xf>
    <xf numFmtId="0" fontId="87" fillId="0" borderId="0" xfId="13" applyFont="1" applyProtection="1">
      <protection hidden="1"/>
    </xf>
    <xf numFmtId="0" fontId="94" fillId="2" borderId="6" xfId="13" applyFont="1" applyFill="1" applyBorder="1" applyProtection="1">
      <protection hidden="1"/>
    </xf>
    <xf numFmtId="0" fontId="94" fillId="62" borderId="6" xfId="13" applyFont="1" applyFill="1" applyBorder="1" applyAlignment="1" applyProtection="1">
      <alignment horizontal="center"/>
      <protection hidden="1"/>
    </xf>
    <xf numFmtId="0" fontId="94" fillId="62" borderId="7" xfId="13" applyFont="1" applyFill="1" applyBorder="1" applyAlignment="1" applyProtection="1">
      <alignment horizontal="right"/>
      <protection hidden="1"/>
    </xf>
    <xf numFmtId="10" fontId="94" fillId="62" borderId="7" xfId="16" applyNumberFormat="1" applyFont="1" applyFill="1" applyBorder="1" applyAlignment="1" applyProtection="1">
      <alignment horizontal="right"/>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0" borderId="40" xfId="0" applyFont="1" applyBorder="1" applyAlignment="1">
      <alignment horizontal="left"/>
    </xf>
    <xf numFmtId="177" fontId="67" fillId="62" borderId="42" xfId="11" applyNumberFormat="1" applyFont="1" applyFill="1" applyBorder="1" applyAlignment="1" applyProtection="1">
      <alignment vertical="center"/>
      <protection hidden="1"/>
    </xf>
    <xf numFmtId="0" fontId="67" fillId="0" borderId="41" xfId="0" applyFont="1" applyBorder="1"/>
    <xf numFmtId="175" fontId="106" fillId="0" borderId="10" xfId="0" applyNumberFormat="1" applyFont="1" applyBorder="1" applyAlignment="1">
      <alignment horizontal="center" vertical="center"/>
    </xf>
    <xf numFmtId="1" fontId="72" fillId="0" borderId="42"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173" fontId="80" fillId="61" borderId="42" xfId="8" applyNumberFormat="1" applyFont="1" applyFill="1" applyBorder="1" applyAlignment="1">
      <alignment vertical="top" wrapText="1"/>
    </xf>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42" xfId="3" applyNumberFormat="1" applyFont="1" applyFill="1" applyBorder="1" applyAlignment="1" applyProtection="1">
      <protection hidden="1"/>
    </xf>
    <xf numFmtId="166" fontId="71" fillId="35" borderId="42" xfId="18" applyFont="1" applyFill="1" applyBorder="1" applyAlignment="1" applyProtection="1">
      <protection locked="0"/>
    </xf>
    <xf numFmtId="166" fontId="71" fillId="63" borderId="42" xfId="18" applyFont="1" applyFill="1" applyBorder="1" applyAlignment="1" applyProtection="1">
      <protection locked="0"/>
    </xf>
    <xf numFmtId="179" fontId="72" fillId="0" borderId="42" xfId="3" applyNumberFormat="1" applyFont="1" applyFill="1" applyBorder="1" applyAlignment="1" applyProtection="1">
      <protection hidden="1"/>
    </xf>
    <xf numFmtId="169" fontId="71" fillId="0" borderId="42" xfId="3" applyFont="1" applyFill="1" applyBorder="1" applyAlignment="1" applyProtection="1">
      <protection hidden="1"/>
    </xf>
    <xf numFmtId="166" fontId="71" fillId="0" borderId="42" xfId="18" applyFont="1" applyFill="1" applyBorder="1" applyAlignment="1" applyProtection="1">
      <protection locked="0"/>
    </xf>
    <xf numFmtId="169" fontId="71" fillId="0" borderId="42" xfId="3" applyFont="1" applyFill="1" applyBorder="1" applyAlignment="1" applyProtection="1">
      <protection locked="0"/>
    </xf>
    <xf numFmtId="166" fontId="97" fillId="2" borderId="42" xfId="18" applyFont="1" applyFill="1" applyBorder="1" applyAlignment="1" applyProtection="1">
      <alignment horizontal="right"/>
      <protection locked="0"/>
    </xf>
    <xf numFmtId="179" fontId="75" fillId="0" borderId="42" xfId="5" applyNumberFormat="1" applyFont="1" applyFill="1" applyBorder="1" applyAlignment="1" applyProtection="1">
      <protection hidden="1"/>
    </xf>
    <xf numFmtId="0" fontId="67" fillId="0" borderId="43" xfId="63" applyFont="1" applyBorder="1"/>
    <xf numFmtId="49" fontId="72" fillId="0" borderId="43" xfId="63" applyNumberFormat="1" applyFont="1" applyBorder="1"/>
    <xf numFmtId="0" fontId="67" fillId="0" borderId="0" xfId="63" applyFont="1"/>
    <xf numFmtId="49" fontId="80" fillId="61" borderId="41" xfId="63" applyNumberFormat="1" applyFont="1" applyFill="1" applyBorder="1"/>
    <xf numFmtId="0" fontId="80" fillId="61" borderId="43" xfId="63" applyFont="1" applyFill="1" applyBorder="1"/>
    <xf numFmtId="44" fontId="80" fillId="61" borderId="40" xfId="63" applyNumberFormat="1" applyFont="1" applyFill="1" applyBorder="1"/>
    <xf numFmtId="173" fontId="80" fillId="61" borderId="41" xfId="8" applyNumberFormat="1" applyFont="1" applyFill="1" applyBorder="1" applyAlignment="1">
      <alignment horizontal="left"/>
    </xf>
    <xf numFmtId="167" fontId="80" fillId="61" borderId="40" xfId="8" applyFont="1" applyFill="1" applyBorder="1"/>
    <xf numFmtId="0" fontId="1" fillId="0" borderId="1" xfId="0" applyFont="1" applyBorder="1"/>
    <xf numFmtId="0" fontId="80" fillId="61" borderId="41" xfId="59" applyFont="1" applyFill="1" applyBorder="1" applyAlignment="1">
      <alignment horizontal="left" vertical="top" wrapText="1"/>
    </xf>
    <xf numFmtId="0" fontId="80" fillId="61" borderId="40" xfId="59" applyFont="1" applyFill="1" applyBorder="1" applyAlignment="1">
      <alignment horizontal="left" vertical="top" wrapText="1"/>
    </xf>
    <xf numFmtId="0" fontId="67" fillId="0" borderId="39" xfId="0" applyFont="1" applyBorder="1" applyAlignment="1">
      <alignment horizontal="center"/>
    </xf>
    <xf numFmtId="0" fontId="67" fillId="0" borderId="2" xfId="0" applyFont="1" applyBorder="1" applyAlignment="1">
      <alignment horizontal="center"/>
    </xf>
    <xf numFmtId="0" fontId="67" fillId="0" borderId="11" xfId="0" applyFont="1" applyBorder="1" applyAlignment="1">
      <alignment horizontal="center"/>
    </xf>
    <xf numFmtId="0" fontId="80" fillId="61" borderId="43" xfId="59" applyFont="1" applyFill="1" applyBorder="1" applyAlignment="1">
      <alignment horizontal="left" vertical="top" wrapText="1"/>
    </xf>
    <xf numFmtId="173" fontId="80" fillId="61" borderId="45" xfId="8" applyNumberFormat="1" applyFont="1" applyFill="1" applyBorder="1" applyAlignment="1">
      <alignment vertical="top" wrapText="1"/>
    </xf>
    <xf numFmtId="173" fontId="80" fillId="61" borderId="41" xfId="8" applyNumberFormat="1" applyFont="1" applyFill="1" applyBorder="1" applyAlignment="1">
      <alignment vertical="top" wrapText="1"/>
    </xf>
    <xf numFmtId="173" fontId="80" fillId="61" borderId="40" xfId="8" applyNumberFormat="1" applyFont="1" applyFill="1" applyBorder="1" applyAlignment="1">
      <alignment vertical="top" wrapText="1"/>
    </xf>
    <xf numFmtId="0" fontId="67" fillId="2" borderId="41" xfId="10" applyFont="1" applyFill="1" applyBorder="1"/>
    <xf numFmtId="173" fontId="80" fillId="61" borderId="43" xfId="8" applyNumberFormat="1" applyFont="1" applyFill="1" applyBorder="1" applyAlignment="1">
      <alignment vertical="top" wrapText="1"/>
    </xf>
    <xf numFmtId="44" fontId="67" fillId="63" borderId="40" xfId="66" applyFont="1" applyFill="1" applyBorder="1" applyAlignment="1" applyProtection="1">
      <protection locked="0"/>
    </xf>
    <xf numFmtId="44" fontId="67" fillId="35" borderId="43" xfId="66" applyFont="1" applyFill="1" applyBorder="1" applyAlignment="1" applyProtection="1">
      <protection locked="0"/>
    </xf>
    <xf numFmtId="44" fontId="67" fillId="35" borderId="40" xfId="66" applyFont="1" applyFill="1" applyBorder="1" applyAlignment="1" applyProtection="1">
      <protection locked="0"/>
    </xf>
    <xf numFmtId="44" fontId="71" fillId="35" borderId="1" xfId="66" applyFont="1" applyFill="1" applyBorder="1" applyAlignment="1" applyProtection="1">
      <protection locked="0"/>
    </xf>
    <xf numFmtId="9" fontId="67" fillId="62" borderId="42" xfId="16" applyFont="1" applyFill="1" applyBorder="1" applyAlignment="1">
      <alignment horizontal="center"/>
    </xf>
    <xf numFmtId="1" fontId="70" fillId="0" borderId="0" xfId="0" applyNumberFormat="1" applyFont="1" applyAlignment="1">
      <alignment horizontal="center"/>
    </xf>
    <xf numFmtId="10" fontId="95" fillId="0" borderId="2" xfId="13" applyNumberFormat="1" applyFont="1" applyBorder="1" applyAlignment="1" applyProtection="1">
      <alignment horizontal="right"/>
      <protection hidden="1"/>
    </xf>
    <xf numFmtId="175" fontId="94" fillId="0" borderId="11" xfId="16" applyNumberFormat="1" applyFont="1" applyFill="1" applyBorder="1" applyAlignment="1" applyProtection="1">
      <alignment horizontal="right"/>
      <protection hidden="1"/>
    </xf>
    <xf numFmtId="0" fontId="71" fillId="0" borderId="39" xfId="13" applyFont="1" applyBorder="1" applyProtection="1">
      <protection hidden="1"/>
    </xf>
    <xf numFmtId="0" fontId="107" fillId="0" borderId="41" xfId="13" applyFont="1" applyBorder="1" applyProtection="1">
      <protection hidden="1"/>
    </xf>
    <xf numFmtId="0" fontId="108" fillId="0" borderId="43" xfId="13" applyFont="1" applyBorder="1" applyProtection="1">
      <protection hidden="1"/>
    </xf>
    <xf numFmtId="0" fontId="108" fillId="0" borderId="40" xfId="13" applyFont="1" applyBorder="1" applyAlignment="1" applyProtection="1">
      <alignment horizontal="right"/>
      <protection hidden="1"/>
    </xf>
    <xf numFmtId="2" fontId="102" fillId="61" borderId="42" xfId="3" applyNumberFormat="1" applyFont="1" applyFill="1" applyBorder="1" applyAlignment="1" applyProtection="1">
      <alignment vertical="center" wrapText="1"/>
      <protection hidden="1"/>
    </xf>
    <xf numFmtId="44" fontId="67" fillId="62" borderId="1" xfId="66" applyFont="1" applyFill="1" applyBorder="1" applyAlignment="1">
      <alignment vertical="top" wrapText="1"/>
    </xf>
    <xf numFmtId="166" fontId="67" fillId="64" borderId="1" xfId="18" applyFont="1" applyFill="1" applyBorder="1" applyAlignment="1">
      <alignment horizontal="center" vertical="top" wrapText="1"/>
    </xf>
    <xf numFmtId="44" fontId="67" fillId="0" borderId="0" xfId="0" applyNumberFormat="1" applyFont="1"/>
    <xf numFmtId="167" fontId="80" fillId="61" borderId="42" xfId="8" applyFont="1" applyFill="1" applyBorder="1" applyAlignment="1">
      <alignment horizontal="center" vertical="top" wrapText="1"/>
    </xf>
    <xf numFmtId="1" fontId="85" fillId="0" borderId="42" xfId="0" applyNumberFormat="1" applyFont="1" applyBorder="1" applyAlignment="1">
      <alignment horizontal="center"/>
    </xf>
    <xf numFmtId="173" fontId="80" fillId="61" borderId="42" xfId="8" applyNumberFormat="1" applyFont="1" applyFill="1" applyBorder="1" applyAlignment="1">
      <alignment horizontal="center" vertical="top" wrapText="1"/>
    </xf>
    <xf numFmtId="2" fontId="81" fillId="0" borderId="0" xfId="63" applyNumberFormat="1" applyFont="1"/>
    <xf numFmtId="0" fontId="67" fillId="0" borderId="0" xfId="97" applyFont="1"/>
    <xf numFmtId="196" fontId="109" fillId="0" borderId="0" xfId="63" applyNumberFormat="1" applyFont="1" applyAlignment="1">
      <alignment horizontal="left"/>
    </xf>
    <xf numFmtId="2" fontId="80" fillId="61" borderId="37" xfId="0" applyNumberFormat="1" applyFont="1" applyFill="1" applyBorder="1" applyAlignment="1">
      <alignment horizontal="left" vertical="top" wrapText="1"/>
    </xf>
    <xf numFmtId="0" fontId="67" fillId="0" borderId="0" xfId="84" applyFont="1" applyAlignment="1">
      <alignment wrapText="1"/>
    </xf>
    <xf numFmtId="0" fontId="71" fillId="0" borderId="37" xfId="62" applyFont="1" applyBorder="1" applyAlignment="1" applyProtection="1">
      <alignment horizontal="left" textRotation="90"/>
      <protection hidden="1"/>
    </xf>
    <xf numFmtId="0" fontId="71" fillId="0" borderId="0" xfId="62" applyFont="1" applyAlignment="1" applyProtection="1">
      <alignment horizontal="left" textRotation="90"/>
      <protection hidden="1"/>
    </xf>
    <xf numFmtId="175" fontId="71" fillId="62" borderId="37" xfId="65" applyNumberFormat="1" applyFont="1" applyFill="1" applyBorder="1" applyAlignment="1" applyProtection="1">
      <alignment horizontal="center"/>
      <protection hidden="1"/>
    </xf>
    <xf numFmtId="0" fontId="66" fillId="0" borderId="0" xfId="62" applyFont="1" applyAlignment="1" applyProtection="1">
      <alignment horizontal="left" textRotation="90"/>
      <protection hidden="1"/>
    </xf>
    <xf numFmtId="3" fontId="71" fillId="62" borderId="42" xfId="62" applyNumberFormat="1" applyFont="1" applyFill="1" applyBorder="1" applyAlignment="1" applyProtection="1">
      <alignment horizontal="left" wrapText="1"/>
      <protection hidden="1"/>
    </xf>
    <xf numFmtId="3" fontId="71" fillId="62" borderId="42" xfId="62" applyNumberFormat="1" applyFont="1" applyFill="1" applyBorder="1" applyAlignment="1" applyProtection="1">
      <alignment horizontal="left" vertical="top" wrapText="1"/>
      <protection hidden="1"/>
    </xf>
    <xf numFmtId="179" fontId="71" fillId="62" borderId="42" xfId="62" applyNumberFormat="1" applyFont="1" applyFill="1" applyBorder="1" applyAlignment="1" applyProtection="1">
      <alignment horizontal="center"/>
      <protection hidden="1"/>
    </xf>
    <xf numFmtId="179" fontId="71" fillId="0" borderId="42" xfId="62" applyNumberFormat="1" applyFont="1" applyBorder="1" applyAlignment="1" applyProtection="1">
      <alignment horizontal="center"/>
      <protection hidden="1"/>
    </xf>
    <xf numFmtId="3" fontId="71" fillId="62" borderId="42" xfId="62" applyNumberFormat="1" applyFont="1" applyFill="1" applyBorder="1" applyAlignment="1" applyProtection="1">
      <alignment horizontal="center"/>
      <protection hidden="1"/>
    </xf>
    <xf numFmtId="166" fontId="67" fillId="0" borderId="42" xfId="102" applyFont="1" applyBorder="1"/>
    <xf numFmtId="180" fontId="67" fillId="0" borderId="42" xfId="84" applyNumberFormat="1" applyFont="1" applyBorder="1"/>
    <xf numFmtId="197" fontId="67" fillId="0" borderId="42" xfId="84" applyNumberFormat="1" applyFont="1" applyBorder="1"/>
    <xf numFmtId="166" fontId="67" fillId="0" borderId="42" xfId="84" applyNumberFormat="1" applyFont="1" applyBorder="1"/>
    <xf numFmtId="0" fontId="72" fillId="0" borderId="41" xfId="84" applyFont="1" applyBorder="1"/>
    <xf numFmtId="0" fontId="72" fillId="0" borderId="43" xfId="84" applyFont="1" applyBorder="1"/>
    <xf numFmtId="0" fontId="72" fillId="0" borderId="40" xfId="84" applyFont="1" applyBorder="1"/>
    <xf numFmtId="49" fontId="72" fillId="0" borderId="42" xfId="8" applyNumberFormat="1" applyFont="1" applyBorder="1" applyAlignment="1">
      <alignment horizontal="center"/>
    </xf>
    <xf numFmtId="166" fontId="72" fillId="0" borderId="42" xfId="84" applyNumberFormat="1" applyFont="1" applyBorder="1"/>
    <xf numFmtId="0" fontId="110" fillId="0" borderId="0" xfId="84" applyFont="1"/>
    <xf numFmtId="179" fontId="71" fillId="2" borderId="42" xfId="62" applyNumberFormat="1" applyFont="1" applyFill="1" applyBorder="1" applyAlignment="1" applyProtection="1">
      <alignment horizontal="center"/>
      <protection hidden="1"/>
    </xf>
    <xf numFmtId="166" fontId="67" fillId="2" borderId="42" xfId="18" applyFont="1" applyFill="1" applyBorder="1" applyAlignment="1">
      <alignment horizontal="center"/>
    </xf>
    <xf numFmtId="166" fontId="67" fillId="2" borderId="1" xfId="18" applyFont="1" applyFill="1" applyBorder="1" applyAlignment="1">
      <alignment horizontal="right"/>
    </xf>
    <xf numFmtId="166" fontId="67" fillId="2" borderId="42" xfId="18" applyFont="1" applyFill="1" applyBorder="1" applyAlignment="1">
      <alignment horizontal="right"/>
    </xf>
    <xf numFmtId="166" fontId="67" fillId="0" borderId="42" xfId="89" applyNumberFormat="1" applyFont="1" applyBorder="1"/>
    <xf numFmtId="167" fontId="67" fillId="2" borderId="42" xfId="8" applyFont="1" applyFill="1" applyBorder="1" applyAlignment="1" applyProtection="1">
      <alignment vertical="center"/>
      <protection hidden="1"/>
    </xf>
    <xf numFmtId="173" fontId="67" fillId="0" borderId="0" xfId="0" applyNumberFormat="1" applyFont="1"/>
    <xf numFmtId="0" fontId="70" fillId="0" borderId="0" xfId="63" applyFont="1"/>
    <xf numFmtId="0" fontId="80" fillId="61" borderId="42" xfId="0" applyFont="1" applyFill="1" applyBorder="1" applyAlignment="1">
      <alignment wrapText="1"/>
    </xf>
    <xf numFmtId="0" fontId="80" fillId="61" borderId="42" xfId="0" applyFont="1" applyFill="1" applyBorder="1"/>
    <xf numFmtId="1" fontId="67" fillId="0" borderId="42" xfId="61" applyNumberFormat="1" applyFont="1" applyBorder="1" applyAlignment="1">
      <alignment horizontal="center"/>
    </xf>
    <xf numFmtId="1" fontId="76" fillId="0" borderId="42" xfId="61" applyNumberFormat="1" applyFont="1" applyBorder="1" applyAlignment="1">
      <alignment horizontal="center"/>
    </xf>
    <xf numFmtId="0" fontId="67" fillId="0" borderId="42" xfId="0" applyFont="1" applyBorder="1"/>
    <xf numFmtId="2" fontId="82" fillId="2" borderId="0" xfId="12" applyNumberFormat="1" applyFont="1" applyFill="1"/>
    <xf numFmtId="44" fontId="72" fillId="62" borderId="42" xfId="63" applyNumberFormat="1" applyFont="1" applyFill="1" applyBorder="1"/>
    <xf numFmtId="0" fontId="70" fillId="0" borderId="0" xfId="89" applyFont="1"/>
    <xf numFmtId="0" fontId="111"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66" fontId="67" fillId="0" borderId="1" xfId="18" applyFont="1" applyFill="1" applyBorder="1"/>
    <xf numFmtId="14" fontId="82" fillId="0" borderId="0" xfId="0" applyNumberFormat="1" applyFont="1" applyAlignment="1">
      <alignment horizontal="left"/>
    </xf>
    <xf numFmtId="167" fontId="70" fillId="0" borderId="0" xfId="8" applyFont="1"/>
    <xf numFmtId="2" fontId="67" fillId="0" borderId="42" xfId="0" applyNumberFormat="1" applyFont="1" applyBorder="1"/>
    <xf numFmtId="1" fontId="67" fillId="0" borderId="42" xfId="0" applyNumberFormat="1" applyFont="1" applyBorder="1" applyAlignment="1">
      <alignment horizontal="center"/>
    </xf>
    <xf numFmtId="1" fontId="70" fillId="0" borderId="42" xfId="0" applyNumberFormat="1" applyFont="1" applyBorder="1" applyAlignment="1">
      <alignment horizontal="center"/>
    </xf>
    <xf numFmtId="0" fontId="67" fillId="2" borderId="42" xfId="0" applyFont="1" applyFill="1" applyBorder="1" applyAlignment="1">
      <alignment vertical="center"/>
    </xf>
    <xf numFmtId="0" fontId="67" fillId="0" borderId="42" xfId="0" applyFont="1" applyBorder="1" applyAlignment="1">
      <alignment wrapText="1"/>
    </xf>
    <xf numFmtId="0" fontId="85" fillId="0" borderId="42" xfId="59" applyFont="1" applyBorder="1" applyAlignment="1">
      <alignment wrapText="1"/>
    </xf>
    <xf numFmtId="0" fontId="67" fillId="0" borderId="42" xfId="8" applyNumberFormat="1" applyFont="1" applyFill="1" applyBorder="1" applyAlignment="1"/>
    <xf numFmtId="0" fontId="67" fillId="2" borderId="42" xfId="0" applyFont="1" applyFill="1" applyBorder="1"/>
    <xf numFmtId="0" fontId="85" fillId="0" borderId="42" xfId="59" applyFont="1" applyBorder="1"/>
    <xf numFmtId="0" fontId="1" fillId="0" borderId="42" xfId="59" applyFont="1" applyBorder="1"/>
    <xf numFmtId="176" fontId="67" fillId="0" borderId="42" xfId="0" applyNumberFormat="1" applyFont="1" applyBorder="1" applyAlignment="1">
      <alignment horizontal="center"/>
    </xf>
    <xf numFmtId="176" fontId="67" fillId="0" borderId="42" xfId="0" applyNumberFormat="1" applyFont="1" applyBorder="1" applyAlignment="1">
      <alignment horizontal="center" wrapText="1"/>
    </xf>
    <xf numFmtId="176" fontId="85" fillId="0" borderId="42" xfId="59" applyNumberFormat="1" applyFont="1" applyBorder="1" applyAlignment="1">
      <alignment horizontal="center" wrapText="1"/>
    </xf>
    <xf numFmtId="0" fontId="80" fillId="61" borderId="1" xfId="59" applyFont="1" applyFill="1" applyBorder="1" applyAlignment="1">
      <alignment horizontal="center" vertical="top" wrapText="1"/>
    </xf>
    <xf numFmtId="1" fontId="1" fillId="0" borderId="42" xfId="0" applyNumberFormat="1" applyFont="1" applyBorder="1" applyAlignment="1">
      <alignment horizontal="center"/>
    </xf>
    <xf numFmtId="0" fontId="67" fillId="0" borderId="44" xfId="0" applyFont="1" applyBorder="1"/>
    <xf numFmtId="1" fontId="67" fillId="0" borderId="44" xfId="61" applyNumberFormat="1" applyFont="1" applyBorder="1" applyAlignment="1">
      <alignment horizontal="center"/>
    </xf>
    <xf numFmtId="1" fontId="76" fillId="0" borderId="44" xfId="61" applyNumberFormat="1" applyFont="1" applyBorder="1" applyAlignment="1">
      <alignment horizontal="center"/>
    </xf>
    <xf numFmtId="1" fontId="71" fillId="0" borderId="0" xfId="61" applyNumberFormat="1" applyFont="1" applyAlignment="1">
      <alignment horizontal="center"/>
    </xf>
    <xf numFmtId="1" fontId="76" fillId="0" borderId="0" xfId="61" applyNumberFormat="1" applyFont="1" applyAlignment="1">
      <alignment horizontal="center"/>
    </xf>
    <xf numFmtId="1" fontId="80" fillId="0" borderId="46" xfId="0" applyNumberFormat="1" applyFont="1" applyBorder="1" applyAlignment="1">
      <alignment horizontal="center"/>
    </xf>
    <xf numFmtId="1" fontId="80" fillId="0" borderId="46" xfId="0" applyNumberFormat="1" applyFont="1" applyBorder="1" applyAlignment="1">
      <alignment horizontal="center" vertical="center" wrapText="1"/>
    </xf>
    <xf numFmtId="2" fontId="80" fillId="0" borderId="0" xfId="0" applyNumberFormat="1" applyFont="1" applyAlignment="1">
      <alignment vertical="center" wrapText="1"/>
    </xf>
    <xf numFmtId="173" fontId="72" fillId="0" borderId="46" xfId="8" applyNumberFormat="1" applyFont="1" applyFill="1" applyBorder="1" applyAlignment="1">
      <alignment horizontal="center"/>
    </xf>
    <xf numFmtId="49" fontId="67" fillId="0" borderId="46" xfId="0" applyNumberFormat="1" applyFont="1" applyBorder="1" applyAlignment="1">
      <alignment horizontal="center"/>
    </xf>
    <xf numFmtId="0" fontId="72" fillId="0" borderId="46" xfId="0" applyFont="1" applyBorder="1"/>
    <xf numFmtId="173" fontId="72" fillId="0" borderId="42" xfId="8" applyNumberFormat="1" applyFont="1" applyFill="1" applyBorder="1" applyAlignment="1">
      <alignment horizontal="center"/>
    </xf>
    <xf numFmtId="3" fontId="67" fillId="2" borderId="1" xfId="8" applyNumberFormat="1" applyFont="1" applyFill="1" applyBorder="1" applyAlignment="1">
      <alignment horizontal="center"/>
    </xf>
    <xf numFmtId="3" fontId="72" fillId="2" borderId="1" xfId="8" applyNumberFormat="1" applyFont="1" applyFill="1" applyBorder="1" applyAlignment="1">
      <alignment horizontal="center"/>
    </xf>
    <xf numFmtId="4" fontId="67" fillId="2" borderId="1" xfId="8" applyNumberFormat="1" applyFont="1" applyFill="1" applyBorder="1" applyAlignment="1">
      <alignment horizontal="center"/>
    </xf>
    <xf numFmtId="4" fontId="67" fillId="62" borderId="42" xfId="8" applyNumberFormat="1" applyFont="1" applyFill="1" applyBorder="1" applyAlignment="1">
      <alignment horizontal="center"/>
    </xf>
    <xf numFmtId="4" fontId="72" fillId="0" borderId="42" xfId="8" applyNumberFormat="1" applyFont="1" applyBorder="1" applyAlignment="1">
      <alignment horizontal="center"/>
    </xf>
    <xf numFmtId="4" fontId="72" fillId="2" borderId="1" xfId="8" applyNumberFormat="1" applyFont="1" applyFill="1" applyBorder="1" applyAlignment="1">
      <alignment horizontal="center"/>
    </xf>
    <xf numFmtId="4" fontId="72" fillId="2" borderId="42" xfId="8" applyNumberFormat="1" applyFont="1" applyFill="1" applyBorder="1"/>
    <xf numFmtId="3" fontId="72" fillId="2" borderId="42" xfId="8" applyNumberFormat="1" applyFont="1" applyFill="1" applyBorder="1" applyAlignment="1">
      <alignment horizontal="center"/>
    </xf>
    <xf numFmtId="3" fontId="72" fillId="2" borderId="42" xfId="8" applyNumberFormat="1" applyFont="1" applyFill="1" applyBorder="1"/>
    <xf numFmtId="3" fontId="72" fillId="0" borderId="42" xfId="8" applyNumberFormat="1" applyFont="1" applyBorder="1" applyAlignment="1">
      <alignment horizontal="center"/>
    </xf>
    <xf numFmtId="0" fontId="67" fillId="0" borderId="42" xfId="103" applyFont="1" applyBorder="1" applyAlignment="1">
      <alignment vertical="top"/>
    </xf>
    <xf numFmtId="44" fontId="67" fillId="0" borderId="0" xfId="84" applyNumberFormat="1" applyFont="1"/>
    <xf numFmtId="0" fontId="67" fillId="0" borderId="42" xfId="84" applyFont="1" applyBorder="1"/>
    <xf numFmtId="0" fontId="67" fillId="0" borderId="42" xfId="89" applyFont="1" applyBorder="1" applyAlignment="1" applyProtection="1">
      <alignment horizontal="left" vertical="center"/>
      <protection hidden="1"/>
    </xf>
    <xf numFmtId="0" fontId="67" fillId="0" borderId="42" xfId="89" applyFont="1" applyBorder="1" applyAlignment="1" applyProtection="1">
      <alignment horizontal="center" vertical="center"/>
      <protection hidden="1"/>
    </xf>
    <xf numFmtId="3" fontId="71" fillId="0" borderId="42" xfId="62" applyNumberFormat="1" applyFont="1" applyBorder="1" applyAlignment="1" applyProtection="1">
      <alignment horizontal="center"/>
      <protection hidden="1"/>
    </xf>
    <xf numFmtId="179" fontId="67" fillId="0" borderId="42" xfId="89" applyNumberFormat="1" applyFont="1" applyBorder="1" applyAlignment="1" applyProtection="1">
      <alignment vertical="center"/>
      <protection hidden="1"/>
    </xf>
    <xf numFmtId="0" fontId="67" fillId="0" borderId="44" xfId="89" applyFont="1" applyBorder="1" applyAlignment="1" applyProtection="1">
      <alignment horizontal="left" vertical="center"/>
      <protection hidden="1"/>
    </xf>
    <xf numFmtId="0" fontId="67" fillId="0" borderId="44" xfId="84" applyFont="1" applyBorder="1"/>
    <xf numFmtId="3" fontId="71" fillId="0" borderId="44" xfId="62" applyNumberFormat="1" applyFont="1" applyBorder="1" applyAlignment="1" applyProtection="1">
      <alignment horizontal="center"/>
      <protection hidden="1"/>
    </xf>
    <xf numFmtId="0" fontId="67" fillId="0" borderId="44" xfId="89" applyFont="1" applyBorder="1" applyAlignment="1" applyProtection="1">
      <alignment horizontal="center" vertical="center"/>
      <protection hidden="1"/>
    </xf>
    <xf numFmtId="179" fontId="67" fillId="0" borderId="44" xfId="89" applyNumberFormat="1" applyFont="1" applyBorder="1" applyAlignment="1" applyProtection="1">
      <alignment vertical="center"/>
      <protection hidden="1"/>
    </xf>
    <xf numFmtId="0" fontId="67" fillId="0" borderId="0" xfId="89" applyFont="1" applyAlignment="1" applyProtection="1">
      <alignment horizontal="left" vertical="center"/>
      <protection hidden="1"/>
    </xf>
    <xf numFmtId="3" fontId="71" fillId="0" borderId="0" xfId="62" applyNumberFormat="1" applyFont="1" applyAlignment="1" applyProtection="1">
      <alignment horizontal="center"/>
      <protection hidden="1"/>
    </xf>
    <xf numFmtId="0" fontId="67" fillId="0" borderId="0" xfId="89" applyFont="1" applyAlignment="1" applyProtection="1">
      <alignment horizontal="center" vertical="center"/>
      <protection hidden="1"/>
    </xf>
    <xf numFmtId="179" fontId="67" fillId="0" borderId="0" xfId="89" applyNumberFormat="1" applyFont="1" applyAlignment="1" applyProtection="1">
      <alignment vertical="center"/>
      <protection hidden="1"/>
    </xf>
    <xf numFmtId="3" fontId="67" fillId="0" borderId="42" xfId="8" applyNumberFormat="1" applyFont="1" applyFill="1" applyBorder="1" applyAlignment="1">
      <alignment horizontal="center" vertical="top" wrapText="1"/>
    </xf>
    <xf numFmtId="198" fontId="71" fillId="62" borderId="1" xfId="62" applyNumberFormat="1" applyFont="1" applyFill="1" applyBorder="1" applyAlignment="1" applyProtection="1">
      <alignment horizontal="center"/>
      <protection hidden="1"/>
    </xf>
    <xf numFmtId="2" fontId="80" fillId="61" borderId="4" xfId="0" applyNumberFormat="1" applyFont="1" applyFill="1" applyBorder="1" applyAlignment="1">
      <alignment horizontal="center" vertical="top" wrapText="1"/>
    </xf>
    <xf numFmtId="0" fontId="67" fillId="0" borderId="42" xfId="0" applyFont="1" applyBorder="1" applyAlignment="1">
      <alignment horizontal="center" wrapText="1"/>
    </xf>
    <xf numFmtId="0" fontId="85" fillId="0" borderId="42" xfId="59" applyFont="1" applyBorder="1" applyAlignment="1">
      <alignment horizontal="center" wrapText="1"/>
    </xf>
    <xf numFmtId="0" fontId="67" fillId="0" borderId="42" xfId="10" applyFont="1" applyBorder="1"/>
    <xf numFmtId="4" fontId="71" fillId="0" borderId="42" xfId="62" applyNumberFormat="1" applyFont="1" applyBorder="1" applyAlignment="1" applyProtection="1">
      <alignment horizontal="center"/>
      <protection hidden="1"/>
    </xf>
    <xf numFmtId="179" fontId="72" fillId="0" borderId="42" xfId="84" applyNumberFormat="1" applyFont="1" applyBorder="1"/>
    <xf numFmtId="166" fontId="67" fillId="0" borderId="42" xfId="18" applyFont="1" applyBorder="1" applyAlignment="1" applyProtection="1">
      <alignment horizontal="center" vertical="center"/>
      <protection hidden="1"/>
    </xf>
    <xf numFmtId="2" fontId="0" fillId="0" borderId="0" xfId="0" applyNumberFormat="1"/>
    <xf numFmtId="2" fontId="67" fillId="0" borderId="0" xfId="12" applyNumberFormat="1" applyFont="1"/>
    <xf numFmtId="2" fontId="81" fillId="0" borderId="0" xfId="0" applyNumberFormat="1" applyFont="1" applyAlignment="1">
      <alignment horizontal="center"/>
    </xf>
    <xf numFmtId="2" fontId="77" fillId="0" borderId="0" xfId="12" applyNumberFormat="1" applyFont="1" applyAlignment="1">
      <alignment horizontal="center"/>
    </xf>
    <xf numFmtId="174" fontId="67" fillId="0" borderId="42" xfId="0" applyNumberFormat="1" applyFont="1" applyBorder="1" applyAlignment="1">
      <alignment horizontal="center"/>
    </xf>
    <xf numFmtId="0" fontId="67" fillId="2" borderId="42" xfId="0" applyFont="1" applyFill="1" applyBorder="1" applyAlignment="1">
      <alignment horizontal="center" wrapText="1"/>
    </xf>
    <xf numFmtId="174" fontId="67" fillId="0" borderId="0" xfId="0" applyNumberFormat="1" applyFont="1" applyAlignment="1">
      <alignment horizontal="center"/>
    </xf>
    <xf numFmtId="182" fontId="80" fillId="61" borderId="4" xfId="8" applyNumberFormat="1" applyFont="1" applyFill="1" applyBorder="1" applyAlignment="1">
      <alignment horizontal="center" vertical="top" wrapText="1"/>
    </xf>
    <xf numFmtId="2" fontId="67" fillId="0" borderId="0" xfId="0" applyNumberFormat="1" applyFont="1" applyAlignment="1">
      <alignment horizontal="center"/>
    </xf>
    <xf numFmtId="166" fontId="72" fillId="2" borderId="40" xfId="18" applyFont="1" applyFill="1" applyBorder="1" applyAlignment="1"/>
    <xf numFmtId="49" fontId="72" fillId="0" borderId="41" xfId="63" applyNumberFormat="1" applyFont="1" applyBorder="1"/>
    <xf numFmtId="49" fontId="67" fillId="0" borderId="0" xfId="63" applyNumberFormat="1" applyFont="1"/>
    <xf numFmtId="10" fontId="67" fillId="0" borderId="0" xfId="63" applyNumberFormat="1" applyFont="1" applyAlignment="1">
      <alignment horizontal="left"/>
    </xf>
    <xf numFmtId="178" fontId="67" fillId="0" borderId="2" xfId="6" applyNumberFormat="1" applyFont="1" applyFill="1" applyBorder="1" applyAlignment="1">
      <alignment horizontal="left"/>
    </xf>
    <xf numFmtId="44" fontId="67" fillId="0" borderId="0" xfId="63" applyNumberFormat="1" applyFont="1"/>
    <xf numFmtId="0" fontId="80" fillId="61" borderId="42" xfId="89" applyFont="1" applyFill="1" applyBorder="1" applyAlignment="1" applyProtection="1">
      <alignment horizontal="center" vertical="center" wrapText="1"/>
      <protection hidden="1"/>
    </xf>
    <xf numFmtId="0" fontId="67" fillId="65" borderId="42" xfId="89" applyFont="1" applyFill="1" applyBorder="1" applyAlignment="1" applyProtection="1">
      <alignment horizontal="left" vertical="center"/>
      <protection hidden="1"/>
    </xf>
    <xf numFmtId="3" fontId="71" fillId="65" borderId="42" xfId="62" applyNumberFormat="1" applyFont="1" applyFill="1" applyBorder="1" applyAlignment="1" applyProtection="1">
      <alignment horizontal="center"/>
      <protection hidden="1"/>
    </xf>
    <xf numFmtId="0" fontId="67" fillId="65" borderId="42" xfId="89" applyFont="1" applyFill="1" applyBorder="1" applyAlignment="1" applyProtection="1">
      <alignment horizontal="center" vertical="center"/>
      <protection hidden="1"/>
    </xf>
    <xf numFmtId="179" fontId="67" fillId="65" borderId="42" xfId="89" applyNumberFormat="1" applyFont="1" applyFill="1" applyBorder="1" applyAlignment="1" applyProtection="1">
      <alignment vertical="center"/>
      <protection hidden="1"/>
    </xf>
    <xf numFmtId="1" fontId="67" fillId="0" borderId="42" xfId="10" applyNumberFormat="1" applyFont="1" applyBorder="1" applyAlignment="1">
      <alignment horizontal="center" vertical="center"/>
    </xf>
    <xf numFmtId="173" fontId="80" fillId="61" borderId="41" xfId="8" applyNumberFormat="1" applyFont="1" applyFill="1" applyBorder="1" applyAlignment="1">
      <alignment horizontal="center"/>
    </xf>
    <xf numFmtId="173" fontId="80" fillId="61" borderId="43" xfId="8" applyNumberFormat="1" applyFont="1" applyFill="1" applyBorder="1" applyAlignment="1">
      <alignment horizontal="center"/>
    </xf>
    <xf numFmtId="173" fontId="80" fillId="61" borderId="40" xfId="8" applyNumberFormat="1" applyFont="1" applyFill="1" applyBorder="1" applyAlignment="1">
      <alignment horizontal="center"/>
    </xf>
    <xf numFmtId="2" fontId="82" fillId="62" borderId="0" xfId="12" applyNumberFormat="1" applyFont="1" applyFill="1" applyAlignment="1">
      <alignment horizontal="left"/>
    </xf>
    <xf numFmtId="2" fontId="80" fillId="61" borderId="41" xfId="0" applyNumberFormat="1" applyFont="1" applyFill="1" applyBorder="1" applyAlignment="1">
      <alignment horizontal="center" vertical="center" wrapText="1"/>
    </xf>
    <xf numFmtId="2" fontId="80" fillId="61" borderId="43" xfId="0" applyNumberFormat="1" applyFont="1" applyFill="1" applyBorder="1" applyAlignment="1">
      <alignment horizontal="center" vertical="center" wrapText="1"/>
    </xf>
    <xf numFmtId="2" fontId="80" fillId="61" borderId="40" xfId="0" applyNumberFormat="1" applyFont="1" applyFill="1" applyBorder="1" applyAlignment="1">
      <alignment horizontal="center" vertical="center" wrapText="1"/>
    </xf>
    <xf numFmtId="167" fontId="87" fillId="61" borderId="38" xfId="8" applyFont="1" applyFill="1" applyBorder="1" applyAlignment="1">
      <alignment horizontal="center" vertical="top" wrapText="1"/>
    </xf>
    <xf numFmtId="167" fontId="87" fillId="61" borderId="39" xfId="8" applyFont="1" applyFill="1" applyBorder="1" applyAlignment="1">
      <alignment horizontal="center" vertical="top" wrapText="1"/>
    </xf>
    <xf numFmtId="49" fontId="80" fillId="61" borderId="41" xfId="63" applyNumberFormat="1" applyFont="1" applyFill="1" applyBorder="1" applyAlignment="1">
      <alignment horizontal="left" vertical="top" wrapText="1"/>
    </xf>
    <xf numFmtId="49" fontId="80" fillId="61" borderId="43" xfId="63" applyNumberFormat="1" applyFont="1" applyFill="1" applyBorder="1" applyAlignment="1">
      <alignment horizontal="left" vertical="top" wrapText="1"/>
    </xf>
    <xf numFmtId="49" fontId="80" fillId="61" borderId="40" xfId="63"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3" applyFont="1" applyBorder="1" applyAlignment="1" applyProtection="1">
      <alignment horizontal="left" vertical="center"/>
      <protection hidden="1"/>
    </xf>
    <xf numFmtId="0" fontId="72" fillId="0" borderId="7" xfId="13" applyFont="1" applyBorder="1" applyAlignment="1" applyProtection="1">
      <alignment horizontal="left" vertical="center"/>
      <protection hidden="1"/>
    </xf>
    <xf numFmtId="2" fontId="102" fillId="61" borderId="42" xfId="13" applyNumberFormat="1" applyFont="1" applyFill="1" applyBorder="1" applyAlignment="1" applyProtection="1">
      <alignment horizontal="center" vertical="center" wrapText="1"/>
      <protection hidden="1"/>
    </xf>
    <xf numFmtId="2" fontId="102"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2" fillId="61" borderId="41" xfId="13" applyNumberFormat="1" applyFont="1" applyFill="1" applyBorder="1" applyAlignment="1" applyProtection="1">
      <alignment horizontal="center" vertical="center" wrapText="1"/>
      <protection hidden="1"/>
    </xf>
    <xf numFmtId="2" fontId="102" fillId="61" borderId="43" xfId="13" applyNumberFormat="1" applyFont="1" applyFill="1" applyBorder="1" applyAlignment="1" applyProtection="1">
      <alignment horizontal="center" vertical="center" wrapText="1"/>
      <protection hidden="1"/>
    </xf>
    <xf numFmtId="2" fontId="102" fillId="61" borderId="40"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93" fillId="0" borderId="0" xfId="89" applyFont="1" applyAlignment="1">
      <alignment horizontal="left" vertical="center" wrapText="1"/>
    </xf>
    <xf numFmtId="0" fontId="100" fillId="0" borderId="43" xfId="10" applyFont="1" applyBorder="1" applyAlignment="1">
      <alignment horizontal="left"/>
    </xf>
    <xf numFmtId="0" fontId="100" fillId="0" borderId="40" xfId="10" applyFont="1" applyBorder="1" applyAlignment="1">
      <alignment horizontal="left"/>
    </xf>
    <xf numFmtId="0" fontId="72" fillId="0" borderId="42" xfId="84" applyFont="1" applyBorder="1" applyAlignment="1">
      <alignment horizontal="left"/>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42</xdr:row>
      <xdr:rowOff>114300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6071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april 2023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8</xdr:row>
      <xdr:rowOff>40005</xdr:rowOff>
    </xdr:from>
    <xdr:to>
      <xdr:col>14</xdr:col>
      <xdr:colOff>19050</xdr:colOff>
      <xdr:row>11</xdr:row>
      <xdr:rowOff>87630</xdr:rowOff>
    </xdr:to>
    <xdr:sp macro="" textlink="">
      <xdr:nvSpPr>
        <xdr:cNvPr id="2" name="Tekstvak 1">
          <a:extLst>
            <a:ext uri="{FF2B5EF4-FFF2-40B4-BE49-F238E27FC236}">
              <a16:creationId xmlns:a16="http://schemas.microsoft.com/office/drawing/2014/main" id="{883FB699-6E14-4EEA-FE55-D6F16C6C8158}"/>
            </a:ext>
          </a:extLst>
        </xdr:cNvPr>
        <xdr:cNvSpPr txBox="1"/>
      </xdr:nvSpPr>
      <xdr:spPr>
        <a:xfrm>
          <a:off x="10172700" y="1411605"/>
          <a:ext cx="68008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220980</xdr:colOff>
      <xdr:row>36</xdr:row>
      <xdr:rowOff>9525</xdr:rowOff>
    </xdr:from>
    <xdr:to>
      <xdr:col>8</xdr:col>
      <xdr:colOff>112395</xdr:colOff>
      <xdr:row>45</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heetViews>
  <sheetFormatPr defaultRowHeight="12.6"/>
  <cols>
    <col min="1" max="1" width="27.77734375" customWidth="1"/>
  </cols>
  <sheetData>
    <row r="1" spans="1:13" ht="15">
      <c r="A1" s="28" t="s">
        <v>25</v>
      </c>
      <c r="B1" s="438" t="str">
        <f>'2-Kosten per locatie'!B3</f>
        <v>SOVOP</v>
      </c>
    </row>
    <row r="2" spans="1:13" ht="15">
      <c r="A2" s="28" t="s">
        <v>13</v>
      </c>
      <c r="B2" s="438" t="str">
        <f ca="1">MID(CELL("bestandsnaam",$B$11),SEARCH("]",CELL("bestandsnaam",$B$11),1)+1,256)</f>
        <v>1-Uitgangspunten</v>
      </c>
    </row>
    <row r="3" spans="1:13" ht="15">
      <c r="A3" s="28" t="s">
        <v>68</v>
      </c>
      <c r="B3" s="509" t="str">
        <f>'2-Kosten per locatie'!B5</f>
        <v>Amsterdam</v>
      </c>
    </row>
    <row r="4" spans="1:13" ht="15">
      <c r="A4" s="28" t="s">
        <v>163</v>
      </c>
      <c r="B4" s="509" t="str">
        <f>'2-Kosten per locatie'!B6</f>
        <v>SOVOP-EA-MH-MB-2023-V2-NvI1</v>
      </c>
      <c r="G4" s="441"/>
      <c r="H4" s="441"/>
      <c r="I4" s="441"/>
      <c r="J4" s="441"/>
      <c r="K4" s="441"/>
      <c r="L4" s="441"/>
      <c r="M4" s="441"/>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29"/>
  <sheetViews>
    <sheetView showGridLines="0" zoomScale="80" zoomScaleNormal="8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236" customWidth="1"/>
    <col min="2" max="2" width="47.33203125" style="242" bestFit="1" customWidth="1"/>
    <col min="3" max="3" width="27.5546875" style="242" customWidth="1"/>
    <col min="4" max="4" width="12.109375" style="236" customWidth="1"/>
    <col min="5" max="5" width="24.33203125" style="244" customWidth="1"/>
    <col min="6" max="6" width="16.109375" style="243" customWidth="1"/>
    <col min="7" max="7" width="13.6640625" style="244" customWidth="1"/>
    <col min="8" max="8" width="15.88671875" style="244" customWidth="1"/>
    <col min="9" max="247" width="13.6640625" style="236"/>
    <col min="248" max="248" width="22.109375" style="236" customWidth="1"/>
    <col min="249" max="255" width="13.6640625" style="236" customWidth="1"/>
    <col min="256" max="256" width="15.88671875" style="236" customWidth="1"/>
    <col min="257" max="257" width="16.5546875" style="236" bestFit="1" customWidth="1"/>
    <col min="258" max="258" width="13.6640625" style="236" customWidth="1"/>
    <col min="259" max="259" width="17.109375" style="236" bestFit="1" customWidth="1"/>
    <col min="260" max="260" width="4" style="236" customWidth="1"/>
    <col min="261" max="261" width="13.6640625" style="236" customWidth="1"/>
    <col min="262" max="503" width="13.6640625" style="236"/>
    <col min="504" max="504" width="22.109375" style="236" customWidth="1"/>
    <col min="505" max="511" width="13.6640625" style="236" customWidth="1"/>
    <col min="512" max="512" width="15.88671875" style="236" customWidth="1"/>
    <col min="513" max="513" width="16.5546875" style="236" bestFit="1" customWidth="1"/>
    <col min="514" max="514" width="13.6640625" style="236" customWidth="1"/>
    <col min="515" max="515" width="17.109375" style="236" bestFit="1" customWidth="1"/>
    <col min="516" max="516" width="4" style="236" customWidth="1"/>
    <col min="517" max="517" width="13.6640625" style="236" customWidth="1"/>
    <col min="518" max="759" width="13.6640625" style="236"/>
    <col min="760" max="760" width="22.109375" style="236" customWidth="1"/>
    <col min="761" max="767" width="13.6640625" style="236" customWidth="1"/>
    <col min="768" max="768" width="15.88671875" style="236" customWidth="1"/>
    <col min="769" max="769" width="16.5546875" style="236" bestFit="1" customWidth="1"/>
    <col min="770" max="770" width="13.6640625" style="236" customWidth="1"/>
    <col min="771" max="771" width="17.109375" style="236" bestFit="1" customWidth="1"/>
    <col min="772" max="772" width="4" style="236" customWidth="1"/>
    <col min="773" max="773" width="13.6640625" style="236" customWidth="1"/>
    <col min="774" max="1015" width="13.6640625" style="236"/>
    <col min="1016" max="1016" width="22.109375" style="236" customWidth="1"/>
    <col min="1017" max="1023" width="13.6640625" style="236" customWidth="1"/>
    <col min="1024" max="1024" width="15.88671875" style="236" customWidth="1"/>
    <col min="1025" max="1025" width="16.5546875" style="236" bestFit="1" customWidth="1"/>
    <col min="1026" max="1026" width="13.6640625" style="236" customWidth="1"/>
    <col min="1027" max="1027" width="17.109375" style="236" bestFit="1" customWidth="1"/>
    <col min="1028" max="1028" width="4" style="236" customWidth="1"/>
    <col min="1029" max="1029" width="13.6640625" style="236" customWidth="1"/>
    <col min="1030" max="1271" width="13.6640625" style="236"/>
    <col min="1272" max="1272" width="22.109375" style="236" customWidth="1"/>
    <col min="1273" max="1279" width="13.6640625" style="236" customWidth="1"/>
    <col min="1280" max="1280" width="15.88671875" style="236" customWidth="1"/>
    <col min="1281" max="1281" width="16.5546875" style="236" bestFit="1" customWidth="1"/>
    <col min="1282" max="1282" width="13.6640625" style="236" customWidth="1"/>
    <col min="1283" max="1283" width="17.109375" style="236" bestFit="1" customWidth="1"/>
    <col min="1284" max="1284" width="4" style="236" customWidth="1"/>
    <col min="1285" max="1285" width="13.6640625" style="236" customWidth="1"/>
    <col min="1286" max="1527" width="13.6640625" style="236"/>
    <col min="1528" max="1528" width="22.109375" style="236" customWidth="1"/>
    <col min="1529" max="1535" width="13.6640625" style="236" customWidth="1"/>
    <col min="1536" max="1536" width="15.88671875" style="236" customWidth="1"/>
    <col min="1537" max="1537" width="16.5546875" style="236" bestFit="1" customWidth="1"/>
    <col min="1538" max="1538" width="13.6640625" style="236" customWidth="1"/>
    <col min="1539" max="1539" width="17.109375" style="236" bestFit="1" customWidth="1"/>
    <col min="1540" max="1540" width="4" style="236" customWidth="1"/>
    <col min="1541" max="1541" width="13.6640625" style="236" customWidth="1"/>
    <col min="1542" max="1783" width="13.6640625" style="236"/>
    <col min="1784" max="1784" width="22.109375" style="236" customWidth="1"/>
    <col min="1785" max="1791" width="13.6640625" style="236" customWidth="1"/>
    <col min="1792" max="1792" width="15.88671875" style="236" customWidth="1"/>
    <col min="1793" max="1793" width="16.5546875" style="236" bestFit="1" customWidth="1"/>
    <col min="1794" max="1794" width="13.6640625" style="236" customWidth="1"/>
    <col min="1795" max="1795" width="17.109375" style="236" bestFit="1" customWidth="1"/>
    <col min="1796" max="1796" width="4" style="236" customWidth="1"/>
    <col min="1797" max="1797" width="13.6640625" style="236" customWidth="1"/>
    <col min="1798" max="2039" width="13.6640625" style="236"/>
    <col min="2040" max="2040" width="22.109375" style="236" customWidth="1"/>
    <col min="2041" max="2047" width="13.6640625" style="236" customWidth="1"/>
    <col min="2048" max="2048" width="15.88671875" style="236" customWidth="1"/>
    <col min="2049" max="2049" width="16.5546875" style="236" bestFit="1" customWidth="1"/>
    <col min="2050" max="2050" width="13.6640625" style="236" customWidth="1"/>
    <col min="2051" max="2051" width="17.109375" style="236" bestFit="1" customWidth="1"/>
    <col min="2052" max="2052" width="4" style="236" customWidth="1"/>
    <col min="2053" max="2053" width="13.6640625" style="236" customWidth="1"/>
    <col min="2054" max="2295" width="13.6640625" style="236"/>
    <col min="2296" max="2296" width="22.109375" style="236" customWidth="1"/>
    <col min="2297" max="2303" width="13.6640625" style="236" customWidth="1"/>
    <col min="2304" max="2304" width="15.88671875" style="236" customWidth="1"/>
    <col min="2305" max="2305" width="16.5546875" style="236" bestFit="1" customWidth="1"/>
    <col min="2306" max="2306" width="13.6640625" style="236" customWidth="1"/>
    <col min="2307" max="2307" width="17.109375" style="236" bestFit="1" customWidth="1"/>
    <col min="2308" max="2308" width="4" style="236" customWidth="1"/>
    <col min="2309" max="2309" width="13.6640625" style="236" customWidth="1"/>
    <col min="2310" max="2551" width="13.6640625" style="236"/>
    <col min="2552" max="2552" width="22.109375" style="236" customWidth="1"/>
    <col min="2553" max="2559" width="13.6640625" style="236" customWidth="1"/>
    <col min="2560" max="2560" width="15.88671875" style="236" customWidth="1"/>
    <col min="2561" max="2561" width="16.5546875" style="236" bestFit="1" customWidth="1"/>
    <col min="2562" max="2562" width="13.6640625" style="236" customWidth="1"/>
    <col min="2563" max="2563" width="17.109375" style="236" bestFit="1" customWidth="1"/>
    <col min="2564" max="2564" width="4" style="236" customWidth="1"/>
    <col min="2565" max="2565" width="13.6640625" style="236" customWidth="1"/>
    <col min="2566" max="2807" width="13.6640625" style="236"/>
    <col min="2808" max="2808" width="22.109375" style="236" customWidth="1"/>
    <col min="2809" max="2815" width="13.6640625" style="236" customWidth="1"/>
    <col min="2816" max="2816" width="15.88671875" style="236" customWidth="1"/>
    <col min="2817" max="2817" width="16.5546875" style="236" bestFit="1" customWidth="1"/>
    <col min="2818" max="2818" width="13.6640625" style="236" customWidth="1"/>
    <col min="2819" max="2819" width="17.109375" style="236" bestFit="1" customWidth="1"/>
    <col min="2820" max="2820" width="4" style="236" customWidth="1"/>
    <col min="2821" max="2821" width="13.6640625" style="236" customWidth="1"/>
    <col min="2822" max="3063" width="13.6640625" style="236"/>
    <col min="3064" max="3064" width="22.109375" style="236" customWidth="1"/>
    <col min="3065" max="3071" width="13.6640625" style="236" customWidth="1"/>
    <col min="3072" max="3072" width="15.88671875" style="236" customWidth="1"/>
    <col min="3073" max="3073" width="16.5546875" style="236" bestFit="1" customWidth="1"/>
    <col min="3074" max="3074" width="13.6640625" style="236" customWidth="1"/>
    <col min="3075" max="3075" width="17.109375" style="236" bestFit="1" customWidth="1"/>
    <col min="3076" max="3076" width="4" style="236" customWidth="1"/>
    <col min="3077" max="3077" width="13.6640625" style="236" customWidth="1"/>
    <col min="3078" max="3319" width="13.6640625" style="236"/>
    <col min="3320" max="3320" width="22.109375" style="236" customWidth="1"/>
    <col min="3321" max="3327" width="13.6640625" style="236" customWidth="1"/>
    <col min="3328" max="3328" width="15.88671875" style="236" customWidth="1"/>
    <col min="3329" max="3329" width="16.5546875" style="236" bestFit="1" customWidth="1"/>
    <col min="3330" max="3330" width="13.6640625" style="236" customWidth="1"/>
    <col min="3331" max="3331" width="17.109375" style="236" bestFit="1" customWidth="1"/>
    <col min="3332" max="3332" width="4" style="236" customWidth="1"/>
    <col min="3333" max="3333" width="13.6640625" style="236" customWidth="1"/>
    <col min="3334" max="3575" width="13.6640625" style="236"/>
    <col min="3576" max="3576" width="22.109375" style="236" customWidth="1"/>
    <col min="3577" max="3583" width="13.6640625" style="236" customWidth="1"/>
    <col min="3584" max="3584" width="15.88671875" style="236" customWidth="1"/>
    <col min="3585" max="3585" width="16.5546875" style="236" bestFit="1" customWidth="1"/>
    <col min="3586" max="3586" width="13.6640625" style="236" customWidth="1"/>
    <col min="3587" max="3587" width="17.109375" style="236" bestFit="1" customWidth="1"/>
    <col min="3588" max="3588" width="4" style="236" customWidth="1"/>
    <col min="3589" max="3589" width="13.6640625" style="236" customWidth="1"/>
    <col min="3590" max="3831" width="13.6640625" style="236"/>
    <col min="3832" max="3832" width="22.109375" style="236" customWidth="1"/>
    <col min="3833" max="3839" width="13.6640625" style="236" customWidth="1"/>
    <col min="3840" max="3840" width="15.88671875" style="236" customWidth="1"/>
    <col min="3841" max="3841" width="16.5546875" style="236" bestFit="1" customWidth="1"/>
    <col min="3842" max="3842" width="13.6640625" style="236" customWidth="1"/>
    <col min="3843" max="3843" width="17.109375" style="236" bestFit="1" customWidth="1"/>
    <col min="3844" max="3844" width="4" style="236" customWidth="1"/>
    <col min="3845" max="3845" width="13.6640625" style="236" customWidth="1"/>
    <col min="3846" max="4087" width="13.6640625" style="236"/>
    <col min="4088" max="4088" width="22.109375" style="236" customWidth="1"/>
    <col min="4089" max="4095" width="13.6640625" style="236" customWidth="1"/>
    <col min="4096" max="4096" width="15.88671875" style="236" customWidth="1"/>
    <col min="4097" max="4097" width="16.5546875" style="236" bestFit="1" customWidth="1"/>
    <col min="4098" max="4098" width="13.6640625" style="236" customWidth="1"/>
    <col min="4099" max="4099" width="17.109375" style="236" bestFit="1" customWidth="1"/>
    <col min="4100" max="4100" width="4" style="236" customWidth="1"/>
    <col min="4101" max="4101" width="13.6640625" style="236" customWidth="1"/>
    <col min="4102" max="4343" width="13.6640625" style="236"/>
    <col min="4344" max="4344" width="22.109375" style="236" customWidth="1"/>
    <col min="4345" max="4351" width="13.6640625" style="236" customWidth="1"/>
    <col min="4352" max="4352" width="15.88671875" style="236" customWidth="1"/>
    <col min="4353" max="4353" width="16.5546875" style="236" bestFit="1" customWidth="1"/>
    <col min="4354" max="4354" width="13.6640625" style="236" customWidth="1"/>
    <col min="4355" max="4355" width="17.109375" style="236" bestFit="1" customWidth="1"/>
    <col min="4356" max="4356" width="4" style="236" customWidth="1"/>
    <col min="4357" max="4357" width="13.6640625" style="236" customWidth="1"/>
    <col min="4358" max="4599" width="13.6640625" style="236"/>
    <col min="4600" max="4600" width="22.109375" style="236" customWidth="1"/>
    <col min="4601" max="4607" width="13.6640625" style="236" customWidth="1"/>
    <col min="4608" max="4608" width="15.88671875" style="236" customWidth="1"/>
    <col min="4609" max="4609" width="16.5546875" style="236" bestFit="1" customWidth="1"/>
    <col min="4610" max="4610" width="13.6640625" style="236" customWidth="1"/>
    <col min="4611" max="4611" width="17.109375" style="236" bestFit="1" customWidth="1"/>
    <col min="4612" max="4612" width="4" style="236" customWidth="1"/>
    <col min="4613" max="4613" width="13.6640625" style="236" customWidth="1"/>
    <col min="4614" max="4855" width="13.6640625" style="236"/>
    <col min="4856" max="4856" width="22.109375" style="236" customWidth="1"/>
    <col min="4857" max="4863" width="13.6640625" style="236" customWidth="1"/>
    <col min="4864" max="4864" width="15.88671875" style="236" customWidth="1"/>
    <col min="4865" max="4865" width="16.5546875" style="236" bestFit="1" customWidth="1"/>
    <col min="4866" max="4866" width="13.6640625" style="236" customWidth="1"/>
    <col min="4867" max="4867" width="17.109375" style="236" bestFit="1" customWidth="1"/>
    <col min="4868" max="4868" width="4" style="236" customWidth="1"/>
    <col min="4869" max="4869" width="13.6640625" style="236" customWidth="1"/>
    <col min="4870" max="5111" width="13.6640625" style="236"/>
    <col min="5112" max="5112" width="22.109375" style="236" customWidth="1"/>
    <col min="5113" max="5119" width="13.6640625" style="236" customWidth="1"/>
    <col min="5120" max="5120" width="15.88671875" style="236" customWidth="1"/>
    <col min="5121" max="5121" width="16.5546875" style="236" bestFit="1" customWidth="1"/>
    <col min="5122" max="5122" width="13.6640625" style="236" customWidth="1"/>
    <col min="5123" max="5123" width="17.109375" style="236" bestFit="1" customWidth="1"/>
    <col min="5124" max="5124" width="4" style="236" customWidth="1"/>
    <col min="5125" max="5125" width="13.6640625" style="236" customWidth="1"/>
    <col min="5126" max="5367" width="13.6640625" style="236"/>
    <col min="5368" max="5368" width="22.109375" style="236" customWidth="1"/>
    <col min="5369" max="5375" width="13.6640625" style="236" customWidth="1"/>
    <col min="5376" max="5376" width="15.88671875" style="236" customWidth="1"/>
    <col min="5377" max="5377" width="16.5546875" style="236" bestFit="1" customWidth="1"/>
    <col min="5378" max="5378" width="13.6640625" style="236" customWidth="1"/>
    <col min="5379" max="5379" width="17.109375" style="236" bestFit="1" customWidth="1"/>
    <col min="5380" max="5380" width="4" style="236" customWidth="1"/>
    <col min="5381" max="5381" width="13.6640625" style="236" customWidth="1"/>
    <col min="5382" max="5623" width="13.6640625" style="236"/>
    <col min="5624" max="5624" width="22.109375" style="236" customWidth="1"/>
    <col min="5625" max="5631" width="13.6640625" style="236" customWidth="1"/>
    <col min="5632" max="5632" width="15.88671875" style="236" customWidth="1"/>
    <col min="5633" max="5633" width="16.5546875" style="236" bestFit="1" customWidth="1"/>
    <col min="5634" max="5634" width="13.6640625" style="236" customWidth="1"/>
    <col min="5635" max="5635" width="17.109375" style="236" bestFit="1" customWidth="1"/>
    <col min="5636" max="5636" width="4" style="236" customWidth="1"/>
    <col min="5637" max="5637" width="13.6640625" style="236" customWidth="1"/>
    <col min="5638" max="5879" width="13.6640625" style="236"/>
    <col min="5880" max="5880" width="22.109375" style="236" customWidth="1"/>
    <col min="5881" max="5887" width="13.6640625" style="236" customWidth="1"/>
    <col min="5888" max="5888" width="15.88671875" style="236" customWidth="1"/>
    <col min="5889" max="5889" width="16.5546875" style="236" bestFit="1" customWidth="1"/>
    <col min="5890" max="5890" width="13.6640625" style="236" customWidth="1"/>
    <col min="5891" max="5891" width="17.109375" style="236" bestFit="1" customWidth="1"/>
    <col min="5892" max="5892" width="4" style="236" customWidth="1"/>
    <col min="5893" max="5893" width="13.6640625" style="236" customWidth="1"/>
    <col min="5894" max="6135" width="13.6640625" style="236"/>
    <col min="6136" max="6136" width="22.109375" style="236" customWidth="1"/>
    <col min="6137" max="6143" width="13.6640625" style="236" customWidth="1"/>
    <col min="6144" max="6144" width="15.88671875" style="236" customWidth="1"/>
    <col min="6145" max="6145" width="16.5546875" style="236" bestFit="1" customWidth="1"/>
    <col min="6146" max="6146" width="13.6640625" style="236" customWidth="1"/>
    <col min="6147" max="6147" width="17.109375" style="236" bestFit="1" customWidth="1"/>
    <col min="6148" max="6148" width="4" style="236" customWidth="1"/>
    <col min="6149" max="6149" width="13.6640625" style="236" customWidth="1"/>
    <col min="6150" max="6391" width="13.6640625" style="236"/>
    <col min="6392" max="6392" width="22.109375" style="236" customWidth="1"/>
    <col min="6393" max="6399" width="13.6640625" style="236" customWidth="1"/>
    <col min="6400" max="6400" width="15.88671875" style="236" customWidth="1"/>
    <col min="6401" max="6401" width="16.5546875" style="236" bestFit="1" customWidth="1"/>
    <col min="6402" max="6402" width="13.6640625" style="236" customWidth="1"/>
    <col min="6403" max="6403" width="17.109375" style="236" bestFit="1" customWidth="1"/>
    <col min="6404" max="6404" width="4" style="236" customWidth="1"/>
    <col min="6405" max="6405" width="13.6640625" style="236" customWidth="1"/>
    <col min="6406" max="6647" width="13.6640625" style="236"/>
    <col min="6648" max="6648" width="22.109375" style="236" customWidth="1"/>
    <col min="6649" max="6655" width="13.6640625" style="236" customWidth="1"/>
    <col min="6656" max="6656" width="15.88671875" style="236" customWidth="1"/>
    <col min="6657" max="6657" width="16.5546875" style="236" bestFit="1" customWidth="1"/>
    <col min="6658" max="6658" width="13.6640625" style="236" customWidth="1"/>
    <col min="6659" max="6659" width="17.109375" style="236" bestFit="1" customWidth="1"/>
    <col min="6660" max="6660" width="4" style="236" customWidth="1"/>
    <col min="6661" max="6661" width="13.6640625" style="236" customWidth="1"/>
    <col min="6662" max="6903" width="13.6640625" style="236"/>
    <col min="6904" max="6904" width="22.109375" style="236" customWidth="1"/>
    <col min="6905" max="6911" width="13.6640625" style="236" customWidth="1"/>
    <col min="6912" max="6912" width="15.88671875" style="236" customWidth="1"/>
    <col min="6913" max="6913" width="16.5546875" style="236" bestFit="1" customWidth="1"/>
    <col min="6914" max="6914" width="13.6640625" style="236" customWidth="1"/>
    <col min="6915" max="6915" width="17.109375" style="236" bestFit="1" customWidth="1"/>
    <col min="6916" max="6916" width="4" style="236" customWidth="1"/>
    <col min="6917" max="6917" width="13.6640625" style="236" customWidth="1"/>
    <col min="6918" max="7159" width="13.6640625" style="236"/>
    <col min="7160" max="7160" width="22.109375" style="236" customWidth="1"/>
    <col min="7161" max="7167" width="13.6640625" style="236" customWidth="1"/>
    <col min="7168" max="7168" width="15.88671875" style="236" customWidth="1"/>
    <col min="7169" max="7169" width="16.5546875" style="236" bestFit="1" customWidth="1"/>
    <col min="7170" max="7170" width="13.6640625" style="236" customWidth="1"/>
    <col min="7171" max="7171" width="17.109375" style="236" bestFit="1" customWidth="1"/>
    <col min="7172" max="7172" width="4" style="236" customWidth="1"/>
    <col min="7173" max="7173" width="13.6640625" style="236" customWidth="1"/>
    <col min="7174" max="7415" width="13.6640625" style="236"/>
    <col min="7416" max="7416" width="22.109375" style="236" customWidth="1"/>
    <col min="7417" max="7423" width="13.6640625" style="236" customWidth="1"/>
    <col min="7424" max="7424" width="15.88671875" style="236" customWidth="1"/>
    <col min="7425" max="7425" width="16.5546875" style="236" bestFit="1" customWidth="1"/>
    <col min="7426" max="7426" width="13.6640625" style="236" customWidth="1"/>
    <col min="7427" max="7427" width="17.109375" style="236" bestFit="1" customWidth="1"/>
    <col min="7428" max="7428" width="4" style="236" customWidth="1"/>
    <col min="7429" max="7429" width="13.6640625" style="236" customWidth="1"/>
    <col min="7430" max="7671" width="13.6640625" style="236"/>
    <col min="7672" max="7672" width="22.109375" style="236" customWidth="1"/>
    <col min="7673" max="7679" width="13.6640625" style="236" customWidth="1"/>
    <col min="7680" max="7680" width="15.88671875" style="236" customWidth="1"/>
    <col min="7681" max="7681" width="16.5546875" style="236" bestFit="1" customWidth="1"/>
    <col min="7682" max="7682" width="13.6640625" style="236" customWidth="1"/>
    <col min="7683" max="7683" width="17.109375" style="236" bestFit="1" customWidth="1"/>
    <col min="7684" max="7684" width="4" style="236" customWidth="1"/>
    <col min="7685" max="7685" width="13.6640625" style="236" customWidth="1"/>
    <col min="7686" max="7927" width="13.6640625" style="236"/>
    <col min="7928" max="7928" width="22.109375" style="236" customWidth="1"/>
    <col min="7929" max="7935" width="13.6640625" style="236" customWidth="1"/>
    <col min="7936" max="7936" width="15.88671875" style="236" customWidth="1"/>
    <col min="7937" max="7937" width="16.5546875" style="236" bestFit="1" customWidth="1"/>
    <col min="7938" max="7938" width="13.6640625" style="236" customWidth="1"/>
    <col min="7939" max="7939" width="17.109375" style="236" bestFit="1" customWidth="1"/>
    <col min="7940" max="7940" width="4" style="236" customWidth="1"/>
    <col min="7941" max="7941" width="13.6640625" style="236" customWidth="1"/>
    <col min="7942" max="8183" width="13.6640625" style="236"/>
    <col min="8184" max="8184" width="22.109375" style="236" customWidth="1"/>
    <col min="8185" max="8191" width="13.6640625" style="236" customWidth="1"/>
    <col min="8192" max="8192" width="15.88671875" style="236" customWidth="1"/>
    <col min="8193" max="8193" width="16.5546875" style="236" bestFit="1" customWidth="1"/>
    <col min="8194" max="8194" width="13.6640625" style="236" customWidth="1"/>
    <col min="8195" max="8195" width="17.109375" style="236" bestFit="1" customWidth="1"/>
    <col min="8196" max="8196" width="4" style="236" customWidth="1"/>
    <col min="8197" max="8197" width="13.6640625" style="236" customWidth="1"/>
    <col min="8198" max="8439" width="13.6640625" style="236"/>
    <col min="8440" max="8440" width="22.109375" style="236" customWidth="1"/>
    <col min="8441" max="8447" width="13.6640625" style="236" customWidth="1"/>
    <col min="8448" max="8448" width="15.88671875" style="236" customWidth="1"/>
    <col min="8449" max="8449" width="16.5546875" style="236" bestFit="1" customWidth="1"/>
    <col min="8450" max="8450" width="13.6640625" style="236" customWidth="1"/>
    <col min="8451" max="8451" width="17.109375" style="236" bestFit="1" customWidth="1"/>
    <col min="8452" max="8452" width="4" style="236" customWidth="1"/>
    <col min="8453" max="8453" width="13.6640625" style="236" customWidth="1"/>
    <col min="8454" max="8695" width="13.6640625" style="236"/>
    <col min="8696" max="8696" width="22.109375" style="236" customWidth="1"/>
    <col min="8697" max="8703" width="13.6640625" style="236" customWidth="1"/>
    <col min="8704" max="8704" width="15.88671875" style="236" customWidth="1"/>
    <col min="8705" max="8705" width="16.5546875" style="236" bestFit="1" customWidth="1"/>
    <col min="8706" max="8706" width="13.6640625" style="236" customWidth="1"/>
    <col min="8707" max="8707" width="17.109375" style="236" bestFit="1" customWidth="1"/>
    <col min="8708" max="8708" width="4" style="236" customWidth="1"/>
    <col min="8709" max="8709" width="13.6640625" style="236" customWidth="1"/>
    <col min="8710" max="8951" width="13.6640625" style="236"/>
    <col min="8952" max="8952" width="22.109375" style="236" customWidth="1"/>
    <col min="8953" max="8959" width="13.6640625" style="236" customWidth="1"/>
    <col min="8960" max="8960" width="15.88671875" style="236" customWidth="1"/>
    <col min="8961" max="8961" width="16.5546875" style="236" bestFit="1" customWidth="1"/>
    <col min="8962" max="8962" width="13.6640625" style="236" customWidth="1"/>
    <col min="8963" max="8963" width="17.109375" style="236" bestFit="1" customWidth="1"/>
    <col min="8964" max="8964" width="4" style="236" customWidth="1"/>
    <col min="8965" max="8965" width="13.6640625" style="236" customWidth="1"/>
    <col min="8966" max="9207" width="13.6640625" style="236"/>
    <col min="9208" max="9208" width="22.109375" style="236" customWidth="1"/>
    <col min="9209" max="9215" width="13.6640625" style="236" customWidth="1"/>
    <col min="9216" max="9216" width="15.88671875" style="236" customWidth="1"/>
    <col min="9217" max="9217" width="16.5546875" style="236" bestFit="1" customWidth="1"/>
    <col min="9218" max="9218" width="13.6640625" style="236" customWidth="1"/>
    <col min="9219" max="9219" width="17.109375" style="236" bestFit="1" customWidth="1"/>
    <col min="9220" max="9220" width="4" style="236" customWidth="1"/>
    <col min="9221" max="9221" width="13.6640625" style="236" customWidth="1"/>
    <col min="9222" max="9463" width="13.6640625" style="236"/>
    <col min="9464" max="9464" width="22.109375" style="236" customWidth="1"/>
    <col min="9465" max="9471" width="13.6640625" style="236" customWidth="1"/>
    <col min="9472" max="9472" width="15.88671875" style="236" customWidth="1"/>
    <col min="9473" max="9473" width="16.5546875" style="236" bestFit="1" customWidth="1"/>
    <col min="9474" max="9474" width="13.6640625" style="236" customWidth="1"/>
    <col min="9475" max="9475" width="17.109375" style="236" bestFit="1" customWidth="1"/>
    <col min="9476" max="9476" width="4" style="236" customWidth="1"/>
    <col min="9477" max="9477" width="13.6640625" style="236" customWidth="1"/>
    <col min="9478" max="9719" width="13.6640625" style="236"/>
    <col min="9720" max="9720" width="22.109375" style="236" customWidth="1"/>
    <col min="9721" max="9727" width="13.6640625" style="236" customWidth="1"/>
    <col min="9728" max="9728" width="15.88671875" style="236" customWidth="1"/>
    <col min="9729" max="9729" width="16.5546875" style="236" bestFit="1" customWidth="1"/>
    <col min="9730" max="9730" width="13.6640625" style="236" customWidth="1"/>
    <col min="9731" max="9731" width="17.109375" style="236" bestFit="1" customWidth="1"/>
    <col min="9732" max="9732" width="4" style="236" customWidth="1"/>
    <col min="9733" max="9733" width="13.6640625" style="236" customWidth="1"/>
    <col min="9734" max="9975" width="13.6640625" style="236"/>
    <col min="9976" max="9976" width="22.109375" style="236" customWidth="1"/>
    <col min="9977" max="9983" width="13.6640625" style="236" customWidth="1"/>
    <col min="9984" max="9984" width="15.88671875" style="236" customWidth="1"/>
    <col min="9985" max="9985" width="16.5546875" style="236" bestFit="1" customWidth="1"/>
    <col min="9986" max="9986" width="13.6640625" style="236" customWidth="1"/>
    <col min="9987" max="9987" width="17.109375" style="236" bestFit="1" customWidth="1"/>
    <col min="9988" max="9988" width="4" style="236" customWidth="1"/>
    <col min="9989" max="9989" width="13.6640625" style="236" customWidth="1"/>
    <col min="9990" max="10231" width="13.6640625" style="236"/>
    <col min="10232" max="10232" width="22.109375" style="236" customWidth="1"/>
    <col min="10233" max="10239" width="13.6640625" style="236" customWidth="1"/>
    <col min="10240" max="10240" width="15.88671875" style="236" customWidth="1"/>
    <col min="10241" max="10241" width="16.5546875" style="236" bestFit="1" customWidth="1"/>
    <col min="10242" max="10242" width="13.6640625" style="236" customWidth="1"/>
    <col min="10243" max="10243" width="17.109375" style="236" bestFit="1" customWidth="1"/>
    <col min="10244" max="10244" width="4" style="236" customWidth="1"/>
    <col min="10245" max="10245" width="13.6640625" style="236" customWidth="1"/>
    <col min="10246" max="10487" width="13.6640625" style="236"/>
    <col min="10488" max="10488" width="22.109375" style="236" customWidth="1"/>
    <col min="10489" max="10495" width="13.6640625" style="236" customWidth="1"/>
    <col min="10496" max="10496" width="15.88671875" style="236" customWidth="1"/>
    <col min="10497" max="10497" width="16.5546875" style="236" bestFit="1" customWidth="1"/>
    <col min="10498" max="10498" width="13.6640625" style="236" customWidth="1"/>
    <col min="10499" max="10499" width="17.109375" style="236" bestFit="1" customWidth="1"/>
    <col min="10500" max="10500" width="4" style="236" customWidth="1"/>
    <col min="10501" max="10501" width="13.6640625" style="236" customWidth="1"/>
    <col min="10502" max="10743" width="13.6640625" style="236"/>
    <col min="10744" max="10744" width="22.109375" style="236" customWidth="1"/>
    <col min="10745" max="10751" width="13.6640625" style="236" customWidth="1"/>
    <col min="10752" max="10752" width="15.88671875" style="236" customWidth="1"/>
    <col min="10753" max="10753" width="16.5546875" style="236" bestFit="1" customWidth="1"/>
    <col min="10754" max="10754" width="13.6640625" style="236" customWidth="1"/>
    <col min="10755" max="10755" width="17.109375" style="236" bestFit="1" customWidth="1"/>
    <col min="10756" max="10756" width="4" style="236" customWidth="1"/>
    <col min="10757" max="10757" width="13.6640625" style="236" customWidth="1"/>
    <col min="10758" max="10999" width="13.6640625" style="236"/>
    <col min="11000" max="11000" width="22.109375" style="236" customWidth="1"/>
    <col min="11001" max="11007" width="13.6640625" style="236" customWidth="1"/>
    <col min="11008" max="11008" width="15.88671875" style="236" customWidth="1"/>
    <col min="11009" max="11009" width="16.5546875" style="236" bestFit="1" customWidth="1"/>
    <col min="11010" max="11010" width="13.6640625" style="236" customWidth="1"/>
    <col min="11011" max="11011" width="17.109375" style="236" bestFit="1" customWidth="1"/>
    <col min="11012" max="11012" width="4" style="236" customWidth="1"/>
    <col min="11013" max="11013" width="13.6640625" style="236" customWidth="1"/>
    <col min="11014" max="11255" width="13.6640625" style="236"/>
    <col min="11256" max="11256" width="22.109375" style="236" customWidth="1"/>
    <col min="11257" max="11263" width="13.6640625" style="236" customWidth="1"/>
    <col min="11264" max="11264" width="15.88671875" style="236" customWidth="1"/>
    <col min="11265" max="11265" width="16.5546875" style="236" bestFit="1" customWidth="1"/>
    <col min="11266" max="11266" width="13.6640625" style="236" customWidth="1"/>
    <col min="11267" max="11267" width="17.109375" style="236" bestFit="1" customWidth="1"/>
    <col min="11268" max="11268" width="4" style="236" customWidth="1"/>
    <col min="11269" max="11269" width="13.6640625" style="236" customWidth="1"/>
    <col min="11270" max="11511" width="13.6640625" style="236"/>
    <col min="11512" max="11512" width="22.109375" style="236" customWidth="1"/>
    <col min="11513" max="11519" width="13.6640625" style="236" customWidth="1"/>
    <col min="11520" max="11520" width="15.88671875" style="236" customWidth="1"/>
    <col min="11521" max="11521" width="16.5546875" style="236" bestFit="1" customWidth="1"/>
    <col min="11522" max="11522" width="13.6640625" style="236" customWidth="1"/>
    <col min="11523" max="11523" width="17.109375" style="236" bestFit="1" customWidth="1"/>
    <col min="11524" max="11524" width="4" style="236" customWidth="1"/>
    <col min="11525" max="11525" width="13.6640625" style="236" customWidth="1"/>
    <col min="11526" max="11767" width="13.6640625" style="236"/>
    <col min="11768" max="11768" width="22.109375" style="236" customWidth="1"/>
    <col min="11769" max="11775" width="13.6640625" style="236" customWidth="1"/>
    <col min="11776" max="11776" width="15.88671875" style="236" customWidth="1"/>
    <col min="11777" max="11777" width="16.5546875" style="236" bestFit="1" customWidth="1"/>
    <col min="11778" max="11778" width="13.6640625" style="236" customWidth="1"/>
    <col min="11779" max="11779" width="17.109375" style="236" bestFit="1" customWidth="1"/>
    <col min="11780" max="11780" width="4" style="236" customWidth="1"/>
    <col min="11781" max="11781" width="13.6640625" style="236" customWidth="1"/>
    <col min="11782" max="12023" width="13.6640625" style="236"/>
    <col min="12024" max="12024" width="22.109375" style="236" customWidth="1"/>
    <col min="12025" max="12031" width="13.6640625" style="236" customWidth="1"/>
    <col min="12032" max="12032" width="15.88671875" style="236" customWidth="1"/>
    <col min="12033" max="12033" width="16.5546875" style="236" bestFit="1" customWidth="1"/>
    <col min="12034" max="12034" width="13.6640625" style="236" customWidth="1"/>
    <col min="12035" max="12035" width="17.109375" style="236" bestFit="1" customWidth="1"/>
    <col min="12036" max="12036" width="4" style="236" customWidth="1"/>
    <col min="12037" max="12037" width="13.6640625" style="236" customWidth="1"/>
    <col min="12038" max="12279" width="13.6640625" style="236"/>
    <col min="12280" max="12280" width="22.109375" style="236" customWidth="1"/>
    <col min="12281" max="12287" width="13.6640625" style="236" customWidth="1"/>
    <col min="12288" max="12288" width="15.88671875" style="236" customWidth="1"/>
    <col min="12289" max="12289" width="16.5546875" style="236" bestFit="1" customWidth="1"/>
    <col min="12290" max="12290" width="13.6640625" style="236" customWidth="1"/>
    <col min="12291" max="12291" width="17.109375" style="236" bestFit="1" customWidth="1"/>
    <col min="12292" max="12292" width="4" style="236" customWidth="1"/>
    <col min="12293" max="12293" width="13.6640625" style="236" customWidth="1"/>
    <col min="12294" max="12535" width="13.6640625" style="236"/>
    <col min="12536" max="12536" width="22.109375" style="236" customWidth="1"/>
    <col min="12537" max="12543" width="13.6640625" style="236" customWidth="1"/>
    <col min="12544" max="12544" width="15.88671875" style="236" customWidth="1"/>
    <col min="12545" max="12545" width="16.5546875" style="236" bestFit="1" customWidth="1"/>
    <col min="12546" max="12546" width="13.6640625" style="236" customWidth="1"/>
    <col min="12547" max="12547" width="17.109375" style="236" bestFit="1" customWidth="1"/>
    <col min="12548" max="12548" width="4" style="236" customWidth="1"/>
    <col min="12549" max="12549" width="13.6640625" style="236" customWidth="1"/>
    <col min="12550" max="12791" width="13.6640625" style="236"/>
    <col min="12792" max="12792" width="22.109375" style="236" customWidth="1"/>
    <col min="12793" max="12799" width="13.6640625" style="236" customWidth="1"/>
    <col min="12800" max="12800" width="15.88671875" style="236" customWidth="1"/>
    <col min="12801" max="12801" width="16.5546875" style="236" bestFit="1" customWidth="1"/>
    <col min="12802" max="12802" width="13.6640625" style="236" customWidth="1"/>
    <col min="12803" max="12803" width="17.109375" style="236" bestFit="1" customWidth="1"/>
    <col min="12804" max="12804" width="4" style="236" customWidth="1"/>
    <col min="12805" max="12805" width="13.6640625" style="236" customWidth="1"/>
    <col min="12806" max="13047" width="13.6640625" style="236"/>
    <col min="13048" max="13048" width="22.109375" style="236" customWidth="1"/>
    <col min="13049" max="13055" width="13.6640625" style="236" customWidth="1"/>
    <col min="13056" max="13056" width="15.88671875" style="236" customWidth="1"/>
    <col min="13057" max="13057" width="16.5546875" style="236" bestFit="1" customWidth="1"/>
    <col min="13058" max="13058" width="13.6640625" style="236" customWidth="1"/>
    <col min="13059" max="13059" width="17.109375" style="236" bestFit="1" customWidth="1"/>
    <col min="13060" max="13060" width="4" style="236" customWidth="1"/>
    <col min="13061" max="13061" width="13.6640625" style="236" customWidth="1"/>
    <col min="13062" max="13303" width="13.6640625" style="236"/>
    <col min="13304" max="13304" width="22.109375" style="236" customWidth="1"/>
    <col min="13305" max="13311" width="13.6640625" style="236" customWidth="1"/>
    <col min="13312" max="13312" width="15.88671875" style="236" customWidth="1"/>
    <col min="13313" max="13313" width="16.5546875" style="236" bestFit="1" customWidth="1"/>
    <col min="13314" max="13314" width="13.6640625" style="236" customWidth="1"/>
    <col min="13315" max="13315" width="17.109375" style="236" bestFit="1" customWidth="1"/>
    <col min="13316" max="13316" width="4" style="236" customWidth="1"/>
    <col min="13317" max="13317" width="13.6640625" style="236" customWidth="1"/>
    <col min="13318" max="13559" width="13.6640625" style="236"/>
    <col min="13560" max="13560" width="22.109375" style="236" customWidth="1"/>
    <col min="13561" max="13567" width="13.6640625" style="236" customWidth="1"/>
    <col min="13568" max="13568" width="15.88671875" style="236" customWidth="1"/>
    <col min="13569" max="13569" width="16.5546875" style="236" bestFit="1" customWidth="1"/>
    <col min="13570" max="13570" width="13.6640625" style="236" customWidth="1"/>
    <col min="13571" max="13571" width="17.109375" style="236" bestFit="1" customWidth="1"/>
    <col min="13572" max="13572" width="4" style="236" customWidth="1"/>
    <col min="13573" max="13573" width="13.6640625" style="236" customWidth="1"/>
    <col min="13574" max="13815" width="13.6640625" style="236"/>
    <col min="13816" max="13816" width="22.109375" style="236" customWidth="1"/>
    <col min="13817" max="13823" width="13.6640625" style="236" customWidth="1"/>
    <col min="13824" max="13824" width="15.88671875" style="236" customWidth="1"/>
    <col min="13825" max="13825" width="16.5546875" style="236" bestFit="1" customWidth="1"/>
    <col min="13826" max="13826" width="13.6640625" style="236" customWidth="1"/>
    <col min="13827" max="13827" width="17.109375" style="236" bestFit="1" customWidth="1"/>
    <col min="13828" max="13828" width="4" style="236" customWidth="1"/>
    <col min="13829" max="13829" width="13.6640625" style="236" customWidth="1"/>
    <col min="13830" max="14071" width="13.6640625" style="236"/>
    <col min="14072" max="14072" width="22.109375" style="236" customWidth="1"/>
    <col min="14073" max="14079" width="13.6640625" style="236" customWidth="1"/>
    <col min="14080" max="14080" width="15.88671875" style="236" customWidth="1"/>
    <col min="14081" max="14081" width="16.5546875" style="236" bestFit="1" customWidth="1"/>
    <col min="14082" max="14082" width="13.6640625" style="236" customWidth="1"/>
    <col min="14083" max="14083" width="17.109375" style="236" bestFit="1" customWidth="1"/>
    <col min="14084" max="14084" width="4" style="236" customWidth="1"/>
    <col min="14085" max="14085" width="13.6640625" style="236" customWidth="1"/>
    <col min="14086" max="14327" width="13.6640625" style="236"/>
    <col min="14328" max="14328" width="22.109375" style="236" customWidth="1"/>
    <col min="14329" max="14335" width="13.6640625" style="236" customWidth="1"/>
    <col min="14336" max="14336" width="15.88671875" style="236" customWidth="1"/>
    <col min="14337" max="14337" width="16.5546875" style="236" bestFit="1" customWidth="1"/>
    <col min="14338" max="14338" width="13.6640625" style="236" customWidth="1"/>
    <col min="14339" max="14339" width="17.109375" style="236" bestFit="1" customWidth="1"/>
    <col min="14340" max="14340" width="4" style="236" customWidth="1"/>
    <col min="14341" max="14341" width="13.6640625" style="236" customWidth="1"/>
    <col min="14342" max="14583" width="13.6640625" style="236"/>
    <col min="14584" max="14584" width="22.109375" style="236" customWidth="1"/>
    <col min="14585" max="14591" width="13.6640625" style="236" customWidth="1"/>
    <col min="14592" max="14592" width="15.88671875" style="236" customWidth="1"/>
    <col min="14593" max="14593" width="16.5546875" style="236" bestFit="1" customWidth="1"/>
    <col min="14594" max="14594" width="13.6640625" style="236" customWidth="1"/>
    <col min="14595" max="14595" width="17.109375" style="236" bestFit="1" customWidth="1"/>
    <col min="14596" max="14596" width="4" style="236" customWidth="1"/>
    <col min="14597" max="14597" width="13.6640625" style="236" customWidth="1"/>
    <col min="14598" max="14839" width="13.6640625" style="236"/>
    <col min="14840" max="14840" width="22.109375" style="236" customWidth="1"/>
    <col min="14841" max="14847" width="13.6640625" style="236" customWidth="1"/>
    <col min="14848" max="14848" width="15.88671875" style="236" customWidth="1"/>
    <col min="14849" max="14849" width="16.5546875" style="236" bestFit="1" customWidth="1"/>
    <col min="14850" max="14850" width="13.6640625" style="236" customWidth="1"/>
    <col min="14851" max="14851" width="17.109375" style="236" bestFit="1" customWidth="1"/>
    <col min="14852" max="14852" width="4" style="236" customWidth="1"/>
    <col min="14853" max="14853" width="13.6640625" style="236" customWidth="1"/>
    <col min="14854" max="15095" width="13.6640625" style="236"/>
    <col min="15096" max="15096" width="22.109375" style="236" customWidth="1"/>
    <col min="15097" max="15103" width="13.6640625" style="236" customWidth="1"/>
    <col min="15104" max="15104" width="15.88671875" style="236" customWidth="1"/>
    <col min="15105" max="15105" width="16.5546875" style="236" bestFit="1" customWidth="1"/>
    <col min="15106" max="15106" width="13.6640625" style="236" customWidth="1"/>
    <col min="15107" max="15107" width="17.109375" style="236" bestFit="1" customWidth="1"/>
    <col min="15108" max="15108" width="4" style="236" customWidth="1"/>
    <col min="15109" max="15109" width="13.6640625" style="236" customWidth="1"/>
    <col min="15110" max="15351" width="13.6640625" style="236"/>
    <col min="15352" max="15352" width="22.109375" style="236" customWidth="1"/>
    <col min="15353" max="15359" width="13.6640625" style="236" customWidth="1"/>
    <col min="15360" max="15360" width="15.88671875" style="236" customWidth="1"/>
    <col min="15361" max="15361" width="16.5546875" style="236" bestFit="1" customWidth="1"/>
    <col min="15362" max="15362" width="13.6640625" style="236" customWidth="1"/>
    <col min="15363" max="15363" width="17.109375" style="236" bestFit="1" customWidth="1"/>
    <col min="15364" max="15364" width="4" style="236" customWidth="1"/>
    <col min="15365" max="15365" width="13.6640625" style="236" customWidth="1"/>
    <col min="15366" max="15607" width="13.6640625" style="236"/>
    <col min="15608" max="15608" width="22.109375" style="236" customWidth="1"/>
    <col min="15609" max="15615" width="13.6640625" style="236" customWidth="1"/>
    <col min="15616" max="15616" width="15.88671875" style="236" customWidth="1"/>
    <col min="15617" max="15617" width="16.5546875" style="236" bestFit="1" customWidth="1"/>
    <col min="15618" max="15618" width="13.6640625" style="236" customWidth="1"/>
    <col min="15619" max="15619" width="17.109375" style="236" bestFit="1" customWidth="1"/>
    <col min="15620" max="15620" width="4" style="236" customWidth="1"/>
    <col min="15621" max="15621" width="13.6640625" style="236" customWidth="1"/>
    <col min="15622" max="15863" width="13.6640625" style="236"/>
    <col min="15864" max="15864" width="22.109375" style="236" customWidth="1"/>
    <col min="15865" max="15871" width="13.6640625" style="236" customWidth="1"/>
    <col min="15872" max="15872" width="15.88671875" style="236" customWidth="1"/>
    <col min="15873" max="15873" width="16.5546875" style="236" bestFit="1" customWidth="1"/>
    <col min="15874" max="15874" width="13.6640625" style="236" customWidth="1"/>
    <col min="15875" max="15875" width="17.109375" style="236" bestFit="1" customWidth="1"/>
    <col min="15876" max="15876" width="4" style="236" customWidth="1"/>
    <col min="15877" max="15877" width="13.6640625" style="236" customWidth="1"/>
    <col min="15878" max="16119" width="13.6640625" style="236"/>
    <col min="16120" max="16120" width="22.109375" style="236" customWidth="1"/>
    <col min="16121" max="16127" width="13.6640625" style="236" customWidth="1"/>
    <col min="16128" max="16128" width="15.88671875" style="236" customWidth="1"/>
    <col min="16129" max="16129" width="16.5546875" style="236" bestFit="1" customWidth="1"/>
    <col min="16130" max="16130" width="13.6640625" style="236" customWidth="1"/>
    <col min="16131" max="16131" width="17.109375" style="236" bestFit="1" customWidth="1"/>
    <col min="16132" max="16132" width="4" style="236" customWidth="1"/>
    <col min="16133" max="16133" width="13.6640625" style="236" customWidth="1"/>
    <col min="16134" max="16384" width="13.6640625" style="236"/>
  </cols>
  <sheetData>
    <row r="1" spans="1:26" s="226" customFormat="1">
      <c r="A1" s="287" t="s">
        <v>21</v>
      </c>
      <c r="B1" s="224"/>
      <c r="C1" s="224"/>
      <c r="D1" s="2"/>
      <c r="E1" s="2"/>
      <c r="F1" s="225"/>
      <c r="G1" s="2"/>
      <c r="H1" s="2"/>
    </row>
    <row r="2" spans="1:26" s="226" customFormat="1">
      <c r="A2" s="227"/>
      <c r="B2" s="224"/>
      <c r="C2" s="224"/>
      <c r="E2" s="245" t="s">
        <v>113</v>
      </c>
      <c r="F2" s="245" t="s">
        <v>94</v>
      </c>
      <c r="H2" s="2"/>
    </row>
    <row r="3" spans="1:26" s="226" customFormat="1" ht="15">
      <c r="A3" s="401" t="str">
        <f>'2-Kosten per locatie'!A3</f>
        <v>Naam opdrachtgever</v>
      </c>
      <c r="B3" s="16" t="str">
        <f>'2-Kosten per locatie'!B3</f>
        <v>SOVOP</v>
      </c>
      <c r="C3" s="16"/>
      <c r="E3" s="228" t="s">
        <v>115</v>
      </c>
      <c r="F3" s="297">
        <v>0</v>
      </c>
      <c r="H3" s="2"/>
    </row>
    <row r="4" spans="1:26" s="226" customFormat="1" ht="15">
      <c r="A4" s="401" t="str">
        <f>'2-Kosten per locatie'!A4</f>
        <v>Calculatie onderdeel</v>
      </c>
      <c r="B4" s="16" t="str">
        <f ca="1">MID(CELL("bestandsnaam",$C$9),SEARCH("]",CELL("bestandsnaam",$C$9),1)+1,256)</f>
        <v>10-Glasbewassing</v>
      </c>
      <c r="C4" s="16"/>
      <c r="E4" s="228" t="s">
        <v>114</v>
      </c>
      <c r="F4" s="297">
        <v>0</v>
      </c>
      <c r="H4" s="2"/>
    </row>
    <row r="5" spans="1:26" s="226" customFormat="1" ht="39.6">
      <c r="A5" s="401" t="str">
        <f>'2-Kosten per locatie'!A5</f>
        <v>Gebouw/plaats</v>
      </c>
      <c r="B5" s="16" t="str">
        <f>'2-Kosten per locatie'!B5</f>
        <v>Amsterdam</v>
      </c>
      <c r="C5" s="16"/>
      <c r="E5" s="228" t="s">
        <v>728</v>
      </c>
      <c r="F5" s="297">
        <v>0</v>
      </c>
      <c r="H5" s="229"/>
      <c r="J5" s="230"/>
      <c r="K5" s="229"/>
      <c r="L5" s="230"/>
      <c r="M5" s="230"/>
      <c r="N5" s="229"/>
      <c r="O5" s="231"/>
      <c r="P5" s="230"/>
      <c r="Q5" s="229"/>
      <c r="R5" s="230"/>
      <c r="S5" s="230"/>
      <c r="T5" s="229"/>
      <c r="U5" s="230"/>
      <c r="V5" s="230"/>
      <c r="W5" s="229"/>
      <c r="X5" s="230"/>
      <c r="Y5" s="230"/>
      <c r="Z5" s="229"/>
    </row>
    <row r="6" spans="1:26" s="226" customFormat="1" ht="17.25" customHeight="1">
      <c r="A6" s="401" t="str">
        <f>'2-Kosten per locatie'!A6</f>
        <v>Referentie nummer</v>
      </c>
      <c r="B6" s="16" t="str">
        <f>'2-Kosten per locatie'!B6</f>
        <v>SOVOP-EA-MH-MB-2023-V2-NvI1</v>
      </c>
      <c r="C6" s="16"/>
      <c r="E6" s="228" t="s">
        <v>681</v>
      </c>
      <c r="F6" s="297">
        <v>0</v>
      </c>
      <c r="H6" s="229"/>
      <c r="J6" s="232"/>
      <c r="K6" s="233"/>
      <c r="L6" s="230"/>
      <c r="M6" s="232"/>
      <c r="N6" s="233"/>
      <c r="O6" s="231"/>
      <c r="P6" s="232"/>
      <c r="Q6" s="233"/>
      <c r="R6" s="230"/>
      <c r="S6" s="232"/>
      <c r="T6" s="233"/>
      <c r="U6" s="230"/>
      <c r="V6" s="232"/>
      <c r="W6" s="233"/>
      <c r="X6" s="230"/>
      <c r="Y6" s="232"/>
      <c r="Z6" s="233"/>
    </row>
    <row r="7" spans="1:26" s="226" customFormat="1" ht="17.25" customHeight="1">
      <c r="A7" s="401" t="str">
        <f>'2-Kosten per locatie'!A7</f>
        <v>Naam dienstverlener</v>
      </c>
      <c r="B7" s="16">
        <f>'2-Kosten per locatie'!B7</f>
        <v>0</v>
      </c>
      <c r="C7" s="180"/>
      <c r="E7" s="228" t="s">
        <v>682</v>
      </c>
      <c r="F7" s="297">
        <v>0</v>
      </c>
      <c r="H7" s="229"/>
    </row>
    <row r="8" spans="1:26" s="226" customFormat="1" ht="17.25" customHeight="1">
      <c r="A8" s="401" t="str">
        <f>'2-Kosten per locatie'!A8</f>
        <v>Prijspeil</v>
      </c>
      <c r="B8" s="442">
        <f>'2-Kosten per locatie'!B8</f>
        <v>45017</v>
      </c>
      <c r="C8" s="29"/>
      <c r="H8" s="229"/>
    </row>
    <row r="9" spans="1:26" s="226" customFormat="1" ht="17.25" customHeight="1">
      <c r="H9" s="229"/>
    </row>
    <row r="10" spans="1:26" s="226" customFormat="1" ht="17.25" customHeight="1">
      <c r="H10" s="229"/>
    </row>
    <row r="11" spans="1:26" s="226" customFormat="1" ht="15">
      <c r="A11" s="234"/>
      <c r="D11" s="230"/>
      <c r="F11" s="235"/>
      <c r="G11" s="230"/>
      <c r="H11" s="229"/>
    </row>
    <row r="12" spans="1:26" s="320" customFormat="1" ht="43.5" customHeight="1">
      <c r="A12" s="318" t="s">
        <v>86</v>
      </c>
      <c r="B12" s="319" t="s">
        <v>113</v>
      </c>
      <c r="C12" s="319" t="s">
        <v>144</v>
      </c>
      <c r="D12" s="245" t="s">
        <v>116</v>
      </c>
      <c r="E12" s="319" t="s">
        <v>145</v>
      </c>
      <c r="F12" s="319" t="s">
        <v>88</v>
      </c>
      <c r="G12" s="319" t="s">
        <v>165</v>
      </c>
      <c r="H12" s="319" t="s">
        <v>117</v>
      </c>
    </row>
    <row r="13" spans="1:26">
      <c r="A13" s="237" t="s">
        <v>214</v>
      </c>
      <c r="B13" s="228" t="s">
        <v>115</v>
      </c>
      <c r="C13" s="228"/>
      <c r="D13" s="305">
        <v>4450</v>
      </c>
      <c r="E13" s="317">
        <f>VLOOKUP(B13,$E$3:$F$10,2,FALSE)</f>
        <v>0</v>
      </c>
      <c r="F13" s="238">
        <f>(D13*E13)</f>
        <v>0</v>
      </c>
      <c r="G13" s="239" t="s">
        <v>185</v>
      </c>
      <c r="H13" s="238">
        <f t="shared" ref="H13:H27" si="0">G13*F13</f>
        <v>0</v>
      </c>
    </row>
    <row r="14" spans="1:26">
      <c r="A14" s="237" t="s">
        <v>214</v>
      </c>
      <c r="B14" s="228" t="s">
        <v>114</v>
      </c>
      <c r="C14" s="228"/>
      <c r="D14" s="305">
        <v>4450</v>
      </c>
      <c r="E14" s="317">
        <f>VLOOKUP(B14,$E$3:$F$10,2,FALSE)</f>
        <v>0</v>
      </c>
      <c r="F14" s="238">
        <f t="shared" ref="F14:F15" si="1">(D14*E14)</f>
        <v>0</v>
      </c>
      <c r="G14" s="239" t="s">
        <v>185</v>
      </c>
      <c r="H14" s="238">
        <f t="shared" si="0"/>
        <v>0</v>
      </c>
    </row>
    <row r="15" spans="1:26">
      <c r="A15" s="240" t="s">
        <v>214</v>
      </c>
      <c r="B15" s="241" t="s">
        <v>728</v>
      </c>
      <c r="C15" s="241"/>
      <c r="D15" s="305">
        <v>2490</v>
      </c>
      <c r="E15" s="317">
        <f>VLOOKUP(B15,$E$3:$F$10,2,FALSE)</f>
        <v>0</v>
      </c>
      <c r="F15" s="238">
        <f t="shared" si="1"/>
        <v>0</v>
      </c>
      <c r="G15" s="239" t="s">
        <v>185</v>
      </c>
      <c r="H15" s="238">
        <f t="shared" si="0"/>
        <v>0</v>
      </c>
    </row>
    <row r="16" spans="1:26">
      <c r="A16" s="240" t="s">
        <v>214</v>
      </c>
      <c r="B16" s="241" t="s">
        <v>181</v>
      </c>
      <c r="C16" s="241" t="s">
        <v>683</v>
      </c>
      <c r="D16" s="305"/>
      <c r="E16" s="396"/>
      <c r="F16" s="395"/>
      <c r="G16" s="239" t="s">
        <v>185</v>
      </c>
      <c r="H16" s="238">
        <f t="shared" si="0"/>
        <v>0</v>
      </c>
    </row>
    <row r="17" spans="1:8">
      <c r="A17" s="240" t="s">
        <v>214</v>
      </c>
      <c r="B17" s="241" t="s">
        <v>181</v>
      </c>
      <c r="C17" s="241" t="s">
        <v>684</v>
      </c>
      <c r="D17" s="305"/>
      <c r="E17" s="396"/>
      <c r="F17" s="395"/>
      <c r="G17" s="239" t="s">
        <v>185</v>
      </c>
      <c r="H17" s="238">
        <f t="shared" si="0"/>
        <v>0</v>
      </c>
    </row>
    <row r="18" spans="1:8">
      <c r="A18" s="486" t="s">
        <v>214</v>
      </c>
      <c r="B18" s="484" t="s">
        <v>115</v>
      </c>
      <c r="C18" s="484" t="s">
        <v>711</v>
      </c>
      <c r="D18" s="500">
        <v>160</v>
      </c>
      <c r="E18" s="317">
        <f>VLOOKUP(B18,$E$3:$F$10,2,FALSE)</f>
        <v>0</v>
      </c>
      <c r="F18" s="238">
        <f t="shared" ref="F18:F20" si="2">(D18*E18)</f>
        <v>0</v>
      </c>
      <c r="G18" s="239" t="s">
        <v>185</v>
      </c>
      <c r="H18" s="238">
        <f t="shared" ref="H18:H20" si="3">G18*F18</f>
        <v>0</v>
      </c>
    </row>
    <row r="19" spans="1:8">
      <c r="A19" s="486" t="s">
        <v>214</v>
      </c>
      <c r="B19" s="484" t="s">
        <v>114</v>
      </c>
      <c r="C19" s="484" t="s">
        <v>711</v>
      </c>
      <c r="D19" s="500">
        <v>160</v>
      </c>
      <c r="E19" s="317">
        <f>VLOOKUP(B19,$E$3:$F$10,2,FALSE)</f>
        <v>0</v>
      </c>
      <c r="F19" s="238">
        <f t="shared" si="2"/>
        <v>0</v>
      </c>
      <c r="G19" s="239" t="s">
        <v>185</v>
      </c>
      <c r="H19" s="238">
        <f t="shared" si="3"/>
        <v>0</v>
      </c>
    </row>
    <row r="20" spans="1:8">
      <c r="A20" s="486" t="s">
        <v>214</v>
      </c>
      <c r="B20" s="241" t="s">
        <v>728</v>
      </c>
      <c r="C20" s="484" t="s">
        <v>711</v>
      </c>
      <c r="D20" s="500">
        <v>100</v>
      </c>
      <c r="E20" s="317">
        <f>VLOOKUP(B20,$E$3:$F$10,2,FALSE)</f>
        <v>0</v>
      </c>
      <c r="F20" s="238">
        <f t="shared" si="2"/>
        <v>0</v>
      </c>
      <c r="G20" s="239" t="s">
        <v>185</v>
      </c>
      <c r="H20" s="238">
        <f t="shared" si="3"/>
        <v>0</v>
      </c>
    </row>
    <row r="21" spans="1:8">
      <c r="A21" s="240" t="s">
        <v>669</v>
      </c>
      <c r="B21" s="228" t="s">
        <v>115</v>
      </c>
      <c r="C21" s="228"/>
      <c r="D21" s="305">
        <v>4248</v>
      </c>
      <c r="E21" s="317">
        <f t="shared" ref="E21:E25" si="4">VLOOKUP(B21,$E$3:$F$10,2,FALSE)</f>
        <v>0</v>
      </c>
      <c r="F21" s="238">
        <f t="shared" ref="F21:F25" si="5">(D21*E21)</f>
        <v>0</v>
      </c>
      <c r="G21" s="239" t="s">
        <v>185</v>
      </c>
      <c r="H21" s="238">
        <f t="shared" si="0"/>
        <v>0</v>
      </c>
    </row>
    <row r="22" spans="1:8">
      <c r="A22" s="240" t="s">
        <v>669</v>
      </c>
      <c r="B22" s="228" t="s">
        <v>114</v>
      </c>
      <c r="C22" s="228"/>
      <c r="D22" s="305">
        <v>4248</v>
      </c>
      <c r="E22" s="317">
        <f t="shared" si="4"/>
        <v>0</v>
      </c>
      <c r="F22" s="238">
        <f t="shared" si="5"/>
        <v>0</v>
      </c>
      <c r="G22" s="239" t="s">
        <v>185</v>
      </c>
      <c r="H22" s="238">
        <f t="shared" si="0"/>
        <v>0</v>
      </c>
    </row>
    <row r="23" spans="1:8">
      <c r="A23" s="240" t="s">
        <v>669</v>
      </c>
      <c r="B23" s="241" t="s">
        <v>728</v>
      </c>
      <c r="C23" s="241"/>
      <c r="D23" s="305">
        <v>2433</v>
      </c>
      <c r="E23" s="317">
        <f t="shared" si="4"/>
        <v>0</v>
      </c>
      <c r="F23" s="238">
        <f t="shared" si="5"/>
        <v>0</v>
      </c>
      <c r="G23" s="239" t="s">
        <v>185</v>
      </c>
      <c r="H23" s="238">
        <f t="shared" si="0"/>
        <v>0</v>
      </c>
    </row>
    <row r="24" spans="1:8">
      <c r="A24" s="240" t="s">
        <v>669</v>
      </c>
      <c r="B24" s="241" t="s">
        <v>681</v>
      </c>
      <c r="C24" s="241"/>
      <c r="D24" s="305">
        <v>1869</v>
      </c>
      <c r="E24" s="317">
        <f t="shared" si="4"/>
        <v>0</v>
      </c>
      <c r="F24" s="238">
        <f t="shared" si="5"/>
        <v>0</v>
      </c>
      <c r="G24" s="239" t="s">
        <v>185</v>
      </c>
      <c r="H24" s="238">
        <f t="shared" si="0"/>
        <v>0</v>
      </c>
    </row>
    <row r="25" spans="1:8">
      <c r="A25" s="240" t="s">
        <v>669</v>
      </c>
      <c r="B25" s="228" t="s">
        <v>682</v>
      </c>
      <c r="C25" s="228"/>
      <c r="D25" s="305">
        <v>158</v>
      </c>
      <c r="E25" s="317">
        <f t="shared" si="4"/>
        <v>0</v>
      </c>
      <c r="F25" s="238">
        <f t="shared" si="5"/>
        <v>0</v>
      </c>
      <c r="G25" s="239" t="s">
        <v>185</v>
      </c>
      <c r="H25" s="238">
        <f t="shared" si="0"/>
        <v>0</v>
      </c>
    </row>
    <row r="26" spans="1:8">
      <c r="A26" s="240" t="s">
        <v>669</v>
      </c>
      <c r="B26" s="228" t="s">
        <v>181</v>
      </c>
      <c r="C26" s="228" t="s">
        <v>683</v>
      </c>
      <c r="D26" s="305"/>
      <c r="E26" s="396"/>
      <c r="F26" s="395"/>
      <c r="G26" s="239" t="s">
        <v>185</v>
      </c>
      <c r="H26" s="238">
        <f t="shared" si="0"/>
        <v>0</v>
      </c>
    </row>
    <row r="27" spans="1:8">
      <c r="A27" s="240" t="s">
        <v>669</v>
      </c>
      <c r="B27" s="228" t="s">
        <v>181</v>
      </c>
      <c r="C27" s="228" t="s">
        <v>684</v>
      </c>
      <c r="D27" s="305"/>
      <c r="E27" s="396"/>
      <c r="F27" s="395"/>
      <c r="G27" s="239" t="s">
        <v>185</v>
      </c>
      <c r="H27" s="238">
        <f t="shared" si="0"/>
        <v>0</v>
      </c>
    </row>
    <row r="28" spans="1:8">
      <c r="B28" s="236"/>
      <c r="C28" s="236"/>
      <c r="E28" s="236"/>
      <c r="F28" s="236"/>
      <c r="G28" s="236"/>
      <c r="H28" s="236"/>
    </row>
    <row r="29" spans="1:8">
      <c r="A29" s="306" t="s">
        <v>8</v>
      </c>
      <c r="B29" s="307"/>
      <c r="C29" s="311"/>
      <c r="D29" s="308">
        <f>SUM(D13:D27)</f>
        <v>24766</v>
      </c>
      <c r="E29" s="307"/>
      <c r="F29" s="310"/>
      <c r="G29" s="311"/>
      <c r="H29" s="309">
        <f>SUM(H13:H27)</f>
        <v>0</v>
      </c>
    </row>
  </sheetData>
  <autoFilter ref="A12:Z29"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K36"/>
  <sheetViews>
    <sheetView showGridLines="0" zoomScale="80" zoomScaleNormal="80" zoomScaleSheetLayoutView="100" zoomScalePageLayoutView="50" workbookViewId="0">
      <pane ySplit="11" topLeftCell="A12" activePane="bottomLeft" state="frozen"/>
      <selection activeCell="B1" sqref="B1"/>
      <selection pane="bottomLeft"/>
    </sheetView>
  </sheetViews>
  <sheetFormatPr defaultColWidth="9.109375" defaultRowHeight="13.2"/>
  <cols>
    <col min="1" max="1" width="25.5546875" style="226" customWidth="1"/>
    <col min="2" max="2" width="35" style="226" customWidth="1"/>
    <col min="3" max="3" width="32.109375" style="226" customWidth="1"/>
    <col min="4" max="4" width="18.5546875" style="226" bestFit="1" customWidth="1"/>
    <col min="5" max="5" width="18.77734375" style="226" bestFit="1" customWidth="1"/>
    <col min="6" max="6" width="22.44140625" style="226" customWidth="1"/>
    <col min="7" max="7" width="12.44140625" style="226" bestFit="1" customWidth="1"/>
    <col min="8" max="8" width="9.109375" style="226"/>
    <col min="9" max="9" width="11.21875" style="226" customWidth="1"/>
    <col min="10" max="16384" width="9.109375" style="226"/>
  </cols>
  <sheetData>
    <row r="1" spans="1:9">
      <c r="A1" s="295" t="s">
        <v>21</v>
      </c>
      <c r="B1" s="17"/>
      <c r="C1" s="17"/>
      <c r="D1" s="17"/>
      <c r="E1" s="17"/>
      <c r="F1" s="17"/>
      <c r="G1" s="17"/>
      <c r="H1" s="17"/>
      <c r="I1" s="17"/>
    </row>
    <row r="2" spans="1:9" ht="15.6">
      <c r="A2" s="248"/>
      <c r="B2" s="17"/>
      <c r="C2" s="17"/>
      <c r="D2" s="17"/>
      <c r="E2" s="249"/>
      <c r="F2" s="249"/>
      <c r="G2" s="249"/>
      <c r="H2" s="249"/>
      <c r="I2" s="17"/>
    </row>
    <row r="3" spans="1:9" ht="15.6">
      <c r="A3" s="401" t="str">
        <f>'2-Kosten per locatie'!A3</f>
        <v>Naam opdrachtgever</v>
      </c>
      <c r="B3" s="16" t="str">
        <f>'2-Kosten per locatie'!B3</f>
        <v>SOVOP</v>
      </c>
      <c r="C3" s="249"/>
      <c r="D3" s="17"/>
      <c r="E3" s="17"/>
      <c r="F3" s="17"/>
      <c r="G3" s="249"/>
      <c r="H3" s="249"/>
      <c r="I3" s="199"/>
    </row>
    <row r="4" spans="1:9" ht="15">
      <c r="A4" s="401" t="str">
        <f>'2-Kosten per locatie'!A4</f>
        <v>Calculatie onderdeel</v>
      </c>
      <c r="B4" s="247" t="str">
        <f ca="1">MID(CELL("bestandsnaam",$C$8),SEARCH("]",CELL("bestandsnaam",$C$8),1)+1,256)</f>
        <v>11-Sanitaire voorzieningen</v>
      </c>
      <c r="C4" s="249"/>
      <c r="D4" s="17"/>
      <c r="E4" s="249"/>
      <c r="F4" s="249"/>
      <c r="G4" s="249"/>
      <c r="H4" s="249"/>
      <c r="I4" s="249"/>
    </row>
    <row r="5" spans="1:9" ht="15">
      <c r="A5" s="401" t="str">
        <f>'2-Kosten per locatie'!A5</f>
        <v>Gebouw/plaats</v>
      </c>
      <c r="B5" s="16" t="str">
        <f>'2-Kosten per locatie'!B5</f>
        <v>Amsterdam</v>
      </c>
      <c r="C5" s="249"/>
      <c r="D5" s="17"/>
      <c r="E5" s="17"/>
      <c r="F5" s="17"/>
      <c r="G5" s="249"/>
      <c r="H5" s="249"/>
      <c r="I5" s="249"/>
    </row>
    <row r="6" spans="1:9" ht="15">
      <c r="A6" s="401" t="str">
        <f>'2-Kosten per locatie'!A6</f>
        <v>Referentie nummer</v>
      </c>
      <c r="B6" s="16" t="str">
        <f>'2-Kosten per locatie'!B6</f>
        <v>SOVOP-EA-MH-MB-2023-V2-NvI1</v>
      </c>
      <c r="C6" s="249"/>
      <c r="D6" s="17"/>
      <c r="E6" s="249"/>
      <c r="F6" s="249"/>
      <c r="G6" s="249"/>
      <c r="H6" s="249"/>
      <c r="I6" s="249"/>
    </row>
    <row r="7" spans="1:9" ht="15">
      <c r="A7" s="401" t="str">
        <f>'2-Kosten per locatie'!A7</f>
        <v>Naam dienstverlener</v>
      </c>
      <c r="B7" s="16">
        <f>'2-Kosten per locatie'!B7</f>
        <v>0</v>
      </c>
      <c r="C7" s="249"/>
      <c r="D7" s="17"/>
      <c r="E7" s="249"/>
      <c r="F7" s="17"/>
      <c r="G7" s="200"/>
      <c r="H7" s="200"/>
      <c r="I7" s="200"/>
    </row>
    <row r="8" spans="1:9" ht="15">
      <c r="A8" s="401" t="str">
        <f>'2-Kosten per locatie'!A8</f>
        <v>Prijspeil</v>
      </c>
      <c r="B8" s="442">
        <f>'2-Kosten per locatie'!B8</f>
        <v>45017</v>
      </c>
      <c r="C8" s="249"/>
      <c r="D8" s="17"/>
      <c r="E8" s="249"/>
      <c r="F8" s="200"/>
      <c r="G8" s="200"/>
      <c r="H8" s="200"/>
      <c r="I8" s="200"/>
    </row>
    <row r="9" spans="1:9" ht="15">
      <c r="A9" s="246"/>
      <c r="B9" s="202"/>
      <c r="C9" s="250"/>
      <c r="D9" s="250"/>
      <c r="E9" s="250"/>
      <c r="F9" s="200"/>
      <c r="G9" s="200"/>
      <c r="H9" s="200"/>
      <c r="I9" s="200"/>
    </row>
    <row r="10" spans="1:9" ht="15">
      <c r="A10" s="246" t="s">
        <v>733</v>
      </c>
      <c r="B10" s="202"/>
      <c r="C10" s="250"/>
      <c r="D10" s="250"/>
      <c r="E10" s="250"/>
      <c r="F10" s="200"/>
      <c r="G10" s="200"/>
      <c r="H10" s="200"/>
      <c r="I10" s="200"/>
    </row>
    <row r="11" spans="1:9" ht="28.8" customHeight="1">
      <c r="A11" s="255" t="s">
        <v>86</v>
      </c>
      <c r="B11" s="255" t="s">
        <v>123</v>
      </c>
      <c r="C11" s="256" t="s">
        <v>124</v>
      </c>
      <c r="D11" s="256" t="s">
        <v>696</v>
      </c>
      <c r="E11" s="256" t="s">
        <v>695</v>
      </c>
      <c r="F11" s="256" t="s">
        <v>705</v>
      </c>
      <c r="G11" s="257" t="s">
        <v>204</v>
      </c>
      <c r="H11" s="200"/>
      <c r="I11" s="524" t="s">
        <v>741</v>
      </c>
    </row>
    <row r="12" spans="1:9" ht="12.75" customHeight="1">
      <c r="A12" s="487" t="s">
        <v>669</v>
      </c>
      <c r="B12" s="486" t="s">
        <v>697</v>
      </c>
      <c r="C12" s="487" t="s">
        <v>703</v>
      </c>
      <c r="D12" s="489" t="s">
        <v>699</v>
      </c>
      <c r="E12" s="488">
        <v>14</v>
      </c>
      <c r="F12" s="296"/>
      <c r="G12" s="490">
        <f>E12*F12*12</f>
        <v>0</v>
      </c>
      <c r="H12" s="200"/>
      <c r="I12" s="529">
        <v>25</v>
      </c>
    </row>
    <row r="13" spans="1:9" ht="12.75" customHeight="1">
      <c r="A13" s="487" t="s">
        <v>669</v>
      </c>
      <c r="B13" s="486" t="s">
        <v>691</v>
      </c>
      <c r="C13" s="487" t="s">
        <v>693</v>
      </c>
      <c r="D13" s="489" t="s">
        <v>700</v>
      </c>
      <c r="E13" s="488">
        <v>128</v>
      </c>
      <c r="F13" s="296"/>
      <c r="G13" s="490">
        <f t="shared" ref="G13:G20" si="0">E13*F13*12</f>
        <v>0</v>
      </c>
      <c r="H13" s="200"/>
      <c r="I13" s="529">
        <v>66</v>
      </c>
    </row>
    <row r="14" spans="1:9" ht="12.75" customHeight="1">
      <c r="A14" s="487" t="s">
        <v>669</v>
      </c>
      <c r="B14" s="486" t="s">
        <v>692</v>
      </c>
      <c r="C14" s="487" t="s">
        <v>702</v>
      </c>
      <c r="D14" s="489" t="s">
        <v>701</v>
      </c>
      <c r="E14" s="488">
        <v>20</v>
      </c>
      <c r="F14" s="296"/>
      <c r="G14" s="490">
        <f t="shared" si="0"/>
        <v>0</v>
      </c>
      <c r="H14" s="200"/>
      <c r="I14" s="529">
        <v>59</v>
      </c>
    </row>
    <row r="15" spans="1:9" ht="12.75" customHeight="1">
      <c r="A15" s="487" t="s">
        <v>669</v>
      </c>
      <c r="B15" s="486" t="s">
        <v>698</v>
      </c>
      <c r="C15" s="487"/>
      <c r="D15" s="489" t="s">
        <v>704</v>
      </c>
      <c r="E15" s="488">
        <v>60</v>
      </c>
      <c r="F15" s="296"/>
      <c r="G15" s="490">
        <f t="shared" si="0"/>
        <v>0</v>
      </c>
      <c r="H15" s="200"/>
      <c r="I15" s="529">
        <v>39</v>
      </c>
    </row>
    <row r="16" spans="1:9" ht="12.75" customHeight="1">
      <c r="A16" s="487" t="s">
        <v>669</v>
      </c>
      <c r="B16" s="486" t="s">
        <v>742</v>
      </c>
      <c r="C16" s="525"/>
      <c r="D16" s="526"/>
      <c r="E16" s="527"/>
      <c r="F16" s="528"/>
      <c r="G16" s="528"/>
      <c r="H16" s="200"/>
      <c r="I16" s="529">
        <v>48</v>
      </c>
    </row>
    <row r="17" spans="1:11" ht="12.75" customHeight="1">
      <c r="A17" s="487" t="s">
        <v>214</v>
      </c>
      <c r="B17" s="486" t="s">
        <v>697</v>
      </c>
      <c r="C17" s="487" t="s">
        <v>703</v>
      </c>
      <c r="D17" s="489" t="s">
        <v>699</v>
      </c>
      <c r="E17" s="488">
        <v>12</v>
      </c>
      <c r="F17" s="296"/>
      <c r="G17" s="490">
        <f t="shared" si="0"/>
        <v>0</v>
      </c>
      <c r="H17" s="200"/>
      <c r="I17" s="529">
        <v>21</v>
      </c>
    </row>
    <row r="18" spans="1:11" ht="12.75" customHeight="1">
      <c r="A18" s="487" t="s">
        <v>214</v>
      </c>
      <c r="B18" s="486" t="s">
        <v>691</v>
      </c>
      <c r="C18" s="487" t="s">
        <v>693</v>
      </c>
      <c r="D18" s="489" t="s">
        <v>700</v>
      </c>
      <c r="E18" s="488">
        <v>105</v>
      </c>
      <c r="F18" s="296"/>
      <c r="G18" s="490">
        <f t="shared" si="0"/>
        <v>0</v>
      </c>
      <c r="H18" s="200"/>
      <c r="I18" s="529">
        <v>54</v>
      </c>
    </row>
    <row r="19" spans="1:11" ht="12.75" customHeight="1">
      <c r="A19" s="487" t="s">
        <v>214</v>
      </c>
      <c r="B19" s="486" t="s">
        <v>692</v>
      </c>
      <c r="C19" s="487" t="s">
        <v>702</v>
      </c>
      <c r="D19" s="489" t="s">
        <v>701</v>
      </c>
      <c r="E19" s="488">
        <v>16</v>
      </c>
      <c r="F19" s="296"/>
      <c r="G19" s="490">
        <f t="shared" si="0"/>
        <v>0</v>
      </c>
      <c r="H19" s="200"/>
      <c r="I19" s="529">
        <v>47</v>
      </c>
    </row>
    <row r="20" spans="1:11" ht="12.75" customHeight="1">
      <c r="A20" s="487" t="s">
        <v>214</v>
      </c>
      <c r="B20" s="486" t="s">
        <v>698</v>
      </c>
      <c r="C20" s="487"/>
      <c r="D20" s="489" t="s">
        <v>704</v>
      </c>
      <c r="E20" s="488">
        <v>48</v>
      </c>
      <c r="F20" s="296"/>
      <c r="G20" s="490">
        <f t="shared" si="0"/>
        <v>0</v>
      </c>
      <c r="H20" s="200"/>
      <c r="I20" s="529">
        <v>31</v>
      </c>
    </row>
    <row r="21" spans="1:11" ht="12.75" customHeight="1">
      <c r="A21" s="487" t="s">
        <v>214</v>
      </c>
      <c r="B21" s="486" t="s">
        <v>742</v>
      </c>
      <c r="C21" s="525"/>
      <c r="D21" s="526"/>
      <c r="E21" s="527"/>
      <c r="F21" s="528"/>
      <c r="G21" s="528"/>
      <c r="H21" s="200"/>
      <c r="I21" s="529">
        <v>38</v>
      </c>
    </row>
    <row r="22" spans="1:11" s="251" customFormat="1" ht="15" customHeight="1">
      <c r="A22" s="555" t="s">
        <v>8</v>
      </c>
      <c r="B22" s="555"/>
      <c r="C22" s="555"/>
      <c r="D22" s="555"/>
      <c r="E22" s="555"/>
      <c r="F22" s="556"/>
      <c r="G22" s="507">
        <f>SUM(G12:G21)</f>
        <v>0</v>
      </c>
      <c r="H22" s="252"/>
      <c r="I22" s="200"/>
    </row>
    <row r="23" spans="1:11" ht="12" customHeight="1">
      <c r="A23" s="491"/>
      <c r="B23" s="492"/>
      <c r="C23" s="491"/>
      <c r="D23" s="493"/>
      <c r="E23" s="494"/>
      <c r="F23" s="495"/>
      <c r="H23" s="200"/>
      <c r="I23" s="200"/>
    </row>
    <row r="24" spans="1:11" ht="12" customHeight="1">
      <c r="A24" s="496"/>
      <c r="C24" s="496"/>
      <c r="D24" s="497"/>
      <c r="E24" s="498"/>
      <c r="F24" s="499"/>
      <c r="G24" s="499"/>
      <c r="H24" s="200"/>
      <c r="I24" s="200"/>
    </row>
    <row r="25" spans="1:11" ht="12" customHeight="1">
      <c r="A25" s="246" t="s">
        <v>732</v>
      </c>
      <c r="C25" s="496"/>
      <c r="D25" s="497"/>
      <c r="E25" s="498"/>
      <c r="F25" s="499"/>
      <c r="G25" s="499"/>
      <c r="H25" s="499"/>
      <c r="I25" s="499"/>
      <c r="J25" s="499"/>
      <c r="K25" s="499"/>
    </row>
    <row r="26" spans="1:11">
      <c r="A26" s="255" t="s">
        <v>735</v>
      </c>
      <c r="B26" s="256" t="s">
        <v>729</v>
      </c>
      <c r="C26" s="256" t="s">
        <v>730</v>
      </c>
      <c r="D26" s="256" t="s">
        <v>731</v>
      </c>
      <c r="E26" s="256" t="s">
        <v>736</v>
      </c>
      <c r="G26" s="499"/>
      <c r="H26" s="499"/>
      <c r="I26" s="499"/>
      <c r="J26" s="499"/>
      <c r="K26" s="499"/>
    </row>
    <row r="27" spans="1:11">
      <c r="A27" s="486" t="s">
        <v>687</v>
      </c>
      <c r="B27" s="296">
        <v>0</v>
      </c>
      <c r="C27" s="296">
        <v>0</v>
      </c>
      <c r="D27" s="296">
        <v>0</v>
      </c>
      <c r="E27" s="508">
        <f>AVERAGE(B27:D27)</f>
        <v>0</v>
      </c>
      <c r="G27" s="499"/>
      <c r="H27" s="499"/>
      <c r="I27" s="499"/>
      <c r="J27" s="499"/>
      <c r="K27" s="499"/>
    </row>
    <row r="28" spans="1:11">
      <c r="A28" s="486" t="s">
        <v>688</v>
      </c>
      <c r="B28" s="296">
        <v>0</v>
      </c>
      <c r="C28" s="296">
        <v>0</v>
      </c>
      <c r="D28" s="296">
        <v>0</v>
      </c>
      <c r="E28" s="508">
        <f t="shared" ref="E28:E31" si="1">AVERAGE(B28:D28)</f>
        <v>0</v>
      </c>
      <c r="G28" s="499"/>
      <c r="H28" s="499"/>
      <c r="I28" s="499"/>
      <c r="J28" s="499"/>
      <c r="K28" s="499"/>
    </row>
    <row r="29" spans="1:11">
      <c r="A29" s="486" t="s">
        <v>689</v>
      </c>
      <c r="B29" s="296">
        <v>0</v>
      </c>
      <c r="C29" s="296">
        <v>0</v>
      </c>
      <c r="D29" s="296">
        <v>0</v>
      </c>
      <c r="E29" s="508">
        <f t="shared" si="1"/>
        <v>0</v>
      </c>
      <c r="G29" s="499"/>
      <c r="H29" s="499"/>
      <c r="I29" s="499"/>
      <c r="J29" s="499"/>
      <c r="K29" s="499"/>
    </row>
    <row r="30" spans="1:11">
      <c r="A30" s="486" t="s">
        <v>690</v>
      </c>
      <c r="B30" s="296">
        <v>0</v>
      </c>
      <c r="C30" s="296">
        <v>0</v>
      </c>
      <c r="D30" s="296">
        <v>0</v>
      </c>
      <c r="E30" s="508">
        <f t="shared" si="1"/>
        <v>0</v>
      </c>
      <c r="G30" s="499"/>
      <c r="H30" s="499"/>
      <c r="I30" s="499"/>
      <c r="J30" s="499"/>
      <c r="K30" s="499"/>
    </row>
    <row r="31" spans="1:11">
      <c r="A31" s="486" t="s">
        <v>694</v>
      </c>
      <c r="B31" s="296">
        <v>0</v>
      </c>
      <c r="C31" s="296">
        <v>0</v>
      </c>
      <c r="D31" s="296">
        <v>0</v>
      </c>
      <c r="E31" s="508">
        <f t="shared" si="1"/>
        <v>0</v>
      </c>
      <c r="G31" s="499"/>
      <c r="H31" s="499"/>
      <c r="I31" s="499"/>
      <c r="J31" s="499"/>
      <c r="K31" s="499"/>
    </row>
    <row r="32" spans="1:11" ht="12" customHeight="1">
      <c r="A32" s="557" t="s">
        <v>8</v>
      </c>
      <c r="B32" s="557"/>
      <c r="C32" s="557"/>
      <c r="D32" s="557"/>
      <c r="E32" s="423">
        <f>SUM(E27:E31)</f>
        <v>0</v>
      </c>
      <c r="G32" s="499"/>
      <c r="H32" s="499"/>
      <c r="I32" s="499"/>
      <c r="J32" s="499"/>
      <c r="K32" s="499"/>
    </row>
    <row r="33" spans="1:11" ht="12" customHeight="1">
      <c r="G33" s="499"/>
      <c r="H33" s="499"/>
      <c r="I33" s="499"/>
      <c r="J33" s="499"/>
      <c r="K33" s="499"/>
    </row>
    <row r="34" spans="1:11" ht="13.5" customHeight="1">
      <c r="A34" s="258" t="s">
        <v>166</v>
      </c>
      <c r="B34" s="248"/>
      <c r="C34" s="197"/>
      <c r="D34" s="253"/>
      <c r="E34" s="17"/>
      <c r="F34" s="200"/>
      <c r="G34" s="499"/>
      <c r="H34" s="499"/>
      <c r="I34" s="499"/>
      <c r="J34" s="499"/>
      <c r="K34" s="499"/>
    </row>
    <row r="35" spans="1:11" ht="12.75" customHeight="1">
      <c r="A35" s="254"/>
      <c r="B35" s="248"/>
      <c r="C35" s="197"/>
      <c r="D35" s="253"/>
      <c r="E35" s="17"/>
      <c r="F35" s="200"/>
      <c r="G35" s="499"/>
      <c r="H35" s="499"/>
      <c r="I35" s="499"/>
      <c r="J35" s="499"/>
      <c r="K35" s="499"/>
    </row>
    <row r="36" spans="1:11" ht="27.75" customHeight="1">
      <c r="A36" s="554" t="s">
        <v>167</v>
      </c>
      <c r="B36" s="554"/>
      <c r="C36" s="554"/>
      <c r="D36" s="554"/>
      <c r="E36" s="554"/>
      <c r="F36" s="554"/>
      <c r="G36" s="499"/>
      <c r="H36" s="499"/>
      <c r="I36" s="499"/>
      <c r="J36" s="499"/>
      <c r="K36" s="499"/>
    </row>
  </sheetData>
  <mergeCells count="3">
    <mergeCell ref="A36:F36"/>
    <mergeCell ref="A22:F22"/>
    <mergeCell ref="A32:D32"/>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0" zoomScaleNormal="80" workbookViewId="0"/>
  </sheetViews>
  <sheetFormatPr defaultColWidth="9.109375" defaultRowHeight="13.2"/>
  <cols>
    <col min="1" max="2" width="35.6640625" style="226" bestFit="1" customWidth="1"/>
    <col min="3" max="3" width="23.6640625" style="226" customWidth="1"/>
    <col min="4" max="12" width="12.88671875" style="226" customWidth="1"/>
    <col min="13" max="13" width="1.6640625" style="226" customWidth="1"/>
    <col min="14" max="14" width="12.88671875" style="226" customWidth="1"/>
    <col min="15" max="15" width="1.5546875" style="226" customWidth="1"/>
    <col min="16" max="17" width="12.88671875" style="226" customWidth="1"/>
    <col min="18" max="16384" width="9.109375" style="226"/>
  </cols>
  <sheetData>
    <row r="1" spans="1:17">
      <c r="A1" s="295" t="s">
        <v>21</v>
      </c>
      <c r="B1" s="402"/>
      <c r="C1" s="402"/>
    </row>
    <row r="2" spans="1:17" ht="15">
      <c r="A2" s="401" t="str">
        <f>'2-Kosten per locatie'!A3</f>
        <v>Naam opdrachtgever</v>
      </c>
      <c r="B2" s="16" t="str">
        <f>'2-Kosten per locatie'!B3</f>
        <v>SOVOP</v>
      </c>
    </row>
    <row r="3" spans="1:17" ht="15">
      <c r="A3" s="401" t="str">
        <f>'2-Kosten per locatie'!A4</f>
        <v>Calculatie onderdeel</v>
      </c>
      <c r="B3" s="51" t="str">
        <f ca="1">MID(CELL("bestandsnaam",$D$9),SEARCH("]",CELL("bestandsnaam",$D$9),1)+1,256)</f>
        <v>12-Machinekosten</v>
      </c>
    </row>
    <row r="4" spans="1:17" ht="15">
      <c r="A4" s="401" t="str">
        <f>'2-Kosten per locatie'!A5</f>
        <v>Gebouw/plaats</v>
      </c>
      <c r="B4" s="16" t="str">
        <f>'2-Kosten per locatie'!B5</f>
        <v>Amsterdam</v>
      </c>
    </row>
    <row r="5" spans="1:17" ht="15">
      <c r="A5" s="401" t="str">
        <f>'2-Kosten per locatie'!A6</f>
        <v>Referentie nummer</v>
      </c>
      <c r="B5" s="16" t="str">
        <f>'2-Kosten per locatie'!B6</f>
        <v>SOVOP-EA-MH-MB-2023-V2-NvI1</v>
      </c>
    </row>
    <row r="6" spans="1:17" ht="15">
      <c r="A6" s="401" t="str">
        <f>'2-Kosten per locatie'!A7</f>
        <v>Naam dienstverlener</v>
      </c>
      <c r="B6" s="16">
        <f>'2-Kosten per locatie'!B7</f>
        <v>0</v>
      </c>
    </row>
    <row r="7" spans="1:17" ht="15">
      <c r="A7" s="401" t="str">
        <f>'2-Kosten per locatie'!A8</f>
        <v>Prijspeil</v>
      </c>
      <c r="B7" s="442">
        <f>'2-Kosten per locatie'!B8</f>
        <v>45017</v>
      </c>
    </row>
    <row r="8" spans="1:17" ht="15">
      <c r="A8" s="401"/>
    </row>
    <row r="9" spans="1:17" ht="15">
      <c r="A9" s="246"/>
      <c r="B9" s="246"/>
      <c r="C9" s="403"/>
    </row>
    <row r="10" spans="1:17" s="405" customFormat="1" ht="50.4">
      <c r="A10" s="404" t="s">
        <v>86</v>
      </c>
      <c r="B10" s="404" t="s">
        <v>186</v>
      </c>
      <c r="C10" s="404" t="s">
        <v>187</v>
      </c>
      <c r="D10" s="404" t="s">
        <v>188</v>
      </c>
      <c r="E10" s="404" t="s">
        <v>199</v>
      </c>
      <c r="F10" s="404" t="s">
        <v>189</v>
      </c>
      <c r="G10" s="404" t="s">
        <v>190</v>
      </c>
      <c r="H10" s="404" t="s">
        <v>191</v>
      </c>
      <c r="I10" s="404" t="s">
        <v>192</v>
      </c>
      <c r="J10" s="404" t="s">
        <v>193</v>
      </c>
      <c r="K10" s="404" t="s">
        <v>194</v>
      </c>
      <c r="L10" s="404" t="s">
        <v>195</v>
      </c>
      <c r="M10" s="226"/>
      <c r="N10" s="404" t="s">
        <v>196</v>
      </c>
      <c r="O10" s="226"/>
      <c r="P10" s="404" t="s">
        <v>197</v>
      </c>
      <c r="Q10" s="404" t="s">
        <v>198</v>
      </c>
    </row>
    <row r="11" spans="1:17">
      <c r="D11" s="406"/>
      <c r="E11" s="408"/>
      <c r="F11" s="407"/>
      <c r="G11" s="406"/>
      <c r="H11" s="406"/>
      <c r="J11" s="408"/>
      <c r="K11" s="408"/>
      <c r="L11" s="408"/>
      <c r="N11" s="409"/>
      <c r="P11" s="407"/>
    </row>
    <row r="12" spans="1:17">
      <c r="A12" s="410"/>
      <c r="B12" s="410"/>
      <c r="C12" s="411"/>
      <c r="D12" s="412"/>
      <c r="E12" s="425">
        <f>D12*$E$11</f>
        <v>0</v>
      </c>
      <c r="F12" s="413">
        <f>D12-E12</f>
        <v>0</v>
      </c>
      <c r="G12" s="414"/>
      <c r="H12" s="412">
        <v>0</v>
      </c>
      <c r="I12" s="415">
        <f>IF(G12=0,0,(F12-H12)/G12)</f>
        <v>0</v>
      </c>
      <c r="J12" s="416">
        <f>D12*$J$11</f>
        <v>0</v>
      </c>
      <c r="K12" s="415">
        <f>D12*$K$11</f>
        <v>0</v>
      </c>
      <c r="L12" s="417">
        <f>$L$11*D12</f>
        <v>0</v>
      </c>
      <c r="N12" s="418">
        <f>SUM(I12:L12)</f>
        <v>0</v>
      </c>
      <c r="P12" s="414">
        <v>1</v>
      </c>
      <c r="Q12" s="415">
        <f>N12*P12</f>
        <v>0</v>
      </c>
    </row>
    <row r="13" spans="1:17">
      <c r="A13" s="410"/>
      <c r="B13" s="410"/>
      <c r="C13" s="411"/>
      <c r="D13" s="412"/>
      <c r="E13" s="425">
        <f t="shared" ref="E13:E17" si="0">D13*$E$11</f>
        <v>0</v>
      </c>
      <c r="F13" s="413">
        <f>D13-E13</f>
        <v>0</v>
      </c>
      <c r="G13" s="414"/>
      <c r="H13" s="412">
        <v>0</v>
      </c>
      <c r="I13" s="415">
        <f>IF(G13=0,0,(F13-H13)/G13)</f>
        <v>0</v>
      </c>
      <c r="J13" s="416">
        <f>D13*$J$11</f>
        <v>0</v>
      </c>
      <c r="K13" s="415">
        <f>D13*$K$11</f>
        <v>0</v>
      </c>
      <c r="L13" s="417">
        <f>$L$11*D13</f>
        <v>0</v>
      </c>
      <c r="N13" s="418">
        <f>SUM(I13:L13)</f>
        <v>0</v>
      </c>
      <c r="P13" s="414">
        <v>1</v>
      </c>
      <c r="Q13" s="415">
        <f>N13*P13</f>
        <v>0</v>
      </c>
    </row>
    <row r="14" spans="1:17">
      <c r="A14" s="410"/>
      <c r="B14" s="410"/>
      <c r="C14" s="411"/>
      <c r="D14" s="412"/>
      <c r="E14" s="425">
        <f t="shared" ref="E14:E15" si="1">D14*$E$11</f>
        <v>0</v>
      </c>
      <c r="F14" s="413">
        <f t="shared" ref="F14:F15" si="2">D14-E14</f>
        <v>0</v>
      </c>
      <c r="G14" s="414"/>
      <c r="H14" s="412">
        <v>0</v>
      </c>
      <c r="I14" s="415">
        <f t="shared" ref="I14:I15" si="3">IF(G14=0,0,(F14-H14)/G14)</f>
        <v>0</v>
      </c>
      <c r="J14" s="416">
        <f t="shared" ref="J14:J15" si="4">D14*$J$11</f>
        <v>0</v>
      </c>
      <c r="K14" s="415">
        <f t="shared" ref="K14:K15" si="5">D14*$K$11</f>
        <v>0</v>
      </c>
      <c r="L14" s="417">
        <f t="shared" ref="L14:L15" si="6">$L$11*D14</f>
        <v>0</v>
      </c>
      <c r="N14" s="418">
        <f t="shared" ref="N14:N15" si="7">SUM(I14:L14)</f>
        <v>0</v>
      </c>
      <c r="P14" s="414">
        <v>1</v>
      </c>
      <c r="Q14" s="415">
        <f t="shared" ref="Q14:Q15" si="8">N14*P14</f>
        <v>0</v>
      </c>
    </row>
    <row r="15" spans="1:17">
      <c r="A15" s="410"/>
      <c r="B15" s="410"/>
      <c r="C15" s="411"/>
      <c r="D15" s="412"/>
      <c r="E15" s="425">
        <f t="shared" si="1"/>
        <v>0</v>
      </c>
      <c r="F15" s="413">
        <f t="shared" si="2"/>
        <v>0</v>
      </c>
      <c r="G15" s="414"/>
      <c r="H15" s="412">
        <v>0</v>
      </c>
      <c r="I15" s="415">
        <f t="shared" si="3"/>
        <v>0</v>
      </c>
      <c r="J15" s="416">
        <f t="shared" si="4"/>
        <v>0</v>
      </c>
      <c r="K15" s="415">
        <f t="shared" si="5"/>
        <v>0</v>
      </c>
      <c r="L15" s="417">
        <f t="shared" si="6"/>
        <v>0</v>
      </c>
      <c r="N15" s="418">
        <f t="shared" si="7"/>
        <v>0</v>
      </c>
      <c r="P15" s="414">
        <v>1</v>
      </c>
      <c r="Q15" s="415">
        <f t="shared" si="8"/>
        <v>0</v>
      </c>
    </row>
    <row r="16" spans="1:17">
      <c r="A16" s="410"/>
      <c r="B16" s="410"/>
      <c r="C16" s="411"/>
      <c r="D16" s="412"/>
      <c r="E16" s="425">
        <f t="shared" si="0"/>
        <v>0</v>
      </c>
      <c r="F16" s="413">
        <f t="shared" ref="F16:F17" si="9">D16-E16</f>
        <v>0</v>
      </c>
      <c r="G16" s="414"/>
      <c r="H16" s="412">
        <v>0</v>
      </c>
      <c r="I16" s="415">
        <f t="shared" ref="I16:I17" si="10">IF(G16=0,0,(F16-H16)/G16)</f>
        <v>0</v>
      </c>
      <c r="J16" s="416">
        <f t="shared" ref="J16:J17" si="11">D16*$J$11</f>
        <v>0</v>
      </c>
      <c r="K16" s="415">
        <f t="shared" ref="K16:K17" si="12">D16*$K$11</f>
        <v>0</v>
      </c>
      <c r="L16" s="417">
        <f t="shared" ref="L16:L17" si="13">$L$11*D16</f>
        <v>0</v>
      </c>
      <c r="N16" s="418">
        <f t="shared" ref="N16:N17" si="14">SUM(I16:L16)</f>
        <v>0</v>
      </c>
      <c r="P16" s="414">
        <v>1</v>
      </c>
      <c r="Q16" s="415">
        <f t="shared" ref="Q16:Q17" si="15">N16*P16</f>
        <v>0</v>
      </c>
    </row>
    <row r="17" spans="1:18">
      <c r="A17" s="410"/>
      <c r="B17" s="410"/>
      <c r="C17" s="411"/>
      <c r="D17" s="412"/>
      <c r="E17" s="425">
        <f t="shared" si="0"/>
        <v>0</v>
      </c>
      <c r="F17" s="413">
        <f t="shared" si="9"/>
        <v>0</v>
      </c>
      <c r="G17" s="414"/>
      <c r="H17" s="412">
        <v>0</v>
      </c>
      <c r="I17" s="415">
        <f t="shared" si="10"/>
        <v>0</v>
      </c>
      <c r="J17" s="416">
        <f t="shared" si="11"/>
        <v>0</v>
      </c>
      <c r="K17" s="415">
        <f t="shared" si="12"/>
        <v>0</v>
      </c>
      <c r="L17" s="417">
        <f t="shared" si="13"/>
        <v>0</v>
      </c>
      <c r="N17" s="418">
        <f t="shared" si="14"/>
        <v>0</v>
      </c>
      <c r="P17" s="414">
        <v>1</v>
      </c>
      <c r="Q17" s="415">
        <f t="shared" si="15"/>
        <v>0</v>
      </c>
    </row>
    <row r="19" spans="1:18">
      <c r="A19" s="419"/>
      <c r="B19" s="419" t="s">
        <v>8</v>
      </c>
      <c r="C19" s="420"/>
      <c r="D19" s="420"/>
      <c r="E19" s="420"/>
      <c r="F19" s="420"/>
      <c r="G19" s="420"/>
      <c r="H19" s="420"/>
      <c r="I19" s="420"/>
      <c r="J19" s="420"/>
      <c r="K19" s="420"/>
      <c r="L19" s="421"/>
      <c r="P19" s="422">
        <f>SUM(P12:P17)</f>
        <v>6</v>
      </c>
      <c r="Q19" s="423">
        <f>SUM(Q12:Q17)</f>
        <v>0</v>
      </c>
    </row>
    <row r="21" spans="1:18">
      <c r="Q21" s="485"/>
    </row>
    <row r="23" spans="1:18">
      <c r="R23" s="42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3"/>
  <sheetViews>
    <sheetView showGridLines="0" showZeros="0" tabSelected="1" zoomScale="80" zoomScaleNormal="80" workbookViewId="0">
      <pane ySplit="14" topLeftCell="A15" activePane="bottomLeft" state="frozen"/>
      <selection activeCell="B1" sqref="B1"/>
      <selection pane="bottomLeft"/>
    </sheetView>
  </sheetViews>
  <sheetFormatPr defaultColWidth="8.6640625" defaultRowHeight="14.1" customHeight="1"/>
  <cols>
    <col min="1" max="1" width="34.6640625" style="17" customWidth="1"/>
    <col min="2" max="3" width="16" style="17" customWidth="1"/>
    <col min="4" max="4" width="14.33203125" style="25" bestFit="1" customWidth="1"/>
    <col min="5" max="5" width="13.6640625" style="25" customWidth="1"/>
    <col min="6" max="6" width="18.77734375" style="25" customWidth="1"/>
    <col min="7" max="9" width="18" style="25" bestFit="1" customWidth="1"/>
    <col min="10" max="10" width="20.6640625" style="25" customWidth="1"/>
    <col min="11" max="11" width="17.88671875" style="25" bestFit="1" customWidth="1"/>
    <col min="12" max="12" width="14.33203125" style="25" bestFit="1" customWidth="1"/>
    <col min="13" max="13" width="13.6640625" style="25" customWidth="1"/>
    <col min="14" max="14" width="18.5546875" style="25" bestFit="1" customWidth="1"/>
    <col min="15" max="15" width="13.6640625" style="25" customWidth="1"/>
    <col min="16" max="16" width="17.21875" style="25" customWidth="1"/>
    <col min="17" max="17" width="13.6640625" style="25" customWidth="1"/>
    <col min="18" max="18" width="16.5546875" style="25" customWidth="1"/>
    <col min="19" max="23" width="13.6640625" style="25" customWidth="1"/>
    <col min="24" max="28" width="13.33203125" style="25" customWidth="1"/>
    <col min="29" max="29" width="14.77734375" style="25" customWidth="1"/>
    <col min="30" max="33" width="13.33203125" style="25" customWidth="1"/>
    <col min="34" max="16384" width="8.6640625" style="17"/>
  </cols>
  <sheetData>
    <row r="1" spans="1:33" ht="14.1" customHeight="1">
      <c r="A1" s="284" t="s">
        <v>21</v>
      </c>
      <c r="H1" s="519" t="s">
        <v>170</v>
      </c>
      <c r="I1" s="362"/>
      <c r="J1" s="362"/>
      <c r="K1" s="362"/>
      <c r="L1" s="362"/>
      <c r="M1" s="363"/>
      <c r="N1" s="518" t="e">
        <f>K22</f>
        <v>#DIV/0!</v>
      </c>
      <c r="AF1" s="17"/>
      <c r="AG1" s="17"/>
    </row>
    <row r="2" spans="1:33" ht="14.1" customHeight="1">
      <c r="H2" s="520" t="s">
        <v>9</v>
      </c>
      <c r="I2" s="364"/>
      <c r="J2" s="364"/>
      <c r="K2" s="364"/>
      <c r="L2" s="364"/>
      <c r="M2" s="521">
        <v>0.21</v>
      </c>
      <c r="N2" s="522" t="e">
        <f>M2*N1</f>
        <v>#DIV/0!</v>
      </c>
      <c r="AF2" s="17"/>
      <c r="AG2" s="17"/>
    </row>
    <row r="3" spans="1:33" ht="14.1" customHeight="1">
      <c r="A3" s="28" t="s">
        <v>25</v>
      </c>
      <c r="B3" s="51" t="s">
        <v>673</v>
      </c>
      <c r="C3" s="28"/>
      <c r="H3" s="520" t="s">
        <v>22</v>
      </c>
      <c r="I3" s="364"/>
      <c r="J3" s="364"/>
      <c r="K3" s="364"/>
      <c r="L3" s="364"/>
      <c r="M3" s="364"/>
      <c r="N3" s="523" t="e">
        <f>N1+N2</f>
        <v>#DIV/0!</v>
      </c>
      <c r="AD3" s="18"/>
      <c r="AE3" s="18"/>
      <c r="AF3" s="17"/>
      <c r="AG3" s="17"/>
    </row>
    <row r="4" spans="1:33" ht="14.1" customHeight="1">
      <c r="A4" s="28" t="s">
        <v>13</v>
      </c>
      <c r="B4" s="51" t="str">
        <f ca="1">MID(CELL("bestandsnaam",$B$13),SEARCH("]",CELL("bestandsnaam",$B$13),1)+1,256)</f>
        <v>2-Kosten per locatie</v>
      </c>
      <c r="C4" s="51"/>
      <c r="D4" s="18"/>
      <c r="E4" s="368" t="s">
        <v>174</v>
      </c>
      <c r="F4" s="369"/>
      <c r="G4" s="18"/>
      <c r="H4" s="432"/>
      <c r="I4" s="432"/>
      <c r="J4" s="432"/>
      <c r="K4" s="432"/>
      <c r="L4" s="432"/>
      <c r="M4" s="432"/>
      <c r="N4" s="432"/>
      <c r="AD4" s="18"/>
      <c r="AE4" s="18"/>
      <c r="AF4" s="17"/>
      <c r="AG4" s="17"/>
    </row>
    <row r="5" spans="1:33" ht="14.1" customHeight="1">
      <c r="A5" s="28" t="s">
        <v>68</v>
      </c>
      <c r="B5" s="51" t="s">
        <v>674</v>
      </c>
      <c r="C5" s="28"/>
      <c r="D5" s="18"/>
      <c r="E5" s="386"/>
      <c r="F5" s="301" t="s">
        <v>175</v>
      </c>
      <c r="G5" s="18"/>
      <c r="H5" s="365" t="s">
        <v>182</v>
      </c>
      <c r="I5" s="366"/>
      <c r="J5" s="366"/>
      <c r="K5" s="366"/>
      <c r="L5" s="366"/>
      <c r="M5" s="366"/>
      <c r="N5" s="367">
        <v>562000</v>
      </c>
      <c r="AD5" s="18"/>
      <c r="AE5" s="18"/>
      <c r="AF5" s="17"/>
      <c r="AG5" s="17"/>
    </row>
    <row r="6" spans="1:33" ht="14.1" customHeight="1">
      <c r="A6" s="28" t="s">
        <v>163</v>
      </c>
      <c r="B6" s="51" t="s">
        <v>740</v>
      </c>
      <c r="C6" s="28"/>
      <c r="D6" s="18"/>
      <c r="E6" s="18"/>
      <c r="F6" s="18"/>
      <c r="G6" s="18"/>
      <c r="H6" s="365" t="s">
        <v>183</v>
      </c>
      <c r="I6" s="366"/>
      <c r="J6" s="366"/>
      <c r="K6" s="366"/>
      <c r="L6" s="366"/>
      <c r="M6" s="366"/>
      <c r="N6" s="367">
        <v>480000</v>
      </c>
      <c r="AD6" s="18"/>
      <c r="AE6" s="18"/>
      <c r="AF6" s="17"/>
      <c r="AG6" s="17"/>
    </row>
    <row r="7" spans="1:33" ht="14.1" customHeight="1">
      <c r="A7" s="28" t="s">
        <v>146</v>
      </c>
      <c r="B7" s="533"/>
      <c r="C7" s="533"/>
      <c r="D7" s="18"/>
      <c r="E7" s="18"/>
      <c r="F7" s="18"/>
      <c r="G7" s="18"/>
      <c r="H7" s="18"/>
      <c r="I7" s="18"/>
      <c r="T7" s="18"/>
      <c r="U7" s="17"/>
      <c r="V7" s="17"/>
      <c r="W7" s="17"/>
      <c r="AD7" s="18"/>
      <c r="AE7" s="18"/>
      <c r="AF7" s="17"/>
      <c r="AG7" s="17"/>
    </row>
    <row r="8" spans="1:33" ht="14.1" customHeight="1">
      <c r="A8" s="28" t="s">
        <v>10</v>
      </c>
      <c r="B8" s="29">
        <v>45017</v>
      </c>
      <c r="C8" s="28"/>
      <c r="D8" s="18"/>
      <c r="E8" s="18"/>
      <c r="F8" s="18"/>
      <c r="G8" s="18"/>
      <c r="H8" s="365" t="s">
        <v>206</v>
      </c>
      <c r="I8" s="366"/>
      <c r="J8" s="366"/>
      <c r="K8" s="366"/>
      <c r="L8" s="366"/>
      <c r="M8" s="366"/>
      <c r="N8" s="439">
        <v>0</v>
      </c>
      <c r="T8" s="18"/>
      <c r="U8" s="17"/>
      <c r="V8" s="17"/>
      <c r="W8" s="17"/>
      <c r="X8" s="364"/>
      <c r="Y8" s="364"/>
      <c r="Z8" s="364"/>
      <c r="AA8" s="364"/>
      <c r="AB8" s="364"/>
      <c r="AC8" s="364"/>
      <c r="AD8" s="18"/>
      <c r="AE8" s="18"/>
      <c r="AF8" s="17"/>
      <c r="AG8" s="17"/>
    </row>
    <row r="9" spans="1:33" ht="14.1" customHeight="1">
      <c r="A9" s="28"/>
      <c r="B9" s="28"/>
      <c r="C9" s="28"/>
      <c r="D9" s="18"/>
      <c r="E9" s="18"/>
      <c r="F9" s="18"/>
      <c r="G9" s="18"/>
      <c r="H9" s="440"/>
      <c r="J9" s="18"/>
      <c r="K9" s="18"/>
      <c r="N9" s="18"/>
      <c r="O9" s="18"/>
      <c r="T9" s="18"/>
      <c r="U9" s="17"/>
      <c r="V9" s="17"/>
      <c r="W9" s="17"/>
      <c r="X9" s="17"/>
      <c r="Y9" s="17"/>
      <c r="Z9" s="17"/>
      <c r="AA9" s="17"/>
      <c r="AB9" s="17"/>
      <c r="AC9" s="17"/>
      <c r="AD9" s="18"/>
      <c r="AE9" s="18"/>
      <c r="AF9" s="17"/>
      <c r="AG9" s="17"/>
    </row>
    <row r="10" spans="1:33" ht="14.1" customHeight="1">
      <c r="A10" s="28"/>
      <c r="B10" s="28"/>
      <c r="C10" s="28"/>
      <c r="D10" s="18"/>
      <c r="E10" s="18"/>
      <c r="F10" s="18"/>
      <c r="G10" s="18"/>
      <c r="H10" s="440"/>
      <c r="I10" s="18"/>
      <c r="J10" s="18"/>
      <c r="K10" s="18"/>
      <c r="L10" s="18"/>
      <c r="M10" s="18"/>
      <c r="N10" s="18"/>
      <c r="O10" s="18"/>
      <c r="P10" s="18"/>
      <c r="Q10" s="18"/>
      <c r="R10" s="18"/>
      <c r="S10" s="18"/>
      <c r="T10" s="18"/>
      <c r="U10" s="18"/>
      <c r="V10" s="18"/>
      <c r="W10" s="18"/>
      <c r="X10" s="18"/>
      <c r="Y10" s="18"/>
      <c r="Z10" s="18"/>
      <c r="AA10" s="18"/>
      <c r="AB10" s="18"/>
      <c r="AC10" s="18"/>
      <c r="AD10" s="18"/>
      <c r="AE10" s="18"/>
      <c r="AF10" s="17"/>
      <c r="AG10" s="17"/>
    </row>
    <row r="11" spans="1:33" ht="14.1" customHeight="1">
      <c r="A11" s="28"/>
      <c r="B11" s="28"/>
      <c r="C11" s="28"/>
      <c r="D11" s="18"/>
      <c r="E11" s="18"/>
      <c r="F11" s="18"/>
      <c r="G11" s="18"/>
      <c r="H11" s="440"/>
      <c r="I11" s="18"/>
      <c r="J11" s="18"/>
      <c r="K11" s="18"/>
      <c r="L11" s="18"/>
      <c r="M11" s="18"/>
      <c r="N11" s="18"/>
      <c r="O11" s="18"/>
      <c r="P11" s="18"/>
      <c r="Q11" s="18"/>
      <c r="R11" s="18"/>
      <c r="S11" s="18"/>
      <c r="T11" s="18"/>
      <c r="U11" s="18"/>
      <c r="V11" s="18"/>
      <c r="W11" s="18"/>
      <c r="X11" s="18"/>
      <c r="Y11" s="18"/>
      <c r="Z11" s="18"/>
      <c r="AA11" s="18"/>
      <c r="AB11" s="18"/>
      <c r="AC11" s="18"/>
      <c r="AD11" s="18"/>
      <c r="AE11" s="18"/>
      <c r="AF11" s="17"/>
      <c r="AG11" s="17"/>
    </row>
    <row r="12" spans="1:33" ht="14.1" customHeight="1">
      <c r="C12" s="29"/>
      <c r="H12" s="446"/>
      <c r="Y12" s="18"/>
      <c r="Z12" s="18"/>
      <c r="AA12" s="18"/>
      <c r="AB12" s="18"/>
      <c r="AC12" s="18"/>
      <c r="AD12" s="18"/>
      <c r="AE12" s="18"/>
      <c r="AF12" s="17"/>
      <c r="AG12" s="17"/>
    </row>
    <row r="13" spans="1:33" ht="14.1" customHeight="1">
      <c r="A13" s="20"/>
      <c r="B13" s="20"/>
      <c r="C13" s="20"/>
      <c r="D13" s="20"/>
      <c r="E13" s="20"/>
      <c r="F13" s="530" t="s">
        <v>155</v>
      </c>
      <c r="G13" s="531"/>
      <c r="H13" s="530" t="s">
        <v>184</v>
      </c>
      <c r="I13" s="532"/>
      <c r="J13" s="18"/>
      <c r="K13" s="18"/>
      <c r="L13" s="18"/>
      <c r="M13" s="18"/>
      <c r="N13" s="18"/>
      <c r="O13" s="18"/>
      <c r="P13" s="18"/>
      <c r="Q13" s="18"/>
      <c r="R13" s="18"/>
      <c r="S13" s="18"/>
      <c r="T13" s="18"/>
      <c r="U13" s="17"/>
      <c r="V13" s="17"/>
      <c r="W13" s="17"/>
      <c r="X13" s="17"/>
      <c r="Y13" s="17"/>
      <c r="Z13" s="17"/>
      <c r="AA13" s="17"/>
      <c r="AB13" s="17"/>
      <c r="AC13" s="17"/>
      <c r="AD13" s="17"/>
      <c r="AE13" s="17"/>
      <c r="AF13" s="17"/>
      <c r="AG13" s="17"/>
    </row>
    <row r="14" spans="1:33" ht="64.5" customHeight="1">
      <c r="A14" s="332" t="s">
        <v>86</v>
      </c>
      <c r="B14" s="333" t="s">
        <v>129</v>
      </c>
      <c r="C14" s="350" t="s">
        <v>180</v>
      </c>
      <c r="D14" s="400" t="s">
        <v>176</v>
      </c>
      <c r="E14" s="400" t="s">
        <v>177</v>
      </c>
      <c r="F14" s="334" t="s">
        <v>156</v>
      </c>
      <c r="G14" s="334" t="s">
        <v>157</v>
      </c>
      <c r="H14" s="334" t="s">
        <v>130</v>
      </c>
      <c r="I14" s="334" t="s">
        <v>178</v>
      </c>
      <c r="J14" s="398" t="s">
        <v>706</v>
      </c>
      <c r="K14" s="18"/>
      <c r="L14" s="18"/>
      <c r="M14" s="18"/>
      <c r="N14" s="18"/>
      <c r="O14" s="17"/>
      <c r="P14" s="17"/>
      <c r="Q14" s="17"/>
      <c r="R14" s="17"/>
      <c r="S14" s="17"/>
      <c r="T14" s="17"/>
      <c r="U14" s="17"/>
      <c r="V14" s="17"/>
      <c r="W14" s="17"/>
      <c r="X14" s="17"/>
      <c r="Y14" s="17"/>
      <c r="Z14" s="17"/>
      <c r="AA14" s="17"/>
      <c r="AB14" s="17"/>
      <c r="AC14" s="17"/>
      <c r="AD14" s="17"/>
      <c r="AE14" s="17"/>
      <c r="AF14" s="17"/>
      <c r="AG14" s="17"/>
    </row>
    <row r="15" spans="1:33" s="22" customFormat="1" ht="15" customHeight="1">
      <c r="A15" s="66" t="s">
        <v>214</v>
      </c>
      <c r="B15" s="474">
        <f>SUMIF('4-Basis ruimtestaat'!B:B,'2-Kosten per locatie'!A15,'4-Basis ruimtestaat'!J:J)</f>
        <v>13502</v>
      </c>
      <c r="C15" s="477">
        <v>1</v>
      </c>
      <c r="D15" s="481">
        <f>_xlfn.MAXIFS('4-Basis ruimtestaat'!L:L,'4-Basis ruimtestaat'!B:B,'2-Kosten per locatie'!A15)</f>
        <v>200</v>
      </c>
      <c r="E15" s="481">
        <f>_xlfn.MAXIFS('4-Basis ruimtestaat'!M:M,'4-Basis ruimtestaat'!B:B,'2-Kosten per locatie'!A15)</f>
        <v>200</v>
      </c>
      <c r="F15" s="476" t="e">
        <f>SUMIF('4-Basis ruimtestaat'!B:B,'2-Kosten per locatie'!A15,'4-Basis ruimtestaat'!N:N)</f>
        <v>#DIV/0!</v>
      </c>
      <c r="G15" s="476" t="e">
        <f>SUMIF('4-Basis ruimtestaat'!B:B,'2-Kosten per locatie'!A15,'4-Basis ruimtestaat'!O:O)</f>
        <v>#DIV/0!</v>
      </c>
      <c r="H15" s="476" t="e">
        <f>F15*$E$5</f>
        <v>#DIV/0!</v>
      </c>
      <c r="I15" s="476" t="e">
        <f>G15*$E$5</f>
        <v>#DIV/0!</v>
      </c>
      <c r="J15" s="483" t="e">
        <f>SUMIF('4-Basis ruimtestaat'!B:B,'2-Kosten per locatie'!A15,'4-Basis ruimtestaat'!T:T)/SUMIF('4-Basis ruimtestaat'!B:B,'2-Kosten per locatie'!A15,'4-Basis ruimtestaat'!N:O)</f>
        <v>#DIV/0!</v>
      </c>
      <c r="K15" s="18"/>
      <c r="L15" s="18"/>
      <c r="M15" s="18"/>
      <c r="N15" s="18"/>
    </row>
    <row r="16" spans="1:33" ht="15" customHeight="1">
      <c r="A16" s="66" t="s">
        <v>669</v>
      </c>
      <c r="B16" s="474">
        <f>SUMIF('4-Basis ruimtestaat'!B:B,'2-Kosten per locatie'!A16,'4-Basis ruimtestaat'!J:J)</f>
        <v>13669</v>
      </c>
      <c r="C16" s="477">
        <v>1</v>
      </c>
      <c r="D16" s="481">
        <f>_xlfn.MAXIFS('4-Basis ruimtestaat'!L:L,'4-Basis ruimtestaat'!B:B,'2-Kosten per locatie'!A16)</f>
        <v>200</v>
      </c>
      <c r="E16" s="481">
        <f>_xlfn.MAXIFS('4-Basis ruimtestaat'!M:M,'4-Basis ruimtestaat'!B:B,'2-Kosten per locatie'!A16)</f>
        <v>200</v>
      </c>
      <c r="F16" s="476" t="e">
        <f>SUMIF('4-Basis ruimtestaat'!B:B,'2-Kosten per locatie'!A16,'4-Basis ruimtestaat'!N:N)</f>
        <v>#DIV/0!</v>
      </c>
      <c r="G16" s="476" t="e">
        <f>SUMIF('4-Basis ruimtestaat'!B:B,'2-Kosten per locatie'!A16,'4-Basis ruimtestaat'!O:O)</f>
        <v>#DIV/0!</v>
      </c>
      <c r="H16" s="476" t="e">
        <f>F16*$E$5</f>
        <v>#DIV/0!</v>
      </c>
      <c r="I16" s="476" t="e">
        <f>G16*$E$5</f>
        <v>#DIV/0!</v>
      </c>
      <c r="J16" s="483" t="e">
        <f>SUMIF('4-Basis ruimtestaat'!B:B,'2-Kosten per locatie'!A16,'4-Basis ruimtestaat'!T:T)/SUMIF('4-Basis ruimtestaat'!B:B,'2-Kosten per locatie'!A16,'4-Basis ruimtestaat'!N:O)</f>
        <v>#DIV/0!</v>
      </c>
      <c r="K16" s="18"/>
      <c r="L16" s="18"/>
      <c r="M16" s="18"/>
      <c r="N16" s="18"/>
      <c r="O16" s="17"/>
      <c r="P16" s="17"/>
      <c r="Q16" s="17"/>
      <c r="R16" s="17"/>
      <c r="S16" s="17"/>
      <c r="T16" s="17"/>
      <c r="U16" s="17"/>
      <c r="V16" s="17"/>
      <c r="W16" s="17"/>
      <c r="X16" s="17"/>
      <c r="Y16" s="17"/>
      <c r="Z16" s="17"/>
      <c r="AA16" s="17"/>
      <c r="AB16" s="17"/>
      <c r="AC16" s="17"/>
      <c r="AD16" s="17"/>
      <c r="AE16" s="17"/>
      <c r="AF16" s="17"/>
      <c r="AG16" s="17"/>
    </row>
    <row r="17" spans="1:33" s="24" customFormat="1" ht="15" customHeight="1">
      <c r="A17" s="23" t="s">
        <v>8</v>
      </c>
      <c r="B17" s="475">
        <f>SUM(B15:B16)</f>
        <v>27171</v>
      </c>
      <c r="C17" s="480"/>
      <c r="D17" s="482"/>
      <c r="E17" s="482"/>
      <c r="F17" s="479" t="e">
        <f t="shared" ref="F17:I17" si="0">SUM(F15:F16)</f>
        <v>#DIV/0!</v>
      </c>
      <c r="G17" s="479" t="e">
        <f t="shared" si="0"/>
        <v>#DIV/0!</v>
      </c>
      <c r="H17" s="479" t="e">
        <f t="shared" si="0"/>
        <v>#DIV/0!</v>
      </c>
      <c r="I17" s="479" t="e">
        <f t="shared" si="0"/>
        <v>#DIV/0!</v>
      </c>
      <c r="J17" s="478"/>
      <c r="K17" s="18"/>
      <c r="L17" s="18"/>
      <c r="M17" s="18"/>
      <c r="N17" s="18"/>
    </row>
    <row r="18" spans="1:33" s="22" customFormat="1" ht="14.1" customHeight="1">
      <c r="AD18" s="17"/>
    </row>
    <row r="19" spans="1:33" ht="57" customHeight="1">
      <c r="A19" s="26" t="s">
        <v>86</v>
      </c>
      <c r="B19" s="27" t="s">
        <v>725</v>
      </c>
      <c r="C19" s="27" t="s">
        <v>726</v>
      </c>
      <c r="D19" s="27" t="s">
        <v>200</v>
      </c>
      <c r="E19" s="27" t="s">
        <v>202</v>
      </c>
      <c r="F19" s="27" t="s">
        <v>203</v>
      </c>
      <c r="G19" s="398" t="s">
        <v>201</v>
      </c>
      <c r="H19" s="27" t="s">
        <v>131</v>
      </c>
      <c r="I19" s="27" t="s">
        <v>734</v>
      </c>
      <c r="J19" s="27" t="s">
        <v>132</v>
      </c>
      <c r="K19" s="27" t="s">
        <v>133</v>
      </c>
      <c r="L19" s="27" t="s">
        <v>134</v>
      </c>
      <c r="X19" s="22"/>
      <c r="Y19" s="17"/>
      <c r="Z19" s="17"/>
      <c r="AA19" s="17"/>
      <c r="AB19" s="17"/>
      <c r="AC19" s="17"/>
      <c r="AD19" s="17"/>
      <c r="AE19" s="17"/>
      <c r="AF19" s="17"/>
      <c r="AG19" s="17"/>
    </row>
    <row r="20" spans="1:33" s="22" customFormat="1" ht="15" customHeight="1">
      <c r="A20" s="21" t="str">
        <f>A15</f>
        <v>Lumion</v>
      </c>
      <c r="B20" s="427" t="e">
        <f>F15*'6-Opbouw uurtarief productie'!$E$47</f>
        <v>#DIV/0!</v>
      </c>
      <c r="C20" s="428" t="e">
        <f>G15*'6-Opbouw uurtarief productie'!$E$47</f>
        <v>#DIV/0!</v>
      </c>
      <c r="D20" s="426" t="e">
        <f>SUM(B20:C20)</f>
        <v>#DIV/0!</v>
      </c>
      <c r="E20" s="426" t="e">
        <f>H15*'7-Opbouw uurtarief toezicht'!$E$47</f>
        <v>#DIV/0!</v>
      </c>
      <c r="F20" s="303" t="e">
        <f>I15*'7-Opbouw uurtarief toezicht'!$E$47</f>
        <v>#DIV/0!</v>
      </c>
      <c r="G20" s="429" t="e">
        <f>SUM(E20:F20)</f>
        <v>#DIV/0!</v>
      </c>
      <c r="H20" s="303" t="e">
        <f>SUMIF('8-Additionele kosten'!A:A,'2-Kosten per locatie'!A20,'8-Additionele kosten'!H:H)</f>
        <v>#DIV/0!</v>
      </c>
      <c r="I20" s="303">
        <f>SUMIF('11-Sanitaire voorzieningen'!A12:A20,'2-Kosten per locatie'!A20,'11-Sanitaire voorzieningen'!G12:G20)+'11-Sanitaire voorzieningen'!E32</f>
        <v>0</v>
      </c>
      <c r="J20" s="303">
        <f>SUMIF('10-Glasbewassing'!A:A,'2-Kosten per locatie'!A20,'10-Glasbewassing'!H:H)</f>
        <v>0</v>
      </c>
      <c r="K20" s="303" t="e">
        <f>D20+G20+H20+I20+J20</f>
        <v>#DIV/0!</v>
      </c>
      <c r="L20" s="303" t="e">
        <f>K20/12</f>
        <v>#DIV/0!</v>
      </c>
      <c r="M20" s="25"/>
      <c r="N20" s="25"/>
      <c r="O20" s="25"/>
      <c r="P20" s="25"/>
    </row>
    <row r="21" spans="1:33" ht="15" customHeight="1">
      <c r="A21" s="21" t="str">
        <f>A16</f>
        <v>Calandlyceum</v>
      </c>
      <c r="B21" s="427" t="e">
        <f>F16*'6-Opbouw uurtarief productie'!$E$47</f>
        <v>#DIV/0!</v>
      </c>
      <c r="C21" s="428" t="e">
        <f>G16*'6-Opbouw uurtarief productie'!$E$47</f>
        <v>#DIV/0!</v>
      </c>
      <c r="D21" s="426" t="e">
        <f>SUM(B21:C21)</f>
        <v>#DIV/0!</v>
      </c>
      <c r="E21" s="426" t="e">
        <f>H16*'7-Opbouw uurtarief toezicht'!$E$47</f>
        <v>#DIV/0!</v>
      </c>
      <c r="F21" s="303" t="e">
        <f>I16*'7-Opbouw uurtarief toezicht'!$E$47</f>
        <v>#DIV/0!</v>
      </c>
      <c r="G21" s="429" t="e">
        <f>SUM(E21:F21)</f>
        <v>#DIV/0!</v>
      </c>
      <c r="H21" s="303" t="e">
        <f>SUMIF('8-Additionele kosten'!A:A,'2-Kosten per locatie'!A21,'8-Additionele kosten'!H:H)</f>
        <v>#DIV/0!</v>
      </c>
      <c r="I21" s="303">
        <f>SUMIF('11-Sanitaire voorzieningen'!A12:A20,'2-Kosten per locatie'!A21,'11-Sanitaire voorzieningen'!G12:G20)+'11-Sanitaire voorzieningen'!E32</f>
        <v>0</v>
      </c>
      <c r="J21" s="303">
        <f>SUMIF('10-Glasbewassing'!A:A,'2-Kosten per locatie'!A21,'10-Glasbewassing'!H:H)</f>
        <v>0</v>
      </c>
      <c r="K21" s="303" t="e">
        <f>D21+G21+H21+I21+J21</f>
        <v>#DIV/0!</v>
      </c>
      <c r="L21" s="303" t="e">
        <f t="shared" ref="L21" si="1">K21/12</f>
        <v>#DIV/0!</v>
      </c>
      <c r="X21" s="22"/>
      <c r="Y21" s="17"/>
      <c r="Z21" s="17"/>
      <c r="AA21" s="17"/>
      <c r="AB21" s="17"/>
      <c r="AC21" s="17"/>
      <c r="AD21" s="17"/>
      <c r="AE21" s="17"/>
      <c r="AF21" s="17"/>
      <c r="AG21" s="17"/>
    </row>
    <row r="22" spans="1:33" s="24" customFormat="1" ht="15" customHeight="1">
      <c r="A22" s="23" t="s">
        <v>8</v>
      </c>
      <c r="B22" s="304" t="e">
        <f t="shared" ref="B22:L22" si="2">SUM(B20:B21)</f>
        <v>#DIV/0!</v>
      </c>
      <c r="C22" s="304" t="e">
        <f t="shared" si="2"/>
        <v>#DIV/0!</v>
      </c>
      <c r="D22" s="304" t="e">
        <f t="shared" si="2"/>
        <v>#DIV/0!</v>
      </c>
      <c r="E22" s="304" t="e">
        <f t="shared" si="2"/>
        <v>#DIV/0!</v>
      </c>
      <c r="F22" s="304" t="e">
        <f t="shared" si="2"/>
        <v>#DIV/0!</v>
      </c>
      <c r="G22" s="304" t="e">
        <f t="shared" si="2"/>
        <v>#DIV/0!</v>
      </c>
      <c r="H22" s="304" t="e">
        <f t="shared" si="2"/>
        <v>#DIV/0!</v>
      </c>
      <c r="I22" s="304">
        <f t="shared" si="2"/>
        <v>0</v>
      </c>
      <c r="J22" s="304">
        <f t="shared" si="2"/>
        <v>0</v>
      </c>
      <c r="K22" s="304" t="e">
        <f t="shared" si="2"/>
        <v>#DIV/0!</v>
      </c>
      <c r="L22" s="304" t="e">
        <f t="shared" si="2"/>
        <v>#DIV/0!</v>
      </c>
      <c r="T22" s="22"/>
      <c r="U22" s="22"/>
      <c r="V22" s="22"/>
      <c r="W22" s="22"/>
      <c r="X22" s="22"/>
    </row>
    <row r="23" spans="1:33" ht="14.1" customHeight="1">
      <c r="AC23" s="22"/>
      <c r="AD23" s="22"/>
      <c r="AE23" s="22"/>
      <c r="AF23" s="22"/>
      <c r="AG23" s="22"/>
    </row>
  </sheetData>
  <mergeCells count="3">
    <mergeCell ref="F13:G13"/>
    <mergeCell ref="H13:I13"/>
    <mergeCell ref="B7:C7"/>
  </mergeCells>
  <conditionalFormatting sqref="N1">
    <cfRule type="cellIs" dxfId="9" priority="1" operator="lessThan">
      <formula>$N$6</formula>
    </cfRule>
    <cfRule type="cellIs" dxfId="8" priority="2" operator="greaterThan">
      <formula>$N$5</formula>
    </cfRule>
  </conditionalFormatting>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4"/>
  <sheetViews>
    <sheetView showGridLines="0" zoomScaleNormal="100" workbookViewId="0">
      <pane ySplit="9" topLeftCell="A10" activePane="bottomLeft" state="frozen"/>
      <selection activeCell="B1" sqref="B1"/>
      <selection pane="bottomLeft"/>
    </sheetView>
  </sheetViews>
  <sheetFormatPr defaultColWidth="9.109375" defaultRowHeight="13.2"/>
  <cols>
    <col min="1" max="1" width="29.6640625" style="3" customWidth="1"/>
    <col min="2" max="2" width="9.109375" style="3" customWidth="1"/>
    <col min="3" max="6" width="9.109375" style="3"/>
    <col min="7" max="7" width="8.44140625" style="3" customWidth="1"/>
    <col min="8" max="8" width="9.109375" style="3"/>
    <col min="9" max="9" width="2.109375" style="3" customWidth="1"/>
    <col min="10" max="10" width="3" style="3" customWidth="1"/>
    <col min="11" max="12" width="9.109375" style="30"/>
    <col min="13" max="13" width="9.109375" style="3"/>
    <col min="14" max="14" width="30.44140625" style="3" customWidth="1"/>
    <col min="15" max="16384" width="9.109375" style="3"/>
  </cols>
  <sheetData>
    <row r="1" spans="1:12">
      <c r="A1" s="282" t="s">
        <v>21</v>
      </c>
    </row>
    <row r="3" spans="1:12" ht="15">
      <c r="A3" s="28" t="str">
        <f>'2-Kosten per locatie'!A3</f>
        <v>Naam opdrachtgever</v>
      </c>
      <c r="B3" s="51" t="str">
        <f>'2-Kosten per locatie'!B3</f>
        <v>SOVOP</v>
      </c>
      <c r="C3" s="281"/>
    </row>
    <row r="4" spans="1:12" ht="15">
      <c r="A4" s="28" t="str">
        <f>'2-Kosten per locatie'!A4</f>
        <v>Calculatie onderdeel</v>
      </c>
      <c r="B4" s="51" t="str">
        <f ca="1">MID(CELL("bestandsnaam",$B$7),SEARCH("]",CELL("bestandsnaam",$B$7),1)+1,256)</f>
        <v>3-Productie normen</v>
      </c>
      <c r="C4" s="51"/>
    </row>
    <row r="5" spans="1:12" ht="15">
      <c r="A5" s="28" t="str">
        <f>'2-Kosten per locatie'!A5</f>
        <v>Gebouw/plaats</v>
      </c>
      <c r="B5" s="51" t="str">
        <f>'2-Kosten per locatie'!B5</f>
        <v>Amsterdam</v>
      </c>
      <c r="C5" s="51"/>
    </row>
    <row r="6" spans="1:12" ht="15">
      <c r="A6" s="28" t="str">
        <f>'2-Kosten per locatie'!A6</f>
        <v>Referentie nummer</v>
      </c>
      <c r="B6" s="510" t="str">
        <f>'2-Kosten per locatie'!B6</f>
        <v>SOVOP-EA-MH-MB-2023-V2-NvI1</v>
      </c>
      <c r="C6" s="51"/>
      <c r="E6" s="279" t="s">
        <v>140</v>
      </c>
      <c r="F6" s="280"/>
      <c r="G6" s="49" t="e">
        <f>SUM('4-Basis ruimtestaat'!T:T)/SUM('4-Basis ruimtestaat'!N:O)</f>
        <v>#DIV/0!</v>
      </c>
      <c r="H6" s="50" t="s">
        <v>141</v>
      </c>
    </row>
    <row r="7" spans="1:12">
      <c r="A7" s="31"/>
      <c r="B7" s="32"/>
      <c r="C7" s="32"/>
      <c r="D7" s="33"/>
      <c r="E7" s="34"/>
      <c r="F7" s="34"/>
      <c r="G7" s="35"/>
      <c r="H7" s="36"/>
      <c r="I7" s="37"/>
      <c r="J7" s="37"/>
      <c r="K7" s="38"/>
      <c r="L7" s="38"/>
    </row>
    <row r="8" spans="1:12" ht="27.75" customHeight="1">
      <c r="A8" s="46" t="s">
        <v>90</v>
      </c>
      <c r="B8" s="47">
        <v>2</v>
      </c>
      <c r="C8" s="47">
        <v>12</v>
      </c>
      <c r="D8" s="47">
        <v>120</v>
      </c>
      <c r="E8" s="47">
        <v>200</v>
      </c>
      <c r="F8" s="468"/>
      <c r="G8" s="30"/>
      <c r="H8" s="283">
        <v>1</v>
      </c>
      <c r="I8" s="39"/>
      <c r="K8" s="3"/>
      <c r="L8" s="3"/>
    </row>
    <row r="9" spans="1:12" ht="58.2" customHeight="1">
      <c r="A9" s="275" t="s">
        <v>49</v>
      </c>
      <c r="B9" s="534" t="s">
        <v>99</v>
      </c>
      <c r="C9" s="535"/>
      <c r="D9" s="535"/>
      <c r="E9" s="536"/>
      <c r="F9" s="469"/>
      <c r="G9" s="274" t="s">
        <v>142</v>
      </c>
      <c r="H9" s="48" t="s">
        <v>205</v>
      </c>
      <c r="I9" s="39"/>
      <c r="K9" s="3"/>
      <c r="L9" s="3"/>
    </row>
    <row r="10" spans="1:12">
      <c r="A10" s="331" t="s">
        <v>149</v>
      </c>
      <c r="B10" s="330"/>
      <c r="C10" s="330"/>
      <c r="D10" s="285"/>
      <c r="E10" s="285"/>
      <c r="F10" s="470"/>
      <c r="G10" s="276">
        <f>SUMIF('4-Basis ruimtestaat'!H:H,'3-Productie normen'!A10,'4-Basis ruimtestaat'!J:J)</f>
        <v>1969</v>
      </c>
      <c r="H10" s="431"/>
      <c r="I10" s="37"/>
      <c r="K10" s="3"/>
      <c r="L10" s="3"/>
    </row>
    <row r="11" spans="1:12">
      <c r="A11" s="331" t="s">
        <v>676</v>
      </c>
      <c r="B11" s="330"/>
      <c r="C11" s="330"/>
      <c r="D11" s="330"/>
      <c r="E11" s="285"/>
      <c r="F11" s="470"/>
      <c r="G11" s="276">
        <f>SUMIF('4-Basis ruimtestaat'!H:H,'3-Productie normen'!A11,'4-Basis ruimtestaat'!J:J)</f>
        <v>726</v>
      </c>
      <c r="I11" s="37"/>
      <c r="K11" s="3"/>
      <c r="L11" s="3"/>
    </row>
    <row r="12" spans="1:12">
      <c r="A12" s="331" t="s">
        <v>664</v>
      </c>
      <c r="B12" s="330"/>
      <c r="C12" s="330"/>
      <c r="D12" s="330"/>
      <c r="E12" s="285"/>
      <c r="F12" s="470"/>
      <c r="G12" s="276">
        <f>SUMIF('4-Basis ruimtestaat'!H:H,'3-Productie normen'!A12,'4-Basis ruimtestaat'!J:J)</f>
        <v>321</v>
      </c>
      <c r="K12" s="3"/>
      <c r="L12" s="3"/>
    </row>
    <row r="13" spans="1:12">
      <c r="A13" s="331" t="s">
        <v>670</v>
      </c>
      <c r="B13" s="330"/>
      <c r="C13" s="330"/>
      <c r="D13" s="330"/>
      <c r="E13" s="285"/>
      <c r="F13" s="470"/>
      <c r="G13" s="276">
        <f>SUMIF('4-Basis ruimtestaat'!H:H,'3-Productie normen'!A13,'4-Basis ruimtestaat'!J:J)</f>
        <v>68</v>
      </c>
      <c r="K13" s="3"/>
      <c r="L13" s="3"/>
    </row>
    <row r="14" spans="1:12">
      <c r="A14" s="40" t="s">
        <v>85</v>
      </c>
      <c r="B14" s="330"/>
      <c r="C14" s="330"/>
      <c r="D14" s="330"/>
      <c r="E14" s="285"/>
      <c r="F14" s="470"/>
      <c r="G14" s="276">
        <f>SUMIF('4-Basis ruimtestaat'!H:H,'3-Productie normen'!A14,'4-Basis ruimtestaat'!J:J)</f>
        <v>137</v>
      </c>
      <c r="K14" s="3"/>
      <c r="L14" s="3"/>
    </row>
    <row r="15" spans="1:12">
      <c r="A15" s="331" t="s">
        <v>675</v>
      </c>
      <c r="B15" s="330"/>
      <c r="C15" s="285"/>
      <c r="D15" s="330"/>
      <c r="E15" s="330"/>
      <c r="F15" s="470"/>
      <c r="G15" s="276">
        <f>SUMIF('4-Basis ruimtestaat'!H:H,'3-Productie normen'!A15,'4-Basis ruimtestaat'!J:J)</f>
        <v>1041</v>
      </c>
      <c r="K15" s="3"/>
      <c r="L15" s="3"/>
    </row>
    <row r="16" spans="1:12">
      <c r="A16" s="331" t="s">
        <v>209</v>
      </c>
      <c r="B16" s="330"/>
      <c r="C16" s="330"/>
      <c r="D16" s="285"/>
      <c r="E16" s="285"/>
      <c r="F16" s="470"/>
      <c r="G16" s="276">
        <f>SUMIF('4-Basis ruimtestaat'!H:H,'3-Productie normen'!A16,'4-Basis ruimtestaat'!J:J)</f>
        <v>6758</v>
      </c>
      <c r="K16" s="3"/>
      <c r="L16" s="3"/>
    </row>
    <row r="17" spans="1:12">
      <c r="A17" s="331" t="s">
        <v>671</v>
      </c>
      <c r="B17" s="330"/>
      <c r="C17" s="330"/>
      <c r="D17" s="330"/>
      <c r="E17" s="285"/>
      <c r="F17" s="470"/>
      <c r="G17" s="276">
        <f>SUMIF('4-Basis ruimtestaat'!H:H,'3-Productie normen'!A17,'4-Basis ruimtestaat'!J:J)</f>
        <v>1212</v>
      </c>
      <c r="K17" s="3"/>
      <c r="L17" s="3"/>
    </row>
    <row r="18" spans="1:12">
      <c r="A18" s="331" t="s">
        <v>1</v>
      </c>
      <c r="B18" s="330"/>
      <c r="C18" s="330"/>
      <c r="D18" s="330"/>
      <c r="E18" s="285"/>
      <c r="F18" s="470"/>
      <c r="G18" s="276">
        <f>SUMIF('4-Basis ruimtestaat'!H:H,'3-Productie normen'!A18,'4-Basis ruimtestaat'!J:J)</f>
        <v>208</v>
      </c>
      <c r="K18" s="3"/>
      <c r="L18" s="3"/>
    </row>
    <row r="19" spans="1:12">
      <c r="A19" s="331" t="s">
        <v>685</v>
      </c>
      <c r="B19" s="330"/>
      <c r="C19" s="330"/>
      <c r="D19" s="330"/>
      <c r="E19" s="285"/>
      <c r="F19" s="470"/>
      <c r="G19" s="276">
        <f>SUMIF('4-Basis ruimtestaat'!H:H,'3-Productie normen'!A19,'4-Basis ruimtestaat'!J:J)</f>
        <v>6111</v>
      </c>
      <c r="K19" s="3"/>
      <c r="L19" s="3"/>
    </row>
    <row r="20" spans="1:12">
      <c r="A20" s="450" t="s">
        <v>686</v>
      </c>
      <c r="B20" s="473"/>
      <c r="C20" s="473"/>
      <c r="D20" s="473"/>
      <c r="E20" s="285"/>
      <c r="F20" s="470"/>
      <c r="G20" s="276">
        <f>SUMIF('4-Basis ruimtestaat'!H:H,'3-Productie normen'!A20,'4-Basis ruimtestaat'!J:J)</f>
        <v>2787</v>
      </c>
      <c r="K20" s="3"/>
      <c r="L20" s="3"/>
    </row>
    <row r="21" spans="1:12">
      <c r="A21" s="40" t="s">
        <v>208</v>
      </c>
      <c r="B21" s="330"/>
      <c r="C21" s="330"/>
      <c r="D21" s="330"/>
      <c r="E21" s="285"/>
      <c r="F21" s="470"/>
      <c r="G21" s="276">
        <f>SUMIF('4-Basis ruimtestaat'!H:H,'3-Productie normen'!A21,'4-Basis ruimtestaat'!J:J)</f>
        <v>3</v>
      </c>
      <c r="K21" s="3"/>
      <c r="L21" s="3"/>
    </row>
    <row r="22" spans="1:12">
      <c r="A22" s="40" t="s">
        <v>665</v>
      </c>
      <c r="B22" s="330"/>
      <c r="C22" s="285"/>
      <c r="D22" s="285"/>
      <c r="E22" s="285"/>
      <c r="F22" s="470"/>
      <c r="G22" s="276">
        <f>SUMIF('4-Basis ruimtestaat'!H:H,'3-Productie normen'!A22,'4-Basis ruimtestaat'!J:J)</f>
        <v>919</v>
      </c>
      <c r="K22" s="3"/>
      <c r="L22" s="3"/>
    </row>
    <row r="23" spans="1:12">
      <c r="A23" s="40" t="s">
        <v>666</v>
      </c>
      <c r="B23" s="330"/>
      <c r="C23" s="330"/>
      <c r="D23" s="285"/>
      <c r="E23" s="285"/>
      <c r="F23" s="470"/>
      <c r="G23" s="276">
        <f>SUMIF('4-Basis ruimtestaat'!H:H,'3-Productie normen'!A23,'4-Basis ruimtestaat'!J:J)</f>
        <v>900</v>
      </c>
      <c r="K23" s="3"/>
      <c r="L23" s="3"/>
    </row>
    <row r="24" spans="1:12">
      <c r="A24" s="40" t="s">
        <v>16</v>
      </c>
      <c r="B24" s="330"/>
      <c r="C24" s="330"/>
      <c r="D24" s="330"/>
      <c r="E24" s="285"/>
      <c r="F24" s="470"/>
      <c r="G24" s="276">
        <f>SUMIF('4-Basis ruimtestaat'!H:H,'3-Productie normen'!A24,'4-Basis ruimtestaat'!J:J)</f>
        <v>497</v>
      </c>
      <c r="K24" s="3"/>
      <c r="L24" s="3"/>
    </row>
    <row r="25" spans="1:12">
      <c r="A25" s="40" t="s">
        <v>207</v>
      </c>
      <c r="B25" s="285"/>
      <c r="C25" s="330"/>
      <c r="D25" s="285"/>
      <c r="E25" s="330"/>
      <c r="F25" s="470"/>
      <c r="G25" s="276">
        <f>SUMIF('4-Basis ruimtestaat'!H:H,'3-Productie normen'!A25,'4-Basis ruimtestaat'!J:J)</f>
        <v>1154</v>
      </c>
      <c r="K25" s="3"/>
      <c r="L25" s="3"/>
    </row>
    <row r="26" spans="1:12">
      <c r="A26" s="40" t="s">
        <v>150</v>
      </c>
      <c r="B26" s="330"/>
      <c r="C26" s="330"/>
      <c r="D26" s="285"/>
      <c r="E26" s="285"/>
      <c r="F26" s="470"/>
      <c r="G26" s="276">
        <f>SUMIF('4-Basis ruimtestaat'!H:H,'3-Productie normen'!A26,'4-Basis ruimtestaat'!J:J)</f>
        <v>444</v>
      </c>
      <c r="K26" s="3"/>
      <c r="L26" s="3"/>
    </row>
    <row r="27" spans="1:12">
      <c r="A27" s="40"/>
      <c r="B27" s="330"/>
      <c r="C27" s="330"/>
      <c r="D27" s="330"/>
      <c r="E27" s="330"/>
      <c r="F27" s="470"/>
      <c r="G27" s="276">
        <f>SUMIF('4-Basis ruimtestaat'!H:H,'3-Productie normen'!A27,'4-Basis ruimtestaat'!J:J)</f>
        <v>0</v>
      </c>
      <c r="K27" s="3"/>
      <c r="L27" s="3"/>
    </row>
    <row r="28" spans="1:12">
      <c r="A28" s="40"/>
      <c r="B28" s="330"/>
      <c r="C28" s="330"/>
      <c r="D28" s="330"/>
      <c r="E28" s="330"/>
      <c r="F28" s="470"/>
      <c r="G28" s="276">
        <f>SUMIF('4-Basis ruimtestaat'!H:H,'3-Productie normen'!A28,'4-Basis ruimtestaat'!J:J)</f>
        <v>0</v>
      </c>
      <c r="K28" s="3"/>
      <c r="L28" s="3"/>
    </row>
    <row r="29" spans="1:12">
      <c r="A29" s="40"/>
      <c r="B29" s="330"/>
      <c r="C29" s="330"/>
      <c r="D29" s="330"/>
      <c r="E29" s="330"/>
      <c r="F29" s="470"/>
      <c r="G29" s="276">
        <f>SUMIF('4-Basis ruimtestaat'!H:H,'3-Productie normen'!A29,'4-Basis ruimtestaat'!J:J)</f>
        <v>0</v>
      </c>
      <c r="K29" s="3"/>
      <c r="L29" s="3"/>
    </row>
    <row r="30" spans="1:12">
      <c r="A30" s="40"/>
      <c r="B30" s="330"/>
      <c r="C30" s="330"/>
      <c r="D30" s="330"/>
      <c r="E30" s="330"/>
      <c r="F30" s="470"/>
      <c r="G30" s="276">
        <f>SUMIF('4-Basis ruimtestaat'!H:H,'3-Productie normen'!A30,'4-Basis ruimtestaat'!J:J)</f>
        <v>0</v>
      </c>
      <c r="K30" s="3"/>
      <c r="L30" s="3"/>
    </row>
    <row r="31" spans="1:12">
      <c r="A31" s="40" t="s">
        <v>680</v>
      </c>
      <c r="B31" s="330"/>
      <c r="C31" s="330"/>
      <c r="D31" s="330"/>
      <c r="E31" s="330"/>
      <c r="F31" s="470"/>
      <c r="G31" s="276">
        <f>SUMIF('4-Basis ruimtestaat'!H:H,'3-Productie normen'!A31,'4-Basis ruimtestaat'!J:J)</f>
        <v>1916</v>
      </c>
      <c r="K31" s="3"/>
      <c r="L31" s="3"/>
    </row>
    <row r="32" spans="1:12">
      <c r="A32" s="40"/>
      <c r="B32" s="41"/>
      <c r="C32" s="41"/>
      <c r="D32" s="41"/>
      <c r="E32" s="41"/>
      <c r="F32" s="471"/>
      <c r="G32" s="276"/>
      <c r="I32" s="39"/>
      <c r="K32" s="3"/>
      <c r="L32" s="3"/>
    </row>
    <row r="33" spans="1:12">
      <c r="A33" s="277" t="s">
        <v>8</v>
      </c>
      <c r="B33" s="162"/>
      <c r="C33" s="162"/>
      <c r="D33" s="162"/>
      <c r="E33" s="162"/>
      <c r="F33" s="472"/>
      <c r="G33" s="278">
        <f>SUM(G10:G32)</f>
        <v>27171</v>
      </c>
      <c r="I33" s="37"/>
      <c r="K33" s="3"/>
      <c r="L33" s="3"/>
    </row>
    <row r="34" spans="1:12">
      <c r="I34" s="37"/>
      <c r="K34" s="3"/>
      <c r="L34" s="3"/>
    </row>
    <row r="35" spans="1:12">
      <c r="A35" s="44" t="s">
        <v>139</v>
      </c>
      <c r="B35" s="45">
        <v>2</v>
      </c>
      <c r="C35" s="45">
        <v>3</v>
      </c>
      <c r="D35" s="45">
        <v>4</v>
      </c>
      <c r="E35" s="45">
        <v>5</v>
      </c>
      <c r="F35" s="467"/>
      <c r="G35" s="37"/>
      <c r="H35" s="30"/>
      <c r="J35" s="30"/>
      <c r="K35" s="3"/>
      <c r="L35" s="3"/>
    </row>
    <row r="37" spans="1:12">
      <c r="A37" s="433" t="s">
        <v>159</v>
      </c>
      <c r="B37" s="433" t="s">
        <v>91</v>
      </c>
      <c r="C37" s="434" t="s">
        <v>137</v>
      </c>
    </row>
    <row r="38" spans="1:12">
      <c r="A38" s="437" t="s">
        <v>160</v>
      </c>
      <c r="B38" s="435">
        <v>2</v>
      </c>
      <c r="C38" s="436">
        <v>2</v>
      </c>
    </row>
    <row r="39" spans="1:12">
      <c r="A39" s="437" t="s">
        <v>161</v>
      </c>
      <c r="B39" s="435">
        <v>12</v>
      </c>
      <c r="C39" s="436">
        <v>3</v>
      </c>
    </row>
    <row r="40" spans="1:12">
      <c r="A40" s="437" t="s">
        <v>678</v>
      </c>
      <c r="B40" s="435">
        <v>120</v>
      </c>
      <c r="C40" s="436">
        <v>4</v>
      </c>
    </row>
    <row r="41" spans="1:12">
      <c r="A41" s="437" t="s">
        <v>679</v>
      </c>
      <c r="B41" s="435">
        <v>200</v>
      </c>
      <c r="C41" s="436">
        <v>5</v>
      </c>
    </row>
    <row r="42" spans="1:12">
      <c r="A42" s="462"/>
      <c r="B42" s="463"/>
      <c r="C42" s="464"/>
    </row>
    <row r="43" spans="1:12">
      <c r="B43" s="465"/>
      <c r="C43" s="466"/>
    </row>
    <row r="44" spans="1:12">
      <c r="B44" s="465"/>
      <c r="C44" s="466"/>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714"/>
  <sheetViews>
    <sheetView showGridLines="0" showZeros="0" zoomScale="80" zoomScaleNormal="80" zoomScalePageLayoutView="75" workbookViewId="0">
      <pane xSplit="1" ySplit="9" topLeftCell="B10" activePane="bottomRight" state="frozen"/>
      <selection activeCell="B1" sqref="B1"/>
      <selection pane="topRight" activeCell="B1" sqref="B1"/>
      <selection pane="bottomLeft" activeCell="B1" sqref="B1"/>
      <selection pane="bottomRight" activeCell="B1" sqref="B1"/>
    </sheetView>
  </sheetViews>
  <sheetFormatPr defaultColWidth="8.6640625" defaultRowHeight="14.1" customHeight="1"/>
  <cols>
    <col min="1" max="1" width="5" style="3" bestFit="1" customWidth="1"/>
    <col min="2" max="2" width="27.5546875" style="3" customWidth="1"/>
    <col min="3" max="3" width="25" style="3" bestFit="1" customWidth="1"/>
    <col min="4" max="4" width="27.109375" style="3" bestFit="1" customWidth="1"/>
    <col min="5" max="5" width="12" style="52" customWidth="1"/>
    <col min="6" max="6" width="10.88671875" style="52" customWidth="1"/>
    <col min="7" max="7" width="23.44140625" style="3" customWidth="1"/>
    <col min="8" max="8" width="23.5546875" style="3" bestFit="1" customWidth="1"/>
    <col min="9" max="9" width="19.44140625" style="3" bestFit="1" customWidth="1"/>
    <col min="10" max="10" width="9.21875" style="52" bestFit="1" customWidth="1"/>
    <col min="11" max="11" width="10.6640625" style="191" customWidth="1"/>
    <col min="12" max="13" width="9.109375" style="80" customWidth="1"/>
    <col min="14" max="14" width="18" style="3" bestFit="1" customWidth="1"/>
    <col min="15" max="15" width="12.5546875" style="3" bestFit="1" customWidth="1"/>
    <col min="16" max="16" width="12" style="3" bestFit="1" customWidth="1"/>
    <col min="17" max="17" width="16.6640625" style="3" customWidth="1"/>
    <col min="18" max="18" width="35.109375" style="3" customWidth="1"/>
    <col min="19" max="19" width="3" style="3" customWidth="1"/>
    <col min="20" max="20" width="11.109375" style="3" customWidth="1"/>
    <col min="21" max="21" width="15.5546875" style="3" bestFit="1" customWidth="1"/>
    <col min="22" max="16384" width="8.6640625" style="3"/>
  </cols>
  <sheetData>
    <row r="1" spans="1:20" ht="13.2">
      <c r="B1" s="282" t="s">
        <v>21</v>
      </c>
      <c r="L1" s="3"/>
      <c r="M1" s="30"/>
    </row>
    <row r="2" spans="1:20" ht="14.1" customHeight="1">
      <c r="A2" s="53">
        <v>2</v>
      </c>
      <c r="B2" s="54"/>
      <c r="C2" s="54"/>
      <c r="D2" s="54"/>
      <c r="E2" s="55"/>
      <c r="F2" s="55"/>
      <c r="G2" s="56"/>
      <c r="H2" s="56"/>
      <c r="I2" s="57"/>
      <c r="J2" s="58"/>
      <c r="K2" s="343"/>
      <c r="L2" s="59"/>
      <c r="M2" s="59"/>
      <c r="N2" s="57"/>
      <c r="O2" s="57"/>
      <c r="P2" s="60"/>
      <c r="Q2" s="60"/>
      <c r="R2" s="56"/>
    </row>
    <row r="3" spans="1:20" ht="14.1" customHeight="1">
      <c r="A3" s="53">
        <v>3</v>
      </c>
      <c r="B3" s="28" t="str">
        <f>'2-Kosten per locatie'!A3</f>
        <v>Naam opdrachtgever</v>
      </c>
      <c r="C3" s="51" t="str">
        <f>'2-Kosten per locatie'!B3</f>
        <v>SOVOP</v>
      </c>
      <c r="D3" s="51"/>
      <c r="F3" s="511"/>
      <c r="I3" s="57"/>
      <c r="J3" s="58"/>
      <c r="K3" s="343"/>
      <c r="L3" s="59"/>
      <c r="M3" s="59"/>
      <c r="N3" s="57"/>
      <c r="O3" s="57"/>
      <c r="P3" s="60"/>
      <c r="Q3" s="60"/>
      <c r="R3" s="56"/>
    </row>
    <row r="4" spans="1:20" ht="14.1" customHeight="1">
      <c r="A4" s="53">
        <v>4</v>
      </c>
      <c r="B4" s="28" t="str">
        <f>'2-Kosten per locatie'!A4</f>
        <v>Calculatie onderdeel</v>
      </c>
      <c r="C4" s="51" t="str">
        <f ca="1">MID(CELL("bestandsnaam",$E$9),SEARCH("]",CELL("bestandsnaam",$E$9),1)+1,256)</f>
        <v>4-Basis ruimtestaat</v>
      </c>
      <c r="D4" s="51"/>
      <c r="F4" s="512"/>
      <c r="I4" s="57"/>
      <c r="J4" s="58"/>
      <c r="K4" s="343"/>
      <c r="L4" s="59"/>
      <c r="M4" s="59"/>
      <c r="N4" s="57"/>
      <c r="O4" s="57"/>
      <c r="P4" s="60"/>
      <c r="Q4" s="60"/>
      <c r="R4" s="56"/>
    </row>
    <row r="5" spans="1:20" ht="14.1" customHeight="1">
      <c r="A5" s="53">
        <v>5</v>
      </c>
      <c r="B5" s="28" t="str">
        <f>'2-Kosten per locatie'!A5</f>
        <v>Gebouw/plaats</v>
      </c>
      <c r="C5" s="51" t="str">
        <f>'2-Kosten per locatie'!B5</f>
        <v>Amsterdam</v>
      </c>
      <c r="D5" s="51"/>
      <c r="F5" s="511"/>
      <c r="I5" s="57"/>
      <c r="J5" s="58"/>
      <c r="K5" s="343"/>
      <c r="L5" s="59"/>
      <c r="M5" s="59"/>
      <c r="N5" s="57"/>
      <c r="O5" s="57"/>
      <c r="P5" s="60"/>
      <c r="Q5" s="60"/>
      <c r="R5" s="56"/>
    </row>
    <row r="6" spans="1:20" ht="14.1" customHeight="1">
      <c r="A6" s="53">
        <v>6</v>
      </c>
      <c r="B6" s="28" t="str">
        <f>'2-Kosten per locatie'!A6</f>
        <v>Referentie nummer</v>
      </c>
      <c r="C6" s="51" t="str">
        <f>'2-Kosten per locatie'!B6</f>
        <v>SOVOP-EA-MH-MB-2023-V2-NvI1</v>
      </c>
      <c r="D6" s="51"/>
      <c r="F6" s="511"/>
      <c r="I6" s="57"/>
      <c r="J6" s="58"/>
      <c r="K6" s="343"/>
      <c r="L6" s="59"/>
      <c r="M6" s="59"/>
      <c r="N6" s="57"/>
      <c r="O6" s="57"/>
      <c r="P6" s="60"/>
      <c r="Q6" s="537" t="s">
        <v>92</v>
      </c>
      <c r="R6" s="56"/>
    </row>
    <row r="7" spans="1:20" ht="12.75" customHeight="1">
      <c r="A7" s="53">
        <v>7</v>
      </c>
      <c r="B7" s="28" t="str">
        <f>'2-Kosten per locatie'!A7</f>
        <v>Naam dienstverlener</v>
      </c>
      <c r="C7" s="51">
        <f>'2-Kosten per locatie'!B7</f>
        <v>0</v>
      </c>
      <c r="D7" s="51"/>
      <c r="F7" s="511"/>
      <c r="I7" s="57"/>
      <c r="J7" s="58"/>
      <c r="K7" s="343"/>
      <c r="L7" s="59"/>
      <c r="M7" s="59"/>
      <c r="N7" s="57"/>
      <c r="O7" s="57"/>
      <c r="P7" s="60"/>
      <c r="Q7" s="538"/>
      <c r="R7" s="56"/>
    </row>
    <row r="8" spans="1:20" ht="14.1" customHeight="1">
      <c r="A8" s="53">
        <v>8</v>
      </c>
      <c r="B8" s="56"/>
      <c r="C8" s="56"/>
      <c r="D8" s="56"/>
      <c r="E8" s="55"/>
      <c r="F8" s="55"/>
      <c r="G8" s="56"/>
      <c r="H8" s="56"/>
      <c r="I8" s="57"/>
      <c r="J8" s="58"/>
      <c r="K8" s="343"/>
      <c r="L8" s="59"/>
      <c r="M8" s="59"/>
      <c r="N8" s="57"/>
      <c r="O8" s="57"/>
      <c r="P8" s="57"/>
      <c r="Q8" s="61">
        <f>'3-Productie normen'!H8</f>
        <v>1</v>
      </c>
      <c r="R8" s="56"/>
    </row>
    <row r="9" spans="1:20" ht="44.1" customHeight="1">
      <c r="A9" s="53">
        <v>9</v>
      </c>
      <c r="B9" s="62" t="s">
        <v>71</v>
      </c>
      <c r="C9" s="62" t="s">
        <v>89</v>
      </c>
      <c r="D9" s="404" t="s">
        <v>667</v>
      </c>
      <c r="E9" s="502" t="s">
        <v>72</v>
      </c>
      <c r="F9" s="502" t="s">
        <v>77</v>
      </c>
      <c r="G9" s="62" t="s">
        <v>78</v>
      </c>
      <c r="H9" s="62" t="s">
        <v>79</v>
      </c>
      <c r="I9" s="63" t="s">
        <v>80</v>
      </c>
      <c r="J9" s="516" t="s">
        <v>81</v>
      </c>
      <c r="K9" s="65" t="s">
        <v>179</v>
      </c>
      <c r="L9" s="64" t="s">
        <v>136</v>
      </c>
      <c r="M9" s="64" t="s">
        <v>135</v>
      </c>
      <c r="N9" s="65" t="s">
        <v>82</v>
      </c>
      <c r="O9" s="65" t="s">
        <v>138</v>
      </c>
      <c r="P9" s="65" t="s">
        <v>93</v>
      </c>
      <c r="Q9" s="65" t="s">
        <v>205</v>
      </c>
      <c r="R9" s="329" t="s">
        <v>148</v>
      </c>
      <c r="S9" s="52"/>
      <c r="T9" s="286" t="s">
        <v>83</v>
      </c>
    </row>
    <row r="10" spans="1:20" s="71" customFormat="1" ht="14.1" customHeight="1">
      <c r="A10" s="53">
        <v>10</v>
      </c>
      <c r="B10" s="447" t="s">
        <v>214</v>
      </c>
      <c r="C10" s="447"/>
      <c r="D10" s="447" t="s">
        <v>213</v>
      </c>
      <c r="E10" s="448"/>
      <c r="F10" s="513" t="s">
        <v>215</v>
      </c>
      <c r="G10" s="447" t="s">
        <v>216</v>
      </c>
      <c r="H10" s="447" t="s">
        <v>665</v>
      </c>
      <c r="I10" s="437" t="s">
        <v>640</v>
      </c>
      <c r="J10" s="457">
        <v>10</v>
      </c>
      <c r="K10" s="449">
        <f t="shared" ref="K10:K73" si="0">SUM(L10:M10)</f>
        <v>12</v>
      </c>
      <c r="L10" s="399">
        <v>12</v>
      </c>
      <c r="M10" s="67">
        <v>0</v>
      </c>
      <c r="N10" s="68" t="e">
        <f>IF(L10="nio",0,IF(L10&gt;0,L10*J10/P10,0))*VLOOKUP(B10,'2-Kosten per locatie'!$A$15:$C$16,3,FALSE)*VLOOKUP(B10,'2-Kosten per locatie'!$A$15:$C$16,3,FALSE)</f>
        <v>#DIV/0!</v>
      </c>
      <c r="O10" s="68">
        <f t="shared" ref="O10:O73" si="1">IF(M10&gt;0,M10*J10/Q10,0)</f>
        <v>0</v>
      </c>
      <c r="P10" s="69">
        <f>IF(L10="nio",0,IF(L10&gt;0,VLOOKUP(H10,'3-Productie normen'!A:I,VLOOKUP(L10,'3-Productie normen'!$B$38:$C$44,2,FALSE),FALSE)))</f>
        <v>0</v>
      </c>
      <c r="Q10" s="69">
        <f t="shared" ref="Q10:Q73" si="2">IF(M10&gt;0,P10*$Q$8,0)</f>
        <v>0</v>
      </c>
      <c r="R10" s="70"/>
      <c r="S10" s="3"/>
      <c r="T10" s="43">
        <f t="shared" ref="T10:T73" si="3">K10*J10</f>
        <v>120</v>
      </c>
    </row>
    <row r="11" spans="1:20" ht="14.1" customHeight="1">
      <c r="A11" s="53">
        <v>11</v>
      </c>
      <c r="B11" s="447" t="s">
        <v>214</v>
      </c>
      <c r="C11" s="447"/>
      <c r="D11" s="447" t="s">
        <v>217</v>
      </c>
      <c r="E11" s="448"/>
      <c r="F11" s="513" t="s">
        <v>218</v>
      </c>
      <c r="G11" s="447" t="s">
        <v>216</v>
      </c>
      <c r="H11" s="447" t="s">
        <v>665</v>
      </c>
      <c r="I11" s="437" t="s">
        <v>640</v>
      </c>
      <c r="J11" s="457">
        <v>10</v>
      </c>
      <c r="K11" s="449">
        <f t="shared" si="0"/>
        <v>12</v>
      </c>
      <c r="L11" s="399">
        <v>12</v>
      </c>
      <c r="M11" s="67">
        <v>0</v>
      </c>
      <c r="N11" s="68" t="e">
        <f>IF(L11="nio",0,IF(L11&gt;0,L11*J11/P11,0))*VLOOKUP(B11,'2-Kosten per locatie'!$A$15:$C$16,3,FALSE)</f>
        <v>#DIV/0!</v>
      </c>
      <c r="O11" s="68">
        <f t="shared" si="1"/>
        <v>0</v>
      </c>
      <c r="P11" s="69">
        <f>IF(L11="nio",0,IF(L11&gt;0,VLOOKUP(H11,'3-Productie normen'!A:I,VLOOKUP(L11,'3-Productie normen'!$B$38:$C$44,2,FALSE),FALSE)))</f>
        <v>0</v>
      </c>
      <c r="Q11" s="69">
        <f t="shared" si="2"/>
        <v>0</v>
      </c>
      <c r="R11" s="70"/>
      <c r="T11" s="43">
        <f t="shared" si="3"/>
        <v>120</v>
      </c>
    </row>
    <row r="12" spans="1:20" ht="14.1" customHeight="1">
      <c r="A12" s="53">
        <v>12</v>
      </c>
      <c r="B12" s="447" t="s">
        <v>214</v>
      </c>
      <c r="C12" s="447"/>
      <c r="D12" s="447" t="s">
        <v>213</v>
      </c>
      <c r="E12" s="448"/>
      <c r="F12" s="513" t="s">
        <v>219</v>
      </c>
      <c r="G12" s="447" t="s">
        <v>220</v>
      </c>
      <c r="H12" s="447" t="s">
        <v>665</v>
      </c>
      <c r="I12" s="437" t="s">
        <v>640</v>
      </c>
      <c r="J12" s="457">
        <v>10</v>
      </c>
      <c r="K12" s="449">
        <f t="shared" si="0"/>
        <v>12</v>
      </c>
      <c r="L12" s="399">
        <v>12</v>
      </c>
      <c r="M12" s="67">
        <v>0</v>
      </c>
      <c r="N12" s="68" t="e">
        <f>IF(L12="nio",0,IF(L12&gt;0,L12*J12/P12,0))*VLOOKUP(B12,'2-Kosten per locatie'!$A$15:$C$16,3,FALSE)</f>
        <v>#DIV/0!</v>
      </c>
      <c r="O12" s="68">
        <f t="shared" si="1"/>
        <v>0</v>
      </c>
      <c r="P12" s="69">
        <f>IF(L12="nio",0,IF(L12&gt;0,VLOOKUP(H12,'3-Productie normen'!A:I,VLOOKUP(L12,'3-Productie normen'!$B$38:$C$44,2,FALSE),FALSE)))</f>
        <v>0</v>
      </c>
      <c r="Q12" s="69">
        <f t="shared" si="2"/>
        <v>0</v>
      </c>
      <c r="R12" s="70"/>
      <c r="T12" s="43">
        <f t="shared" si="3"/>
        <v>120</v>
      </c>
    </row>
    <row r="13" spans="1:20" ht="14.1" customHeight="1">
      <c r="A13" s="53">
        <v>13</v>
      </c>
      <c r="B13" s="447" t="s">
        <v>214</v>
      </c>
      <c r="C13" s="447"/>
      <c r="D13" s="447" t="s">
        <v>213</v>
      </c>
      <c r="E13" s="448"/>
      <c r="F13" s="513" t="s">
        <v>221</v>
      </c>
      <c r="G13" s="437" t="s">
        <v>220</v>
      </c>
      <c r="H13" s="437" t="s">
        <v>665</v>
      </c>
      <c r="I13" s="437" t="s">
        <v>640</v>
      </c>
      <c r="J13" s="457">
        <v>10</v>
      </c>
      <c r="K13" s="449">
        <f t="shared" si="0"/>
        <v>12</v>
      </c>
      <c r="L13" s="399">
        <v>12</v>
      </c>
      <c r="M13" s="67">
        <v>0</v>
      </c>
      <c r="N13" s="68" t="e">
        <f>IF(L13="nio",0,IF(L13&gt;0,L13*J13/P13,0))*VLOOKUP(B13,'2-Kosten per locatie'!$A$15:$C$16,3,FALSE)</f>
        <v>#DIV/0!</v>
      </c>
      <c r="O13" s="68">
        <f t="shared" si="1"/>
        <v>0</v>
      </c>
      <c r="P13" s="69">
        <f>IF(L13="nio",0,IF(L13&gt;0,VLOOKUP(H13,'3-Productie normen'!A:I,VLOOKUP(L13,'3-Productie normen'!$B$38:$C$44,2,FALSE),FALSE)))</f>
        <v>0</v>
      </c>
      <c r="Q13" s="69">
        <f t="shared" si="2"/>
        <v>0</v>
      </c>
      <c r="R13" s="70"/>
      <c r="T13" s="43">
        <f t="shared" si="3"/>
        <v>120</v>
      </c>
    </row>
    <row r="14" spans="1:20" ht="14.1" customHeight="1">
      <c r="A14" s="53">
        <v>14</v>
      </c>
      <c r="B14" s="447" t="s">
        <v>214</v>
      </c>
      <c r="C14" s="447"/>
      <c r="D14" s="447" t="s">
        <v>213</v>
      </c>
      <c r="E14" s="448"/>
      <c r="F14" s="513" t="s">
        <v>222</v>
      </c>
      <c r="G14" s="437" t="s">
        <v>220</v>
      </c>
      <c r="H14" s="450" t="s">
        <v>665</v>
      </c>
      <c r="I14" s="437" t="s">
        <v>640</v>
      </c>
      <c r="J14" s="457">
        <v>10</v>
      </c>
      <c r="K14" s="449">
        <f t="shared" si="0"/>
        <v>12</v>
      </c>
      <c r="L14" s="399">
        <v>12</v>
      </c>
      <c r="M14" s="67">
        <v>0</v>
      </c>
      <c r="N14" s="68" t="e">
        <f>IF(L14="nio",0,IF(L14&gt;0,L14*J14/P14,0))*VLOOKUP(B14,'2-Kosten per locatie'!$A$15:$C$16,3,FALSE)</f>
        <v>#DIV/0!</v>
      </c>
      <c r="O14" s="68">
        <f t="shared" si="1"/>
        <v>0</v>
      </c>
      <c r="P14" s="69">
        <f>IF(L14="nio",0,IF(L14&gt;0,VLOOKUP(H14,'3-Productie normen'!A:I,VLOOKUP(L14,'3-Productie normen'!$B$38:$C$44,2,FALSE),FALSE)))</f>
        <v>0</v>
      </c>
      <c r="Q14" s="69">
        <f t="shared" si="2"/>
        <v>0</v>
      </c>
      <c r="R14" s="70"/>
      <c r="T14" s="43">
        <f t="shared" si="3"/>
        <v>120</v>
      </c>
    </row>
    <row r="15" spans="1:20" ht="14.1" customHeight="1">
      <c r="A15" s="53">
        <v>15</v>
      </c>
      <c r="B15" s="447" t="s">
        <v>214</v>
      </c>
      <c r="C15" s="447"/>
      <c r="D15" s="447" t="s">
        <v>217</v>
      </c>
      <c r="E15" s="448"/>
      <c r="F15" s="513" t="s">
        <v>223</v>
      </c>
      <c r="G15" s="447" t="s">
        <v>224</v>
      </c>
      <c r="H15" s="447" t="s">
        <v>680</v>
      </c>
      <c r="I15" s="437" t="s">
        <v>640</v>
      </c>
      <c r="J15" s="457">
        <v>3</v>
      </c>
      <c r="K15" s="449">
        <f t="shared" si="0"/>
        <v>0</v>
      </c>
      <c r="L15" s="461" t="s">
        <v>677</v>
      </c>
      <c r="M15" s="67">
        <v>0</v>
      </c>
      <c r="N15" s="68">
        <f>IF(L15="nio",0,IF(L15&gt;0,L15*J15/P15,0))*VLOOKUP(B15,'2-Kosten per locatie'!$A$15:$C$16,3,FALSE)</f>
        <v>0</v>
      </c>
      <c r="O15" s="68">
        <f t="shared" si="1"/>
        <v>0</v>
      </c>
      <c r="P15" s="69">
        <f>IF(L15="nio",0,IF(L15&gt;0,VLOOKUP(H15,'3-Productie normen'!A:I,VLOOKUP(L15,'3-Productie normen'!$B$38:$C$44,2,FALSE),FALSE)))</f>
        <v>0</v>
      </c>
      <c r="Q15" s="69">
        <f t="shared" si="2"/>
        <v>0</v>
      </c>
      <c r="R15" s="70"/>
      <c r="T15" s="43">
        <f t="shared" si="3"/>
        <v>0</v>
      </c>
    </row>
    <row r="16" spans="1:20" ht="14.1" customHeight="1">
      <c r="A16" s="53">
        <v>16</v>
      </c>
      <c r="B16" s="447" t="s">
        <v>214</v>
      </c>
      <c r="C16" s="447"/>
      <c r="D16" s="447" t="s">
        <v>217</v>
      </c>
      <c r="E16" s="448"/>
      <c r="F16" s="513" t="s">
        <v>225</v>
      </c>
      <c r="G16" s="447" t="s">
        <v>224</v>
      </c>
      <c r="H16" s="447" t="s">
        <v>680</v>
      </c>
      <c r="I16" s="437" t="s">
        <v>640</v>
      </c>
      <c r="J16" s="457">
        <v>3</v>
      </c>
      <c r="K16" s="449">
        <f t="shared" si="0"/>
        <v>0</v>
      </c>
      <c r="L16" s="461" t="s">
        <v>677</v>
      </c>
      <c r="M16" s="67">
        <v>0</v>
      </c>
      <c r="N16" s="68">
        <f>IF(L16="nio",0,IF(L16&gt;0,L16*J16/P16,0))*VLOOKUP(B16,'2-Kosten per locatie'!$A$15:$C$16,3,FALSE)</f>
        <v>0</v>
      </c>
      <c r="O16" s="68">
        <f t="shared" si="1"/>
        <v>0</v>
      </c>
      <c r="P16" s="69">
        <f>IF(L16="nio",0,IF(L16&gt;0,VLOOKUP(H16,'3-Productie normen'!A:I,VLOOKUP(L16,'3-Productie normen'!$B$38:$C$44,2,FALSE),FALSE)))</f>
        <v>0</v>
      </c>
      <c r="Q16" s="69">
        <f t="shared" si="2"/>
        <v>0</v>
      </c>
      <c r="R16" s="70"/>
      <c r="T16" s="43">
        <f t="shared" si="3"/>
        <v>0</v>
      </c>
    </row>
    <row r="17" spans="1:20" ht="14.1" customHeight="1">
      <c r="A17" s="53">
        <v>17</v>
      </c>
      <c r="B17" s="447" t="s">
        <v>214</v>
      </c>
      <c r="C17" s="447"/>
      <c r="D17" s="447" t="s">
        <v>213</v>
      </c>
      <c r="E17" s="448"/>
      <c r="F17" s="513" t="s">
        <v>226</v>
      </c>
      <c r="G17" s="447" t="s">
        <v>227</v>
      </c>
      <c r="H17" s="447" t="s">
        <v>149</v>
      </c>
      <c r="I17" s="437" t="s">
        <v>640</v>
      </c>
      <c r="J17" s="457">
        <v>19</v>
      </c>
      <c r="K17" s="449">
        <f t="shared" si="0"/>
        <v>200</v>
      </c>
      <c r="L17" s="399">
        <v>200</v>
      </c>
      <c r="M17" s="67">
        <v>0</v>
      </c>
      <c r="N17" s="68" t="e">
        <f>IF(L17="nio",0,IF(L17&gt;0,L17*J17/P17,0))*VLOOKUP(B17,'2-Kosten per locatie'!$A$15:$C$16,3,FALSE)</f>
        <v>#DIV/0!</v>
      </c>
      <c r="O17" s="68">
        <f t="shared" si="1"/>
        <v>0</v>
      </c>
      <c r="P17" s="69">
        <f>IF(L17="nio",0,IF(L17&gt;0,VLOOKUP(H17,'3-Productie normen'!A:I,VLOOKUP(L17,'3-Productie normen'!$B$38:$C$44,2,FALSE),FALSE)))</f>
        <v>0</v>
      </c>
      <c r="Q17" s="69">
        <f t="shared" si="2"/>
        <v>0</v>
      </c>
      <c r="R17" s="70"/>
      <c r="T17" s="43">
        <f t="shared" si="3"/>
        <v>3800</v>
      </c>
    </row>
    <row r="18" spans="1:20" ht="14.1" customHeight="1">
      <c r="A18" s="53">
        <v>18</v>
      </c>
      <c r="B18" s="447" t="s">
        <v>214</v>
      </c>
      <c r="C18" s="447"/>
      <c r="D18" s="447" t="s">
        <v>213</v>
      </c>
      <c r="E18" s="448"/>
      <c r="F18" s="513" t="s">
        <v>228</v>
      </c>
      <c r="G18" s="437" t="s">
        <v>227</v>
      </c>
      <c r="H18" s="447" t="s">
        <v>149</v>
      </c>
      <c r="I18" s="437" t="s">
        <v>640</v>
      </c>
      <c r="J18" s="457">
        <v>16</v>
      </c>
      <c r="K18" s="449">
        <f t="shared" si="0"/>
        <v>200</v>
      </c>
      <c r="L18" s="399">
        <v>200</v>
      </c>
      <c r="M18" s="67">
        <v>0</v>
      </c>
      <c r="N18" s="68" t="e">
        <f>IF(L18="nio",0,IF(L18&gt;0,L18*J18/P18,0))*VLOOKUP(B18,'2-Kosten per locatie'!$A$15:$C$16,3,FALSE)</f>
        <v>#DIV/0!</v>
      </c>
      <c r="O18" s="68">
        <f t="shared" si="1"/>
        <v>0</v>
      </c>
      <c r="P18" s="69">
        <f>IF(L18="nio",0,IF(L18&gt;0,VLOOKUP(H18,'3-Productie normen'!A:I,VLOOKUP(L18,'3-Productie normen'!$B$38:$C$44,2,FALSE),FALSE)))</f>
        <v>0</v>
      </c>
      <c r="Q18" s="69">
        <f t="shared" si="2"/>
        <v>0</v>
      </c>
      <c r="R18" s="70"/>
      <c r="T18" s="43">
        <f t="shared" si="3"/>
        <v>3200</v>
      </c>
    </row>
    <row r="19" spans="1:20" ht="14.1" customHeight="1">
      <c r="A19" s="53">
        <v>19</v>
      </c>
      <c r="B19" s="447" t="s">
        <v>214</v>
      </c>
      <c r="C19" s="447"/>
      <c r="D19" s="447" t="s">
        <v>213</v>
      </c>
      <c r="E19" s="448"/>
      <c r="F19" s="513" t="s">
        <v>229</v>
      </c>
      <c r="G19" s="437" t="s">
        <v>227</v>
      </c>
      <c r="H19" s="447" t="s">
        <v>149</v>
      </c>
      <c r="I19" s="437" t="s">
        <v>640</v>
      </c>
      <c r="J19" s="457">
        <v>16</v>
      </c>
      <c r="K19" s="449">
        <f t="shared" si="0"/>
        <v>200</v>
      </c>
      <c r="L19" s="399">
        <v>200</v>
      </c>
      <c r="M19" s="67">
        <v>0</v>
      </c>
      <c r="N19" s="68" t="e">
        <f>IF(L19="nio",0,IF(L19&gt;0,L19*J19/P19,0))*VLOOKUP(B19,'2-Kosten per locatie'!$A$15:$C$16,3,FALSE)</f>
        <v>#DIV/0!</v>
      </c>
      <c r="O19" s="68">
        <f t="shared" si="1"/>
        <v>0</v>
      </c>
      <c r="P19" s="69">
        <f>IF(L19="nio",0,IF(L19&gt;0,VLOOKUP(H19,'3-Productie normen'!A:I,VLOOKUP(L19,'3-Productie normen'!$B$38:$C$44,2,FALSE),FALSE)))</f>
        <v>0</v>
      </c>
      <c r="Q19" s="69">
        <f t="shared" si="2"/>
        <v>0</v>
      </c>
      <c r="R19" s="70"/>
      <c r="T19" s="43">
        <f t="shared" si="3"/>
        <v>3200</v>
      </c>
    </row>
    <row r="20" spans="1:20" ht="14.1" customHeight="1">
      <c r="A20" s="53">
        <v>20</v>
      </c>
      <c r="B20" s="447" t="s">
        <v>214</v>
      </c>
      <c r="C20" s="447"/>
      <c r="D20" s="447" t="s">
        <v>213</v>
      </c>
      <c r="E20" s="448"/>
      <c r="F20" s="513" t="s">
        <v>230</v>
      </c>
      <c r="G20" s="447" t="s">
        <v>227</v>
      </c>
      <c r="H20" s="447" t="s">
        <v>149</v>
      </c>
      <c r="I20" s="437" t="s">
        <v>640</v>
      </c>
      <c r="J20" s="457">
        <v>17</v>
      </c>
      <c r="K20" s="449">
        <f t="shared" si="0"/>
        <v>200</v>
      </c>
      <c r="L20" s="399">
        <v>200</v>
      </c>
      <c r="M20" s="67">
        <v>0</v>
      </c>
      <c r="N20" s="68" t="e">
        <f>IF(L20="nio",0,IF(L20&gt;0,L20*J20/P20,0))*VLOOKUP(B20,'2-Kosten per locatie'!$A$15:$C$16,3,FALSE)</f>
        <v>#DIV/0!</v>
      </c>
      <c r="O20" s="68">
        <f t="shared" si="1"/>
        <v>0</v>
      </c>
      <c r="P20" s="69">
        <f>IF(L20="nio",0,IF(L20&gt;0,VLOOKUP(H20,'3-Productie normen'!A:I,VLOOKUP(L20,'3-Productie normen'!$B$38:$C$44,2,FALSE),FALSE)))</f>
        <v>0</v>
      </c>
      <c r="Q20" s="69">
        <f t="shared" si="2"/>
        <v>0</v>
      </c>
      <c r="R20" s="70"/>
      <c r="T20" s="43">
        <f t="shared" si="3"/>
        <v>3400</v>
      </c>
    </row>
    <row r="21" spans="1:20" ht="14.1" customHeight="1">
      <c r="A21" s="53">
        <v>21</v>
      </c>
      <c r="B21" s="447" t="s">
        <v>214</v>
      </c>
      <c r="C21" s="447"/>
      <c r="D21" s="447" t="s">
        <v>217</v>
      </c>
      <c r="E21" s="448"/>
      <c r="F21" s="513" t="s">
        <v>231</v>
      </c>
      <c r="G21" s="447" t="s">
        <v>232</v>
      </c>
      <c r="H21" s="447" t="s">
        <v>209</v>
      </c>
      <c r="I21" s="437" t="s">
        <v>640</v>
      </c>
      <c r="J21" s="457">
        <v>20</v>
      </c>
      <c r="K21" s="449">
        <f t="shared" si="0"/>
        <v>200</v>
      </c>
      <c r="L21" s="399">
        <v>200</v>
      </c>
      <c r="M21" s="67">
        <v>0</v>
      </c>
      <c r="N21" s="68" t="e">
        <f>IF(L21="nio",0,IF(L21&gt;0,L21*J21/P21,0))*VLOOKUP(B21,'2-Kosten per locatie'!$A$15:$C$16,3,FALSE)</f>
        <v>#DIV/0!</v>
      </c>
      <c r="O21" s="68">
        <f t="shared" si="1"/>
        <v>0</v>
      </c>
      <c r="P21" s="69">
        <f>IF(L21="nio",0,IF(L21&gt;0,VLOOKUP(H21,'3-Productie normen'!A:I,VLOOKUP(L21,'3-Productie normen'!$B$38:$C$44,2,FALSE),FALSE)))</f>
        <v>0</v>
      </c>
      <c r="Q21" s="69">
        <f t="shared" si="2"/>
        <v>0</v>
      </c>
      <c r="R21" s="70"/>
      <c r="T21" s="43">
        <f t="shared" si="3"/>
        <v>4000</v>
      </c>
    </row>
    <row r="22" spans="1:20" ht="14.1" customHeight="1">
      <c r="A22" s="53">
        <v>22</v>
      </c>
      <c r="B22" s="447" t="s">
        <v>214</v>
      </c>
      <c r="C22" s="447"/>
      <c r="D22" s="447" t="s">
        <v>233</v>
      </c>
      <c r="E22" s="448"/>
      <c r="F22" s="513" t="s">
        <v>234</v>
      </c>
      <c r="G22" s="447" t="s">
        <v>232</v>
      </c>
      <c r="H22" s="447" t="s">
        <v>209</v>
      </c>
      <c r="I22" s="437" t="s">
        <v>640</v>
      </c>
      <c r="J22" s="457">
        <v>99</v>
      </c>
      <c r="K22" s="449">
        <f t="shared" si="0"/>
        <v>200</v>
      </c>
      <c r="L22" s="399">
        <v>200</v>
      </c>
      <c r="M22" s="67">
        <v>0</v>
      </c>
      <c r="N22" s="68" t="e">
        <f>IF(L22="nio",0,IF(L22&gt;0,L22*J22/P22,0))*VLOOKUP(B22,'2-Kosten per locatie'!$A$15:$C$16,3,FALSE)</f>
        <v>#DIV/0!</v>
      </c>
      <c r="O22" s="68">
        <f t="shared" si="1"/>
        <v>0</v>
      </c>
      <c r="P22" s="69">
        <f>IF(L22="nio",0,IF(L22&gt;0,VLOOKUP(H22,'3-Productie normen'!A:I,VLOOKUP(L22,'3-Productie normen'!$B$38:$C$44,2,FALSE),FALSE)))</f>
        <v>0</v>
      </c>
      <c r="Q22" s="69">
        <f t="shared" si="2"/>
        <v>0</v>
      </c>
      <c r="R22" s="70"/>
      <c r="T22" s="43">
        <f t="shared" si="3"/>
        <v>19800</v>
      </c>
    </row>
    <row r="23" spans="1:20" ht="14.1" customHeight="1">
      <c r="A23" s="53">
        <v>23</v>
      </c>
      <c r="B23" s="447" t="s">
        <v>214</v>
      </c>
      <c r="C23" s="447"/>
      <c r="D23" s="447" t="s">
        <v>233</v>
      </c>
      <c r="E23" s="448"/>
      <c r="F23" s="513" t="s">
        <v>235</v>
      </c>
      <c r="G23" s="437" t="s">
        <v>232</v>
      </c>
      <c r="H23" s="447" t="s">
        <v>209</v>
      </c>
      <c r="I23" s="437" t="s">
        <v>640</v>
      </c>
      <c r="J23" s="457">
        <v>110</v>
      </c>
      <c r="K23" s="449">
        <f t="shared" si="0"/>
        <v>200</v>
      </c>
      <c r="L23" s="399">
        <v>200</v>
      </c>
      <c r="M23" s="67">
        <v>0</v>
      </c>
      <c r="N23" s="68" t="e">
        <f>IF(L23="nio",0,IF(L23&gt;0,L23*J23/P23,0))*VLOOKUP(B23,'2-Kosten per locatie'!$A$15:$C$16,3,FALSE)</f>
        <v>#DIV/0!</v>
      </c>
      <c r="O23" s="68">
        <f t="shared" si="1"/>
        <v>0</v>
      </c>
      <c r="P23" s="69">
        <f>IF(L23="nio",0,IF(L23&gt;0,VLOOKUP(H23,'3-Productie normen'!A:I,VLOOKUP(L23,'3-Productie normen'!$B$38:$C$44,2,FALSE),FALSE)))</f>
        <v>0</v>
      </c>
      <c r="Q23" s="69">
        <f t="shared" si="2"/>
        <v>0</v>
      </c>
      <c r="R23" s="70"/>
      <c r="T23" s="43">
        <f t="shared" si="3"/>
        <v>22000</v>
      </c>
    </row>
    <row r="24" spans="1:20" ht="14.1" customHeight="1">
      <c r="A24" s="53">
        <v>24</v>
      </c>
      <c r="B24" s="447" t="s">
        <v>214</v>
      </c>
      <c r="C24" s="447"/>
      <c r="D24" s="447" t="s">
        <v>217</v>
      </c>
      <c r="E24" s="448"/>
      <c r="F24" s="513" t="s">
        <v>236</v>
      </c>
      <c r="G24" s="437" t="s">
        <v>237</v>
      </c>
      <c r="H24" s="447" t="s">
        <v>685</v>
      </c>
      <c r="I24" s="437" t="s">
        <v>640</v>
      </c>
      <c r="J24" s="457">
        <v>21</v>
      </c>
      <c r="K24" s="449">
        <f t="shared" si="0"/>
        <v>200</v>
      </c>
      <c r="L24" s="399">
        <v>200</v>
      </c>
      <c r="M24" s="67">
        <v>0</v>
      </c>
      <c r="N24" s="68" t="e">
        <f>IF(L24="nio",0,IF(L24&gt;0,L24*J24/P24,0))*VLOOKUP(B24,'2-Kosten per locatie'!$A$15:$C$16,3,FALSE)</f>
        <v>#DIV/0!</v>
      </c>
      <c r="O24" s="68">
        <f t="shared" si="1"/>
        <v>0</v>
      </c>
      <c r="P24" s="69">
        <f>IF(L24="nio",0,IF(L24&gt;0,VLOOKUP(H24,'3-Productie normen'!A:I,VLOOKUP(L24,'3-Productie normen'!$B$38:$C$44,2,FALSE),FALSE)))</f>
        <v>0</v>
      </c>
      <c r="Q24" s="69">
        <f t="shared" si="2"/>
        <v>0</v>
      </c>
      <c r="R24" s="70"/>
      <c r="T24" s="43">
        <f t="shared" si="3"/>
        <v>4200</v>
      </c>
    </row>
    <row r="25" spans="1:20" ht="14.1" customHeight="1">
      <c r="A25" s="53">
        <v>25</v>
      </c>
      <c r="B25" s="447" t="s">
        <v>214</v>
      </c>
      <c r="C25" s="447"/>
      <c r="D25" s="447" t="s">
        <v>217</v>
      </c>
      <c r="E25" s="448"/>
      <c r="F25" s="513" t="s">
        <v>238</v>
      </c>
      <c r="G25" s="447" t="s">
        <v>237</v>
      </c>
      <c r="H25" s="447" t="s">
        <v>685</v>
      </c>
      <c r="I25" s="437" t="s">
        <v>640</v>
      </c>
      <c r="J25" s="457">
        <v>21</v>
      </c>
      <c r="K25" s="449">
        <f t="shared" si="0"/>
        <v>200</v>
      </c>
      <c r="L25" s="399">
        <v>200</v>
      </c>
      <c r="M25" s="67">
        <v>0</v>
      </c>
      <c r="N25" s="68" t="e">
        <f>IF(L25="nio",0,IF(L25&gt;0,L25*J25/P25,0))*VLOOKUP(B25,'2-Kosten per locatie'!$A$15:$C$16,3,FALSE)</f>
        <v>#DIV/0!</v>
      </c>
      <c r="O25" s="68">
        <f t="shared" si="1"/>
        <v>0</v>
      </c>
      <c r="P25" s="69">
        <f>IF(L25="nio",0,IF(L25&gt;0,VLOOKUP(H25,'3-Productie normen'!A:I,VLOOKUP(L25,'3-Productie normen'!$B$38:$C$44,2,FALSE),FALSE)))</f>
        <v>0</v>
      </c>
      <c r="Q25" s="69">
        <f t="shared" si="2"/>
        <v>0</v>
      </c>
      <c r="R25" s="70"/>
      <c r="T25" s="43">
        <f t="shared" si="3"/>
        <v>4200</v>
      </c>
    </row>
    <row r="26" spans="1:20" ht="14.1" customHeight="1">
      <c r="A26" s="53">
        <v>26</v>
      </c>
      <c r="B26" s="447" t="s">
        <v>214</v>
      </c>
      <c r="C26" s="447"/>
      <c r="D26" s="447" t="s">
        <v>217</v>
      </c>
      <c r="E26" s="448"/>
      <c r="F26" s="513" t="s">
        <v>239</v>
      </c>
      <c r="G26" s="447" t="s">
        <v>237</v>
      </c>
      <c r="H26" s="447" t="s">
        <v>685</v>
      </c>
      <c r="I26" s="437" t="s">
        <v>640</v>
      </c>
      <c r="J26" s="457">
        <v>24</v>
      </c>
      <c r="K26" s="449">
        <f t="shared" si="0"/>
        <v>200</v>
      </c>
      <c r="L26" s="399">
        <v>200</v>
      </c>
      <c r="M26" s="67">
        <v>0</v>
      </c>
      <c r="N26" s="68" t="e">
        <f>IF(L26="nio",0,IF(L26&gt;0,L26*J26/P26,0))*VLOOKUP(B26,'2-Kosten per locatie'!$A$15:$C$16,3,FALSE)</f>
        <v>#DIV/0!</v>
      </c>
      <c r="O26" s="68">
        <f t="shared" si="1"/>
        <v>0</v>
      </c>
      <c r="P26" s="69">
        <f>IF(L26="nio",0,IF(L26&gt;0,VLOOKUP(H26,'3-Productie normen'!A:I,VLOOKUP(L26,'3-Productie normen'!$B$38:$C$44,2,FALSE),FALSE)))</f>
        <v>0</v>
      </c>
      <c r="Q26" s="69">
        <f t="shared" si="2"/>
        <v>0</v>
      </c>
      <c r="R26" s="70"/>
      <c r="T26" s="43">
        <f t="shared" si="3"/>
        <v>4800</v>
      </c>
    </row>
    <row r="27" spans="1:20" ht="14.1" customHeight="1">
      <c r="A27" s="53">
        <v>27</v>
      </c>
      <c r="B27" s="447" t="s">
        <v>214</v>
      </c>
      <c r="C27" s="447"/>
      <c r="D27" s="447" t="s">
        <v>217</v>
      </c>
      <c r="E27" s="448"/>
      <c r="F27" s="513" t="s">
        <v>240</v>
      </c>
      <c r="G27" s="447" t="s">
        <v>241</v>
      </c>
      <c r="H27" s="447" t="s">
        <v>685</v>
      </c>
      <c r="I27" s="437" t="s">
        <v>640</v>
      </c>
      <c r="J27" s="457">
        <v>12</v>
      </c>
      <c r="K27" s="449">
        <f t="shared" si="0"/>
        <v>200</v>
      </c>
      <c r="L27" s="399">
        <v>200</v>
      </c>
      <c r="M27" s="67">
        <v>0</v>
      </c>
      <c r="N27" s="68" t="e">
        <f>IF(L27="nio",0,IF(L27&gt;0,L27*J27/P27,0))*VLOOKUP(B27,'2-Kosten per locatie'!$A$15:$C$16,3,FALSE)</f>
        <v>#DIV/0!</v>
      </c>
      <c r="O27" s="68">
        <f t="shared" si="1"/>
        <v>0</v>
      </c>
      <c r="P27" s="69">
        <f>IF(L27="nio",0,IF(L27&gt;0,VLOOKUP(H27,'3-Productie normen'!A:I,VLOOKUP(L27,'3-Productie normen'!$B$38:$C$44,2,FALSE),FALSE)))</f>
        <v>0</v>
      </c>
      <c r="Q27" s="69">
        <f t="shared" si="2"/>
        <v>0</v>
      </c>
      <c r="R27" s="70"/>
      <c r="T27" s="43">
        <f t="shared" si="3"/>
        <v>2400</v>
      </c>
    </row>
    <row r="28" spans="1:20" ht="14.1" customHeight="1">
      <c r="A28" s="53">
        <v>28</v>
      </c>
      <c r="B28" s="447" t="s">
        <v>214</v>
      </c>
      <c r="C28" s="447"/>
      <c r="D28" s="447" t="s">
        <v>217</v>
      </c>
      <c r="E28" s="448"/>
      <c r="F28" s="513" t="s">
        <v>242</v>
      </c>
      <c r="G28" s="437" t="s">
        <v>243</v>
      </c>
      <c r="H28" s="447" t="s">
        <v>685</v>
      </c>
      <c r="I28" s="437" t="s">
        <v>640</v>
      </c>
      <c r="J28" s="457">
        <v>15</v>
      </c>
      <c r="K28" s="449">
        <f t="shared" si="0"/>
        <v>200</v>
      </c>
      <c r="L28" s="399">
        <v>200</v>
      </c>
      <c r="M28" s="67">
        <v>0</v>
      </c>
      <c r="N28" s="68" t="e">
        <f>IF(L28="nio",0,IF(L28&gt;0,L28*J28/P28,0))*VLOOKUP(B28,'2-Kosten per locatie'!$A$15:$C$16,3,FALSE)</f>
        <v>#DIV/0!</v>
      </c>
      <c r="O28" s="68">
        <f t="shared" si="1"/>
        <v>0</v>
      </c>
      <c r="P28" s="69">
        <f>IF(L28="nio",0,IF(L28&gt;0,VLOOKUP(H28,'3-Productie normen'!A:I,VLOOKUP(L28,'3-Productie normen'!$B$38:$C$44,2,FALSE),FALSE)))</f>
        <v>0</v>
      </c>
      <c r="Q28" s="69">
        <f t="shared" si="2"/>
        <v>0</v>
      </c>
      <c r="R28" s="70"/>
      <c r="T28" s="43">
        <f t="shared" si="3"/>
        <v>3000</v>
      </c>
    </row>
    <row r="29" spans="1:20" ht="14.1" customHeight="1">
      <c r="A29" s="53">
        <v>29</v>
      </c>
      <c r="B29" s="447" t="s">
        <v>214</v>
      </c>
      <c r="C29" s="447"/>
      <c r="D29" s="447" t="s">
        <v>217</v>
      </c>
      <c r="E29" s="448"/>
      <c r="F29" s="513" t="s">
        <v>244</v>
      </c>
      <c r="G29" s="437" t="s">
        <v>243</v>
      </c>
      <c r="H29" s="447" t="s">
        <v>685</v>
      </c>
      <c r="I29" s="437" t="s">
        <v>640</v>
      </c>
      <c r="J29" s="457">
        <v>13</v>
      </c>
      <c r="K29" s="449">
        <f t="shared" si="0"/>
        <v>200</v>
      </c>
      <c r="L29" s="399">
        <v>200</v>
      </c>
      <c r="M29" s="67">
        <v>0</v>
      </c>
      <c r="N29" s="68" t="e">
        <f>IF(L29="nio",0,IF(L29&gt;0,L29*J29/P29,0))*VLOOKUP(B29,'2-Kosten per locatie'!$A$15:$C$16,3,FALSE)</f>
        <v>#DIV/0!</v>
      </c>
      <c r="O29" s="68">
        <f t="shared" si="1"/>
        <v>0</v>
      </c>
      <c r="P29" s="69">
        <f>IF(L29="nio",0,IF(L29&gt;0,VLOOKUP(H29,'3-Productie normen'!A:I,VLOOKUP(L29,'3-Productie normen'!$B$38:$C$44,2,FALSE),FALSE)))</f>
        <v>0</v>
      </c>
      <c r="Q29" s="69">
        <f t="shared" si="2"/>
        <v>0</v>
      </c>
      <c r="R29" s="70"/>
      <c r="T29" s="43">
        <f t="shared" si="3"/>
        <v>2600</v>
      </c>
    </row>
    <row r="30" spans="1:20" ht="14.1" customHeight="1">
      <c r="A30" s="53">
        <v>30</v>
      </c>
      <c r="B30" s="447" t="s">
        <v>214</v>
      </c>
      <c r="C30" s="447"/>
      <c r="D30" s="447" t="s">
        <v>217</v>
      </c>
      <c r="E30" s="448"/>
      <c r="F30" s="513" t="s">
        <v>245</v>
      </c>
      <c r="G30" s="437" t="s">
        <v>243</v>
      </c>
      <c r="H30" s="447" t="s">
        <v>685</v>
      </c>
      <c r="I30" s="437" t="s">
        <v>640</v>
      </c>
      <c r="J30" s="457">
        <v>10</v>
      </c>
      <c r="K30" s="449">
        <f t="shared" si="0"/>
        <v>200</v>
      </c>
      <c r="L30" s="399">
        <v>200</v>
      </c>
      <c r="M30" s="67">
        <v>0</v>
      </c>
      <c r="N30" s="68" t="e">
        <f>IF(L30="nio",0,IF(L30&gt;0,L30*J30/P30,0))*VLOOKUP(B30,'2-Kosten per locatie'!$A$15:$C$16,3,FALSE)</f>
        <v>#DIV/0!</v>
      </c>
      <c r="O30" s="68">
        <f t="shared" si="1"/>
        <v>0</v>
      </c>
      <c r="P30" s="69">
        <f>IF(L30="nio",0,IF(L30&gt;0,VLOOKUP(H30,'3-Productie normen'!A:I,VLOOKUP(L30,'3-Productie normen'!$B$38:$C$44,2,FALSE),FALSE)))</f>
        <v>0</v>
      </c>
      <c r="Q30" s="69">
        <f t="shared" si="2"/>
        <v>0</v>
      </c>
      <c r="R30" s="70"/>
      <c r="T30" s="43">
        <f t="shared" si="3"/>
        <v>2000</v>
      </c>
    </row>
    <row r="31" spans="1:20" ht="14.1" customHeight="1">
      <c r="A31" s="53">
        <v>31</v>
      </c>
      <c r="B31" s="447" t="s">
        <v>214</v>
      </c>
      <c r="C31" s="447"/>
      <c r="D31" s="447" t="s">
        <v>217</v>
      </c>
      <c r="E31" s="448"/>
      <c r="F31" s="513" t="s">
        <v>246</v>
      </c>
      <c r="G31" s="437" t="s">
        <v>243</v>
      </c>
      <c r="H31" s="447" t="s">
        <v>685</v>
      </c>
      <c r="I31" s="437" t="s">
        <v>640</v>
      </c>
      <c r="J31" s="457">
        <v>12</v>
      </c>
      <c r="K31" s="449">
        <f t="shared" si="0"/>
        <v>200</v>
      </c>
      <c r="L31" s="399">
        <v>200</v>
      </c>
      <c r="M31" s="67">
        <v>0</v>
      </c>
      <c r="N31" s="68" t="e">
        <f>IF(L31="nio",0,IF(L31&gt;0,L31*J31/P31,0))*VLOOKUP(B31,'2-Kosten per locatie'!$A$15:$C$16,3,FALSE)</f>
        <v>#DIV/0!</v>
      </c>
      <c r="O31" s="68">
        <f t="shared" si="1"/>
        <v>0</v>
      </c>
      <c r="P31" s="69">
        <f>IF(L31="nio",0,IF(L31&gt;0,VLOOKUP(H31,'3-Productie normen'!A:I,VLOOKUP(L31,'3-Productie normen'!$B$38:$C$44,2,FALSE),FALSE)))</f>
        <v>0</v>
      </c>
      <c r="Q31" s="69">
        <f t="shared" si="2"/>
        <v>0</v>
      </c>
      <c r="R31" s="70"/>
      <c r="T31" s="43">
        <f t="shared" si="3"/>
        <v>2400</v>
      </c>
    </row>
    <row r="32" spans="1:20" ht="14.1" customHeight="1">
      <c r="A32" s="53">
        <v>32</v>
      </c>
      <c r="B32" s="447" t="s">
        <v>214</v>
      </c>
      <c r="C32" s="447"/>
      <c r="D32" s="447" t="s">
        <v>217</v>
      </c>
      <c r="E32" s="448"/>
      <c r="F32" s="513" t="s">
        <v>247</v>
      </c>
      <c r="G32" s="437" t="s">
        <v>243</v>
      </c>
      <c r="H32" s="447" t="s">
        <v>685</v>
      </c>
      <c r="I32" s="437" t="s">
        <v>640</v>
      </c>
      <c r="J32" s="457">
        <v>11</v>
      </c>
      <c r="K32" s="449">
        <f t="shared" si="0"/>
        <v>200</v>
      </c>
      <c r="L32" s="399">
        <v>200</v>
      </c>
      <c r="M32" s="67">
        <v>0</v>
      </c>
      <c r="N32" s="68" t="e">
        <f>IF(L32="nio",0,IF(L32&gt;0,L32*J32/P32,0))*VLOOKUP(B32,'2-Kosten per locatie'!$A$15:$C$16,3,FALSE)</f>
        <v>#DIV/0!</v>
      </c>
      <c r="O32" s="68">
        <f t="shared" si="1"/>
        <v>0</v>
      </c>
      <c r="P32" s="69">
        <f>IF(L32="nio",0,IF(L32&gt;0,VLOOKUP(H32,'3-Productie normen'!A:I,VLOOKUP(L32,'3-Productie normen'!$B$38:$C$44,2,FALSE),FALSE)))</f>
        <v>0</v>
      </c>
      <c r="Q32" s="69">
        <f t="shared" si="2"/>
        <v>0</v>
      </c>
      <c r="R32" s="70"/>
      <c r="T32" s="43">
        <f t="shared" si="3"/>
        <v>2200</v>
      </c>
    </row>
    <row r="33" spans="1:20" ht="14.1" customHeight="1">
      <c r="A33" s="53">
        <v>33</v>
      </c>
      <c r="B33" s="447" t="s">
        <v>214</v>
      </c>
      <c r="C33" s="447"/>
      <c r="D33" s="447" t="s">
        <v>217</v>
      </c>
      <c r="E33" s="448"/>
      <c r="F33" s="513" t="s">
        <v>248</v>
      </c>
      <c r="G33" s="437" t="s">
        <v>243</v>
      </c>
      <c r="H33" s="447" t="s">
        <v>685</v>
      </c>
      <c r="I33" s="437" t="s">
        <v>640</v>
      </c>
      <c r="J33" s="457">
        <v>12</v>
      </c>
      <c r="K33" s="449">
        <f t="shared" si="0"/>
        <v>200</v>
      </c>
      <c r="L33" s="399">
        <v>200</v>
      </c>
      <c r="M33" s="67">
        <v>0</v>
      </c>
      <c r="N33" s="68" t="e">
        <f>IF(L33="nio",0,IF(L33&gt;0,L33*J33/P33,0))*VLOOKUP(B33,'2-Kosten per locatie'!$A$15:$C$16,3,FALSE)</f>
        <v>#DIV/0!</v>
      </c>
      <c r="O33" s="68">
        <f t="shared" si="1"/>
        <v>0</v>
      </c>
      <c r="P33" s="69">
        <f>IF(L33="nio",0,IF(L33&gt;0,VLOOKUP(H33,'3-Productie normen'!A:I,VLOOKUP(L33,'3-Productie normen'!$B$38:$C$44,2,FALSE),FALSE)))</f>
        <v>0</v>
      </c>
      <c r="Q33" s="69">
        <f t="shared" si="2"/>
        <v>0</v>
      </c>
      <c r="R33" s="70"/>
      <c r="T33" s="43">
        <f t="shared" si="3"/>
        <v>2400</v>
      </c>
    </row>
    <row r="34" spans="1:20" ht="14.1" customHeight="1">
      <c r="A34" s="53">
        <v>34</v>
      </c>
      <c r="B34" s="447" t="s">
        <v>214</v>
      </c>
      <c r="C34" s="447"/>
      <c r="D34" s="447" t="s">
        <v>217</v>
      </c>
      <c r="E34" s="448"/>
      <c r="F34" s="513" t="s">
        <v>249</v>
      </c>
      <c r="G34" s="437" t="s">
        <v>243</v>
      </c>
      <c r="H34" s="447" t="s">
        <v>685</v>
      </c>
      <c r="I34" s="437" t="s">
        <v>640</v>
      </c>
      <c r="J34" s="457">
        <v>12</v>
      </c>
      <c r="K34" s="449">
        <f t="shared" si="0"/>
        <v>200</v>
      </c>
      <c r="L34" s="399">
        <v>200</v>
      </c>
      <c r="M34" s="67">
        <v>0</v>
      </c>
      <c r="N34" s="68" t="e">
        <f>IF(L34="nio",0,IF(L34&gt;0,L34*J34/P34,0))*VLOOKUP(B34,'2-Kosten per locatie'!$A$15:$C$16,3,FALSE)</f>
        <v>#DIV/0!</v>
      </c>
      <c r="O34" s="68">
        <f t="shared" si="1"/>
        <v>0</v>
      </c>
      <c r="P34" s="69">
        <f>IF(L34="nio",0,IF(L34&gt;0,VLOOKUP(H34,'3-Productie normen'!A:I,VLOOKUP(L34,'3-Productie normen'!$B$38:$C$44,2,FALSE),FALSE)))</f>
        <v>0</v>
      </c>
      <c r="Q34" s="69">
        <f t="shared" si="2"/>
        <v>0</v>
      </c>
      <c r="R34" s="70"/>
      <c r="T34" s="43">
        <f t="shared" si="3"/>
        <v>2400</v>
      </c>
    </row>
    <row r="35" spans="1:20" ht="14.1" customHeight="1">
      <c r="A35" s="53">
        <v>35</v>
      </c>
      <c r="B35" s="447" t="s">
        <v>214</v>
      </c>
      <c r="C35" s="447"/>
      <c r="D35" s="447" t="s">
        <v>217</v>
      </c>
      <c r="E35" s="448"/>
      <c r="F35" s="513" t="s">
        <v>250</v>
      </c>
      <c r="G35" s="437" t="s">
        <v>243</v>
      </c>
      <c r="H35" s="447" t="s">
        <v>685</v>
      </c>
      <c r="I35" s="437" t="s">
        <v>640</v>
      </c>
      <c r="J35" s="457">
        <v>11</v>
      </c>
      <c r="K35" s="449">
        <f t="shared" si="0"/>
        <v>200</v>
      </c>
      <c r="L35" s="399">
        <v>200</v>
      </c>
      <c r="M35" s="67">
        <v>0</v>
      </c>
      <c r="N35" s="68" t="e">
        <f>IF(L35="nio",0,IF(L35&gt;0,L35*J35/P35,0))*VLOOKUP(B35,'2-Kosten per locatie'!$A$15:$C$16,3,FALSE)</f>
        <v>#DIV/0!</v>
      </c>
      <c r="O35" s="68">
        <f t="shared" si="1"/>
        <v>0</v>
      </c>
      <c r="P35" s="69">
        <f>IF(L35="nio",0,IF(L35&gt;0,VLOOKUP(H35,'3-Productie normen'!A:I,VLOOKUP(L35,'3-Productie normen'!$B$38:$C$44,2,FALSE),FALSE)))</f>
        <v>0</v>
      </c>
      <c r="Q35" s="69">
        <f t="shared" si="2"/>
        <v>0</v>
      </c>
      <c r="R35" s="70"/>
      <c r="T35" s="43">
        <f t="shared" si="3"/>
        <v>2200</v>
      </c>
    </row>
    <row r="36" spans="1:20" ht="14.1" customHeight="1">
      <c r="A36" s="53">
        <v>36</v>
      </c>
      <c r="B36" s="447" t="s">
        <v>214</v>
      </c>
      <c r="C36" s="447"/>
      <c r="D36" s="447" t="s">
        <v>217</v>
      </c>
      <c r="E36" s="448"/>
      <c r="F36" s="513" t="s">
        <v>251</v>
      </c>
      <c r="G36" s="437" t="s">
        <v>243</v>
      </c>
      <c r="H36" s="447" t="s">
        <v>685</v>
      </c>
      <c r="I36" s="437" t="s">
        <v>640</v>
      </c>
      <c r="J36" s="457">
        <v>13</v>
      </c>
      <c r="K36" s="449">
        <f t="shared" si="0"/>
        <v>200</v>
      </c>
      <c r="L36" s="399">
        <v>200</v>
      </c>
      <c r="M36" s="67">
        <v>0</v>
      </c>
      <c r="N36" s="68" t="e">
        <f>IF(L36="nio",0,IF(L36&gt;0,L36*J36/P36,0))*VLOOKUP(B36,'2-Kosten per locatie'!$A$15:$C$16,3,FALSE)</f>
        <v>#DIV/0!</v>
      </c>
      <c r="O36" s="68">
        <f t="shared" si="1"/>
        <v>0</v>
      </c>
      <c r="P36" s="69">
        <f>IF(L36="nio",0,IF(L36&gt;0,VLOOKUP(H36,'3-Productie normen'!A:I,VLOOKUP(L36,'3-Productie normen'!$B$38:$C$44,2,FALSE),FALSE)))</f>
        <v>0</v>
      </c>
      <c r="Q36" s="69">
        <f t="shared" si="2"/>
        <v>0</v>
      </c>
      <c r="R36" s="70"/>
      <c r="T36" s="43">
        <f t="shared" si="3"/>
        <v>2600</v>
      </c>
    </row>
    <row r="37" spans="1:20" ht="14.1" customHeight="1">
      <c r="A37" s="53">
        <v>37</v>
      </c>
      <c r="B37" s="447" t="s">
        <v>214</v>
      </c>
      <c r="C37" s="447"/>
      <c r="D37" s="447" t="s">
        <v>217</v>
      </c>
      <c r="E37" s="448"/>
      <c r="F37" s="513" t="s">
        <v>252</v>
      </c>
      <c r="G37" s="437" t="s">
        <v>243</v>
      </c>
      <c r="H37" s="447" t="s">
        <v>685</v>
      </c>
      <c r="I37" s="437" t="s">
        <v>640</v>
      </c>
      <c r="J37" s="457">
        <v>10</v>
      </c>
      <c r="K37" s="449">
        <f t="shared" si="0"/>
        <v>200</v>
      </c>
      <c r="L37" s="399">
        <v>200</v>
      </c>
      <c r="M37" s="67">
        <v>0</v>
      </c>
      <c r="N37" s="68" t="e">
        <f>IF(L37="nio",0,IF(L37&gt;0,L37*J37/P37,0))*VLOOKUP(B37,'2-Kosten per locatie'!$A$15:$C$16,3,FALSE)</f>
        <v>#DIV/0!</v>
      </c>
      <c r="O37" s="68">
        <f t="shared" si="1"/>
        <v>0</v>
      </c>
      <c r="P37" s="69">
        <f>IF(L37="nio",0,IF(L37&gt;0,VLOOKUP(H37,'3-Productie normen'!A:I,VLOOKUP(L37,'3-Productie normen'!$B$38:$C$44,2,FALSE),FALSE)))</f>
        <v>0</v>
      </c>
      <c r="Q37" s="69">
        <f t="shared" si="2"/>
        <v>0</v>
      </c>
      <c r="R37" s="70"/>
      <c r="T37" s="43">
        <f t="shared" si="3"/>
        <v>2000</v>
      </c>
    </row>
    <row r="38" spans="1:20" ht="14.1" customHeight="1">
      <c r="A38" s="53">
        <v>38</v>
      </c>
      <c r="B38" s="447" t="s">
        <v>214</v>
      </c>
      <c r="C38" s="447"/>
      <c r="D38" s="447" t="s">
        <v>217</v>
      </c>
      <c r="E38" s="448"/>
      <c r="F38" s="513" t="s">
        <v>253</v>
      </c>
      <c r="G38" s="437" t="s">
        <v>243</v>
      </c>
      <c r="H38" s="447" t="s">
        <v>685</v>
      </c>
      <c r="I38" s="437" t="s">
        <v>640</v>
      </c>
      <c r="J38" s="457">
        <v>15</v>
      </c>
      <c r="K38" s="449">
        <f t="shared" si="0"/>
        <v>200</v>
      </c>
      <c r="L38" s="399">
        <v>200</v>
      </c>
      <c r="M38" s="67">
        <v>0</v>
      </c>
      <c r="N38" s="68" t="e">
        <f>IF(L38="nio",0,IF(L38&gt;0,L38*J38/P38,0))*VLOOKUP(B38,'2-Kosten per locatie'!$A$15:$C$16,3,FALSE)</f>
        <v>#DIV/0!</v>
      </c>
      <c r="O38" s="68">
        <f t="shared" si="1"/>
        <v>0</v>
      </c>
      <c r="P38" s="69">
        <f>IF(L38="nio",0,IF(L38&gt;0,VLOOKUP(H38,'3-Productie normen'!A:I,VLOOKUP(L38,'3-Productie normen'!$B$38:$C$44,2,FALSE),FALSE)))</f>
        <v>0</v>
      </c>
      <c r="Q38" s="69">
        <f t="shared" si="2"/>
        <v>0</v>
      </c>
      <c r="R38" s="70"/>
      <c r="T38" s="43">
        <f t="shared" si="3"/>
        <v>3000</v>
      </c>
    </row>
    <row r="39" spans="1:20" ht="14.1" customHeight="1">
      <c r="A39" s="53">
        <v>39</v>
      </c>
      <c r="B39" s="447" t="s">
        <v>214</v>
      </c>
      <c r="C39" s="447"/>
      <c r="D39" s="447" t="s">
        <v>217</v>
      </c>
      <c r="E39" s="448"/>
      <c r="F39" s="513" t="s">
        <v>254</v>
      </c>
      <c r="G39" s="437" t="s">
        <v>255</v>
      </c>
      <c r="H39" s="437" t="s">
        <v>686</v>
      </c>
      <c r="I39" s="437" t="s">
        <v>640</v>
      </c>
      <c r="J39" s="457">
        <v>155</v>
      </c>
      <c r="K39" s="449">
        <f t="shared" si="0"/>
        <v>200</v>
      </c>
      <c r="L39" s="399">
        <v>200</v>
      </c>
      <c r="M39" s="67">
        <v>0</v>
      </c>
      <c r="N39" s="68" t="e">
        <f>IF(L39="nio",0,IF(L39&gt;0,L39*J39/P39,0))*VLOOKUP(B39,'2-Kosten per locatie'!$A$15:$C$16,3,FALSE)</f>
        <v>#DIV/0!</v>
      </c>
      <c r="O39" s="68">
        <f t="shared" si="1"/>
        <v>0</v>
      </c>
      <c r="P39" s="69">
        <f>IF(L39="nio",0,IF(L39&gt;0,VLOOKUP(H39,'3-Productie normen'!A:I,VLOOKUP(L39,'3-Productie normen'!$B$38:$C$44,2,FALSE),FALSE)))</f>
        <v>0</v>
      </c>
      <c r="Q39" s="69">
        <f t="shared" si="2"/>
        <v>0</v>
      </c>
      <c r="R39" s="70"/>
      <c r="T39" s="43">
        <f t="shared" si="3"/>
        <v>31000</v>
      </c>
    </row>
    <row r="40" spans="1:20" ht="14.1" customHeight="1">
      <c r="A40" s="53">
        <v>40</v>
      </c>
      <c r="B40" s="447" t="s">
        <v>214</v>
      </c>
      <c r="C40" s="447"/>
      <c r="D40" s="447" t="s">
        <v>217</v>
      </c>
      <c r="E40" s="448"/>
      <c r="F40" s="513" t="s">
        <v>256</v>
      </c>
      <c r="G40" s="437" t="s">
        <v>257</v>
      </c>
      <c r="H40" s="437" t="s">
        <v>686</v>
      </c>
      <c r="I40" s="437" t="s">
        <v>640</v>
      </c>
      <c r="J40" s="457">
        <v>10</v>
      </c>
      <c r="K40" s="449">
        <f t="shared" si="0"/>
        <v>200</v>
      </c>
      <c r="L40" s="399">
        <v>200</v>
      </c>
      <c r="M40" s="67">
        <v>0</v>
      </c>
      <c r="N40" s="68" t="e">
        <f>IF(L40="nio",0,IF(L40&gt;0,L40*J40/P40,0))*VLOOKUP(B40,'2-Kosten per locatie'!$A$15:$C$16,3,FALSE)</f>
        <v>#DIV/0!</v>
      </c>
      <c r="O40" s="68">
        <f t="shared" si="1"/>
        <v>0</v>
      </c>
      <c r="P40" s="69">
        <f>IF(L40="nio",0,IF(L40&gt;0,VLOOKUP(H40,'3-Productie normen'!A:I,VLOOKUP(L40,'3-Productie normen'!$B$38:$C$44,2,FALSE),FALSE)))</f>
        <v>0</v>
      </c>
      <c r="Q40" s="69">
        <f t="shared" si="2"/>
        <v>0</v>
      </c>
      <c r="R40" s="70"/>
      <c r="T40" s="43">
        <f t="shared" si="3"/>
        <v>2000</v>
      </c>
    </row>
    <row r="41" spans="1:20" ht="14.1" customHeight="1">
      <c r="A41" s="53">
        <v>41</v>
      </c>
      <c r="B41" s="447" t="s">
        <v>214</v>
      </c>
      <c r="C41" s="447"/>
      <c r="D41" s="447" t="s">
        <v>217</v>
      </c>
      <c r="E41" s="448"/>
      <c r="F41" s="513" t="s">
        <v>258</v>
      </c>
      <c r="G41" s="437" t="s">
        <v>257</v>
      </c>
      <c r="H41" s="437" t="s">
        <v>686</v>
      </c>
      <c r="I41" s="437" t="s">
        <v>640</v>
      </c>
      <c r="J41" s="457">
        <v>10</v>
      </c>
      <c r="K41" s="449">
        <f t="shared" si="0"/>
        <v>200</v>
      </c>
      <c r="L41" s="399">
        <v>200</v>
      </c>
      <c r="M41" s="67">
        <v>0</v>
      </c>
      <c r="N41" s="68" t="e">
        <f>IF(L41="nio",0,IF(L41&gt;0,L41*J41/P41,0))*VLOOKUP(B41,'2-Kosten per locatie'!$A$15:$C$16,3,FALSE)</f>
        <v>#DIV/0!</v>
      </c>
      <c r="O41" s="68">
        <f t="shared" si="1"/>
        <v>0</v>
      </c>
      <c r="P41" s="69">
        <f>IF(L41="nio",0,IF(L41&gt;0,VLOOKUP(H41,'3-Productie normen'!A:I,VLOOKUP(L41,'3-Productie normen'!$B$38:$C$44,2,FALSE),FALSE)))</f>
        <v>0</v>
      </c>
      <c r="Q41" s="69">
        <f t="shared" si="2"/>
        <v>0</v>
      </c>
      <c r="R41" s="70"/>
      <c r="T41" s="43">
        <f t="shared" si="3"/>
        <v>2000</v>
      </c>
    </row>
    <row r="42" spans="1:20" ht="14.1" customHeight="1">
      <c r="A42" s="53">
        <v>42</v>
      </c>
      <c r="B42" s="447" t="s">
        <v>214</v>
      </c>
      <c r="C42" s="447"/>
      <c r="D42" s="447" t="s">
        <v>217</v>
      </c>
      <c r="E42" s="448"/>
      <c r="F42" s="513" t="s">
        <v>259</v>
      </c>
      <c r="G42" s="437" t="s">
        <v>257</v>
      </c>
      <c r="H42" s="437" t="s">
        <v>686</v>
      </c>
      <c r="I42" s="437" t="s">
        <v>640</v>
      </c>
      <c r="J42" s="457">
        <v>11</v>
      </c>
      <c r="K42" s="449">
        <f t="shared" si="0"/>
        <v>200</v>
      </c>
      <c r="L42" s="399">
        <v>200</v>
      </c>
      <c r="M42" s="67">
        <v>0</v>
      </c>
      <c r="N42" s="68" t="e">
        <f>IF(L42="nio",0,IF(L42&gt;0,L42*J42/P42,0))*VLOOKUP(B42,'2-Kosten per locatie'!$A$15:$C$16,3,FALSE)</f>
        <v>#DIV/0!</v>
      </c>
      <c r="O42" s="68">
        <f t="shared" si="1"/>
        <v>0</v>
      </c>
      <c r="P42" s="69">
        <f>IF(L42="nio",0,IF(L42&gt;0,VLOOKUP(H42,'3-Productie normen'!A:I,VLOOKUP(L42,'3-Productie normen'!$B$38:$C$44,2,FALSE),FALSE)))</f>
        <v>0</v>
      </c>
      <c r="Q42" s="69">
        <f t="shared" si="2"/>
        <v>0</v>
      </c>
      <c r="R42" s="70"/>
      <c r="T42" s="43">
        <f t="shared" si="3"/>
        <v>2200</v>
      </c>
    </row>
    <row r="43" spans="1:20" ht="14.1" customHeight="1">
      <c r="A43" s="53">
        <v>43</v>
      </c>
      <c r="B43" s="447" t="s">
        <v>214</v>
      </c>
      <c r="C43" s="447"/>
      <c r="D43" s="447" t="s">
        <v>217</v>
      </c>
      <c r="E43" s="448"/>
      <c r="F43" s="513" t="s">
        <v>260</v>
      </c>
      <c r="G43" s="437" t="s">
        <v>257</v>
      </c>
      <c r="H43" s="437" t="s">
        <v>686</v>
      </c>
      <c r="I43" s="437" t="s">
        <v>640</v>
      </c>
      <c r="J43" s="457">
        <v>11</v>
      </c>
      <c r="K43" s="449">
        <f t="shared" si="0"/>
        <v>200</v>
      </c>
      <c r="L43" s="399">
        <v>200</v>
      </c>
      <c r="M43" s="67">
        <v>0</v>
      </c>
      <c r="N43" s="68" t="e">
        <f>IF(L43="nio",0,IF(L43&gt;0,L43*J43/P43,0))*VLOOKUP(B43,'2-Kosten per locatie'!$A$15:$C$16,3,FALSE)</f>
        <v>#DIV/0!</v>
      </c>
      <c r="O43" s="68">
        <f t="shared" si="1"/>
        <v>0</v>
      </c>
      <c r="P43" s="69">
        <f>IF(L43="nio",0,IF(L43&gt;0,VLOOKUP(H43,'3-Productie normen'!A:I,VLOOKUP(L43,'3-Productie normen'!$B$38:$C$44,2,FALSE),FALSE)))</f>
        <v>0</v>
      </c>
      <c r="Q43" s="69">
        <f t="shared" si="2"/>
        <v>0</v>
      </c>
      <c r="R43" s="70"/>
      <c r="T43" s="43">
        <f t="shared" si="3"/>
        <v>2200</v>
      </c>
    </row>
    <row r="44" spans="1:20" ht="14.1" customHeight="1">
      <c r="A44" s="53">
        <v>44</v>
      </c>
      <c r="B44" s="447" t="s">
        <v>214</v>
      </c>
      <c r="C44" s="447"/>
      <c r="D44" s="447" t="s">
        <v>217</v>
      </c>
      <c r="E44" s="448"/>
      <c r="F44" s="513" t="s">
        <v>261</v>
      </c>
      <c r="G44" s="437" t="s">
        <v>262</v>
      </c>
      <c r="H44" s="437" t="s">
        <v>150</v>
      </c>
      <c r="I44" s="437" t="s">
        <v>640</v>
      </c>
      <c r="J44" s="457">
        <v>12</v>
      </c>
      <c r="K44" s="449">
        <f t="shared" si="0"/>
        <v>120</v>
      </c>
      <c r="L44" s="399">
        <v>120</v>
      </c>
      <c r="M44" s="67">
        <v>0</v>
      </c>
      <c r="N44" s="68" t="e">
        <f>IF(L44="nio",0,IF(L44&gt;0,L44*J44/P44,0))*VLOOKUP(B44,'2-Kosten per locatie'!$A$15:$C$16,3,FALSE)</f>
        <v>#DIV/0!</v>
      </c>
      <c r="O44" s="68">
        <f t="shared" si="1"/>
        <v>0</v>
      </c>
      <c r="P44" s="69">
        <f>IF(L44="nio",0,IF(L44&gt;0,VLOOKUP(H44,'3-Productie normen'!A:I,VLOOKUP(L44,'3-Productie normen'!$B$38:$C$44,2,FALSE),FALSE)))</f>
        <v>0</v>
      </c>
      <c r="Q44" s="69">
        <f t="shared" si="2"/>
        <v>0</v>
      </c>
      <c r="R44" s="70"/>
      <c r="T44" s="43">
        <f t="shared" si="3"/>
        <v>1440</v>
      </c>
    </row>
    <row r="45" spans="1:20" ht="14.1" customHeight="1">
      <c r="A45" s="53">
        <v>45</v>
      </c>
      <c r="B45" s="447" t="s">
        <v>214</v>
      </c>
      <c r="C45" s="447"/>
      <c r="D45" s="447" t="s">
        <v>213</v>
      </c>
      <c r="E45" s="448"/>
      <c r="F45" s="513" t="s">
        <v>263</v>
      </c>
      <c r="G45" s="447" t="s">
        <v>264</v>
      </c>
      <c r="H45" s="437" t="s">
        <v>686</v>
      </c>
      <c r="I45" s="437" t="s">
        <v>640</v>
      </c>
      <c r="J45" s="457">
        <v>103</v>
      </c>
      <c r="K45" s="449">
        <f t="shared" si="0"/>
        <v>200</v>
      </c>
      <c r="L45" s="399">
        <v>200</v>
      </c>
      <c r="M45" s="67">
        <v>0</v>
      </c>
      <c r="N45" s="68" t="e">
        <f>IF(L45="nio",0,IF(L45&gt;0,L45*J45/P45,0))*VLOOKUP(B45,'2-Kosten per locatie'!$A$15:$C$16,3,FALSE)</f>
        <v>#DIV/0!</v>
      </c>
      <c r="O45" s="68">
        <f t="shared" si="1"/>
        <v>0</v>
      </c>
      <c r="P45" s="69">
        <f>IF(L45="nio",0,IF(L45&gt;0,VLOOKUP(H45,'3-Productie normen'!A:I,VLOOKUP(L45,'3-Productie normen'!$B$38:$C$44,2,FALSE),FALSE)))</f>
        <v>0</v>
      </c>
      <c r="Q45" s="69">
        <f t="shared" si="2"/>
        <v>0</v>
      </c>
      <c r="R45" s="70"/>
      <c r="T45" s="43">
        <f t="shared" si="3"/>
        <v>20600</v>
      </c>
    </row>
    <row r="46" spans="1:20" ht="14.1" customHeight="1">
      <c r="A46" s="53">
        <v>46</v>
      </c>
      <c r="B46" s="447" t="s">
        <v>214</v>
      </c>
      <c r="C46" s="447"/>
      <c r="D46" s="447" t="s">
        <v>213</v>
      </c>
      <c r="E46" s="448"/>
      <c r="F46" s="513" t="s">
        <v>265</v>
      </c>
      <c r="G46" s="447" t="s">
        <v>264</v>
      </c>
      <c r="H46" s="437" t="s">
        <v>686</v>
      </c>
      <c r="I46" s="437" t="s">
        <v>640</v>
      </c>
      <c r="J46" s="457">
        <v>103</v>
      </c>
      <c r="K46" s="449">
        <f t="shared" si="0"/>
        <v>200</v>
      </c>
      <c r="L46" s="399">
        <v>200</v>
      </c>
      <c r="M46" s="67">
        <v>0</v>
      </c>
      <c r="N46" s="68" t="e">
        <f>IF(L46="nio",0,IF(L46&gt;0,L46*J46/P46,0))*VLOOKUP(B46,'2-Kosten per locatie'!$A$15:$C$16,3,FALSE)</f>
        <v>#DIV/0!</v>
      </c>
      <c r="O46" s="68">
        <f t="shared" si="1"/>
        <v>0</v>
      </c>
      <c r="P46" s="69">
        <f>IF(L46="nio",0,IF(L46&gt;0,VLOOKUP(H46,'3-Productie normen'!A:I,VLOOKUP(L46,'3-Productie normen'!$B$38:$C$44,2,FALSE),FALSE)))</f>
        <v>0</v>
      </c>
      <c r="Q46" s="69">
        <f t="shared" si="2"/>
        <v>0</v>
      </c>
      <c r="R46" s="70"/>
      <c r="T46" s="43">
        <f t="shared" si="3"/>
        <v>20600</v>
      </c>
    </row>
    <row r="47" spans="1:20" ht="14.1" customHeight="1">
      <c r="A47" s="53">
        <v>47</v>
      </c>
      <c r="B47" s="447" t="s">
        <v>214</v>
      </c>
      <c r="C47" s="447"/>
      <c r="D47" s="447" t="s">
        <v>213</v>
      </c>
      <c r="E47" s="448"/>
      <c r="F47" s="513" t="s">
        <v>266</v>
      </c>
      <c r="G47" s="447" t="s">
        <v>264</v>
      </c>
      <c r="H47" s="437" t="s">
        <v>686</v>
      </c>
      <c r="I47" s="437" t="s">
        <v>640</v>
      </c>
      <c r="J47" s="457">
        <v>103</v>
      </c>
      <c r="K47" s="449">
        <f t="shared" si="0"/>
        <v>200</v>
      </c>
      <c r="L47" s="399">
        <v>200</v>
      </c>
      <c r="M47" s="67">
        <v>0</v>
      </c>
      <c r="N47" s="68" t="e">
        <f>IF(L47="nio",0,IF(L47&gt;0,L47*J47/P47,0))*VLOOKUP(B47,'2-Kosten per locatie'!$A$15:$C$16,3,FALSE)</f>
        <v>#DIV/0!</v>
      </c>
      <c r="O47" s="68">
        <f t="shared" si="1"/>
        <v>0</v>
      </c>
      <c r="P47" s="69">
        <f>IF(L47="nio",0,IF(L47&gt;0,VLOOKUP(H47,'3-Productie normen'!A:I,VLOOKUP(L47,'3-Productie normen'!$B$38:$C$44,2,FALSE),FALSE)))</f>
        <v>0</v>
      </c>
      <c r="Q47" s="69">
        <f t="shared" si="2"/>
        <v>0</v>
      </c>
      <c r="R47" s="70"/>
      <c r="T47" s="43">
        <f t="shared" si="3"/>
        <v>20600</v>
      </c>
    </row>
    <row r="48" spans="1:20" ht="14.1" customHeight="1">
      <c r="A48" s="53">
        <v>48</v>
      </c>
      <c r="B48" s="447" t="s">
        <v>214</v>
      </c>
      <c r="C48" s="447"/>
      <c r="D48" s="447" t="s">
        <v>213</v>
      </c>
      <c r="E48" s="448"/>
      <c r="F48" s="513" t="s">
        <v>267</v>
      </c>
      <c r="G48" s="437" t="s">
        <v>264</v>
      </c>
      <c r="H48" s="437" t="s">
        <v>686</v>
      </c>
      <c r="I48" s="437" t="s">
        <v>640</v>
      </c>
      <c r="J48" s="457">
        <v>103</v>
      </c>
      <c r="K48" s="449">
        <f t="shared" si="0"/>
        <v>200</v>
      </c>
      <c r="L48" s="399">
        <v>200</v>
      </c>
      <c r="M48" s="67">
        <v>0</v>
      </c>
      <c r="N48" s="68" t="e">
        <f>IF(L48="nio",0,IF(L48&gt;0,L48*J48/P48,0))*VLOOKUP(B48,'2-Kosten per locatie'!$A$15:$C$16,3,FALSE)</f>
        <v>#DIV/0!</v>
      </c>
      <c r="O48" s="68">
        <f t="shared" si="1"/>
        <v>0</v>
      </c>
      <c r="P48" s="69">
        <f>IF(L48="nio",0,IF(L48&gt;0,VLOOKUP(H48,'3-Productie normen'!A:I,VLOOKUP(L48,'3-Productie normen'!$B$38:$C$44,2,FALSE),FALSE)))</f>
        <v>0</v>
      </c>
      <c r="Q48" s="69">
        <f t="shared" si="2"/>
        <v>0</v>
      </c>
      <c r="R48" s="70"/>
      <c r="T48" s="43">
        <f t="shared" si="3"/>
        <v>20600</v>
      </c>
    </row>
    <row r="49" spans="1:20" ht="14.1" customHeight="1">
      <c r="A49" s="53">
        <v>49</v>
      </c>
      <c r="B49" s="447" t="s">
        <v>214</v>
      </c>
      <c r="C49" s="447"/>
      <c r="D49" s="447" t="s">
        <v>217</v>
      </c>
      <c r="E49" s="448"/>
      <c r="F49" s="513" t="s">
        <v>268</v>
      </c>
      <c r="G49" s="437" t="s">
        <v>264</v>
      </c>
      <c r="H49" s="437" t="s">
        <v>686</v>
      </c>
      <c r="I49" s="437" t="s">
        <v>640</v>
      </c>
      <c r="J49" s="457">
        <v>101</v>
      </c>
      <c r="K49" s="449">
        <f t="shared" si="0"/>
        <v>200</v>
      </c>
      <c r="L49" s="399">
        <v>200</v>
      </c>
      <c r="M49" s="67">
        <v>0</v>
      </c>
      <c r="N49" s="68" t="e">
        <f>IF(L49="nio",0,IF(L49&gt;0,L49*J49/P49,0))*VLOOKUP(B49,'2-Kosten per locatie'!$A$15:$C$16,3,FALSE)</f>
        <v>#DIV/0!</v>
      </c>
      <c r="O49" s="68">
        <f t="shared" si="1"/>
        <v>0</v>
      </c>
      <c r="P49" s="69">
        <f>IF(L49="nio",0,IF(L49&gt;0,VLOOKUP(H49,'3-Productie normen'!A:I,VLOOKUP(L49,'3-Productie normen'!$B$38:$C$44,2,FALSE),FALSE)))</f>
        <v>0</v>
      </c>
      <c r="Q49" s="69">
        <f t="shared" si="2"/>
        <v>0</v>
      </c>
      <c r="R49" s="70"/>
      <c r="T49" s="43">
        <f t="shared" si="3"/>
        <v>20200</v>
      </c>
    </row>
    <row r="50" spans="1:20" ht="14.1" customHeight="1">
      <c r="A50" s="53">
        <v>50</v>
      </c>
      <c r="B50" s="447" t="s">
        <v>214</v>
      </c>
      <c r="C50" s="447"/>
      <c r="D50" s="447" t="s">
        <v>213</v>
      </c>
      <c r="E50" s="448"/>
      <c r="F50" s="513" t="s">
        <v>269</v>
      </c>
      <c r="G50" s="437" t="s">
        <v>270</v>
      </c>
      <c r="H50" s="437" t="s">
        <v>207</v>
      </c>
      <c r="I50" s="437" t="s">
        <v>640</v>
      </c>
      <c r="J50" s="457">
        <v>11</v>
      </c>
      <c r="K50" s="449">
        <f t="shared" si="0"/>
        <v>2</v>
      </c>
      <c r="L50" s="399">
        <v>2</v>
      </c>
      <c r="M50" s="67">
        <v>0</v>
      </c>
      <c r="N50" s="68" t="e">
        <f>IF(L50="nio",0,IF(L50&gt;0,L50*J50/P50,0))*VLOOKUP(B50,'2-Kosten per locatie'!$A$15:$C$16,3,FALSE)</f>
        <v>#DIV/0!</v>
      </c>
      <c r="O50" s="68">
        <f t="shared" si="1"/>
        <v>0</v>
      </c>
      <c r="P50" s="69">
        <f>IF(L50="nio",0,IF(L50&gt;0,VLOOKUP(H50,'3-Productie normen'!A:I,VLOOKUP(L50,'3-Productie normen'!$B$38:$C$44,2,FALSE),FALSE)))</f>
        <v>0</v>
      </c>
      <c r="Q50" s="69">
        <f t="shared" si="2"/>
        <v>0</v>
      </c>
      <c r="R50" s="70"/>
      <c r="T50" s="43">
        <f t="shared" si="3"/>
        <v>22</v>
      </c>
    </row>
    <row r="51" spans="1:20" ht="14.1" customHeight="1">
      <c r="A51" s="53">
        <v>51</v>
      </c>
      <c r="B51" s="447" t="s">
        <v>214</v>
      </c>
      <c r="C51" s="447"/>
      <c r="D51" s="447" t="s">
        <v>213</v>
      </c>
      <c r="E51" s="448"/>
      <c r="F51" s="513" t="s">
        <v>271</v>
      </c>
      <c r="G51" s="437" t="s">
        <v>270</v>
      </c>
      <c r="H51" s="437" t="s">
        <v>207</v>
      </c>
      <c r="I51" s="437" t="s">
        <v>640</v>
      </c>
      <c r="J51" s="457">
        <v>11</v>
      </c>
      <c r="K51" s="449">
        <f t="shared" si="0"/>
        <v>2</v>
      </c>
      <c r="L51" s="399">
        <v>2</v>
      </c>
      <c r="M51" s="67">
        <v>0</v>
      </c>
      <c r="N51" s="68" t="e">
        <f>IF(L51="nio",0,IF(L51&gt;0,L51*J51/P51,0))*VLOOKUP(B51,'2-Kosten per locatie'!$A$15:$C$16,3,FALSE)</f>
        <v>#DIV/0!</v>
      </c>
      <c r="O51" s="68">
        <f t="shared" si="1"/>
        <v>0</v>
      </c>
      <c r="P51" s="69">
        <f>IF(L51="nio",0,IF(L51&gt;0,VLOOKUP(H51,'3-Productie normen'!A:I,VLOOKUP(L51,'3-Productie normen'!$B$38:$C$44,2,FALSE),FALSE)))</f>
        <v>0</v>
      </c>
      <c r="Q51" s="69">
        <f t="shared" si="2"/>
        <v>0</v>
      </c>
      <c r="R51" s="70"/>
      <c r="T51" s="43">
        <f t="shared" si="3"/>
        <v>22</v>
      </c>
    </row>
    <row r="52" spans="1:20" ht="14.1" customHeight="1">
      <c r="A52" s="53">
        <v>52</v>
      </c>
      <c r="B52" s="447" t="s">
        <v>214</v>
      </c>
      <c r="C52" s="447"/>
      <c r="D52" s="447" t="s">
        <v>213</v>
      </c>
      <c r="E52" s="448"/>
      <c r="F52" s="513" t="s">
        <v>272</v>
      </c>
      <c r="G52" s="437" t="s">
        <v>270</v>
      </c>
      <c r="H52" s="437" t="s">
        <v>207</v>
      </c>
      <c r="I52" s="437" t="s">
        <v>640</v>
      </c>
      <c r="J52" s="457">
        <v>11</v>
      </c>
      <c r="K52" s="449">
        <f t="shared" si="0"/>
        <v>2</v>
      </c>
      <c r="L52" s="399">
        <v>2</v>
      </c>
      <c r="M52" s="67">
        <v>0</v>
      </c>
      <c r="N52" s="68" t="e">
        <f>IF(L52="nio",0,IF(L52&gt;0,L52*J52/P52,0))*VLOOKUP(B52,'2-Kosten per locatie'!$A$15:$C$16,3,FALSE)</f>
        <v>#DIV/0!</v>
      </c>
      <c r="O52" s="68">
        <f t="shared" si="1"/>
        <v>0</v>
      </c>
      <c r="P52" s="69">
        <f>IF(L52="nio",0,IF(L52&gt;0,VLOOKUP(H52,'3-Productie normen'!A:I,VLOOKUP(L52,'3-Productie normen'!$B$38:$C$44,2,FALSE),FALSE)))</f>
        <v>0</v>
      </c>
      <c r="Q52" s="69">
        <f t="shared" si="2"/>
        <v>0</v>
      </c>
      <c r="R52" s="70"/>
      <c r="T52" s="43">
        <f t="shared" si="3"/>
        <v>22</v>
      </c>
    </row>
    <row r="53" spans="1:20" ht="14.1" customHeight="1">
      <c r="A53" s="53">
        <v>53</v>
      </c>
      <c r="B53" s="447" t="s">
        <v>214</v>
      </c>
      <c r="C53" s="447"/>
      <c r="D53" s="447" t="s">
        <v>213</v>
      </c>
      <c r="E53" s="448"/>
      <c r="F53" s="513" t="s">
        <v>273</v>
      </c>
      <c r="G53" s="437" t="s">
        <v>270</v>
      </c>
      <c r="H53" s="437" t="s">
        <v>207</v>
      </c>
      <c r="I53" s="437" t="s">
        <v>640</v>
      </c>
      <c r="J53" s="457">
        <v>11</v>
      </c>
      <c r="K53" s="449">
        <f t="shared" si="0"/>
        <v>2</v>
      </c>
      <c r="L53" s="399">
        <v>2</v>
      </c>
      <c r="M53" s="67">
        <v>0</v>
      </c>
      <c r="N53" s="68" t="e">
        <f>IF(L53="nio",0,IF(L53&gt;0,L53*J53/P53,0))*VLOOKUP(B53,'2-Kosten per locatie'!$A$15:$C$16,3,FALSE)</f>
        <v>#DIV/0!</v>
      </c>
      <c r="O53" s="68">
        <f t="shared" si="1"/>
        <v>0</v>
      </c>
      <c r="P53" s="69">
        <f>IF(L53="nio",0,IF(L53&gt;0,VLOOKUP(H53,'3-Productie normen'!A:I,VLOOKUP(L53,'3-Productie normen'!$B$38:$C$44,2,FALSE),FALSE)))</f>
        <v>0</v>
      </c>
      <c r="Q53" s="69">
        <f t="shared" si="2"/>
        <v>0</v>
      </c>
      <c r="R53" s="70"/>
      <c r="T53" s="43">
        <f t="shared" si="3"/>
        <v>22</v>
      </c>
    </row>
    <row r="54" spans="1:20" ht="14.1" customHeight="1">
      <c r="A54" s="53">
        <v>54</v>
      </c>
      <c r="B54" s="447" t="s">
        <v>214</v>
      </c>
      <c r="C54" s="447"/>
      <c r="D54" s="447" t="s">
        <v>213</v>
      </c>
      <c r="E54" s="448"/>
      <c r="F54" s="513" t="s">
        <v>274</v>
      </c>
      <c r="G54" s="437" t="s">
        <v>270</v>
      </c>
      <c r="H54" s="437" t="s">
        <v>207</v>
      </c>
      <c r="I54" s="437" t="s">
        <v>640</v>
      </c>
      <c r="J54" s="457">
        <v>11</v>
      </c>
      <c r="K54" s="449">
        <f t="shared" si="0"/>
        <v>2</v>
      </c>
      <c r="L54" s="399">
        <v>2</v>
      </c>
      <c r="M54" s="67">
        <v>0</v>
      </c>
      <c r="N54" s="68" t="e">
        <f>IF(L54="nio",0,IF(L54&gt;0,L54*J54/P54,0))*VLOOKUP(B54,'2-Kosten per locatie'!$A$15:$C$16,3,FALSE)</f>
        <v>#DIV/0!</v>
      </c>
      <c r="O54" s="68">
        <f t="shared" si="1"/>
        <v>0</v>
      </c>
      <c r="P54" s="69">
        <f>IF(L54="nio",0,IF(L54&gt;0,VLOOKUP(H54,'3-Productie normen'!A:I,VLOOKUP(L54,'3-Productie normen'!$B$38:$C$44,2,FALSE),FALSE)))</f>
        <v>0</v>
      </c>
      <c r="Q54" s="69">
        <f t="shared" si="2"/>
        <v>0</v>
      </c>
      <c r="R54" s="70"/>
      <c r="T54" s="43">
        <f t="shared" si="3"/>
        <v>22</v>
      </c>
    </row>
    <row r="55" spans="1:20" ht="14.1" customHeight="1">
      <c r="A55" s="53">
        <v>55</v>
      </c>
      <c r="B55" s="447" t="s">
        <v>214</v>
      </c>
      <c r="C55" s="447"/>
      <c r="D55" s="447" t="s">
        <v>213</v>
      </c>
      <c r="E55" s="448"/>
      <c r="F55" s="513" t="s">
        <v>275</v>
      </c>
      <c r="G55" s="437" t="s">
        <v>270</v>
      </c>
      <c r="H55" s="437" t="s">
        <v>207</v>
      </c>
      <c r="I55" s="437" t="s">
        <v>640</v>
      </c>
      <c r="J55" s="457">
        <v>11</v>
      </c>
      <c r="K55" s="449">
        <f t="shared" si="0"/>
        <v>2</v>
      </c>
      <c r="L55" s="399">
        <v>2</v>
      </c>
      <c r="M55" s="67">
        <v>0</v>
      </c>
      <c r="N55" s="68" t="e">
        <f>IF(L55="nio",0,IF(L55&gt;0,L55*J55/P55,0))*VLOOKUP(B55,'2-Kosten per locatie'!$A$15:$C$16,3,FALSE)</f>
        <v>#DIV/0!</v>
      </c>
      <c r="O55" s="68">
        <f t="shared" si="1"/>
        <v>0</v>
      </c>
      <c r="P55" s="69">
        <f>IF(L55="nio",0,IF(L55&gt;0,VLOOKUP(H55,'3-Productie normen'!A:I,VLOOKUP(L55,'3-Productie normen'!$B$38:$C$44,2,FALSE),FALSE)))</f>
        <v>0</v>
      </c>
      <c r="Q55" s="69">
        <f t="shared" si="2"/>
        <v>0</v>
      </c>
      <c r="R55" s="70"/>
      <c r="T55" s="43">
        <f t="shared" si="3"/>
        <v>22</v>
      </c>
    </row>
    <row r="56" spans="1:20" ht="14.1" customHeight="1">
      <c r="A56" s="53">
        <v>56</v>
      </c>
      <c r="B56" s="447" t="s">
        <v>214</v>
      </c>
      <c r="C56" s="447"/>
      <c r="D56" s="447" t="s">
        <v>213</v>
      </c>
      <c r="E56" s="448"/>
      <c r="F56" s="513" t="s">
        <v>276</v>
      </c>
      <c r="G56" s="437" t="s">
        <v>270</v>
      </c>
      <c r="H56" s="437" t="s">
        <v>207</v>
      </c>
      <c r="I56" s="437" t="s">
        <v>640</v>
      </c>
      <c r="J56" s="457">
        <v>11</v>
      </c>
      <c r="K56" s="449">
        <f t="shared" si="0"/>
        <v>2</v>
      </c>
      <c r="L56" s="399">
        <v>2</v>
      </c>
      <c r="M56" s="67">
        <v>0</v>
      </c>
      <c r="N56" s="68" t="e">
        <f>IF(L56="nio",0,IF(L56&gt;0,L56*J56/P56,0))*VLOOKUP(B56,'2-Kosten per locatie'!$A$15:$C$16,3,FALSE)</f>
        <v>#DIV/0!</v>
      </c>
      <c r="O56" s="68">
        <f t="shared" si="1"/>
        <v>0</v>
      </c>
      <c r="P56" s="69">
        <f>IF(L56="nio",0,IF(L56&gt;0,VLOOKUP(H56,'3-Productie normen'!A:I,VLOOKUP(L56,'3-Productie normen'!$B$38:$C$44,2,FALSE),FALSE)))</f>
        <v>0</v>
      </c>
      <c r="Q56" s="69">
        <f t="shared" si="2"/>
        <v>0</v>
      </c>
      <c r="R56" s="70"/>
      <c r="T56" s="43">
        <f t="shared" si="3"/>
        <v>22</v>
      </c>
    </row>
    <row r="57" spans="1:20" ht="14.1" customHeight="1">
      <c r="A57" s="53">
        <v>57</v>
      </c>
      <c r="B57" s="447" t="s">
        <v>214</v>
      </c>
      <c r="C57" s="447"/>
      <c r="D57" s="447" t="s">
        <v>213</v>
      </c>
      <c r="E57" s="448"/>
      <c r="F57" s="513" t="s">
        <v>277</v>
      </c>
      <c r="G57" s="437" t="s">
        <v>278</v>
      </c>
      <c r="H57" s="437" t="s">
        <v>209</v>
      </c>
      <c r="I57" s="437" t="s">
        <v>640</v>
      </c>
      <c r="J57" s="457">
        <v>305</v>
      </c>
      <c r="K57" s="449">
        <f t="shared" si="0"/>
        <v>200</v>
      </c>
      <c r="L57" s="399">
        <v>200</v>
      </c>
      <c r="M57" s="67">
        <v>0</v>
      </c>
      <c r="N57" s="68" t="e">
        <f>IF(L57="nio",0,IF(L57&gt;0,L57*J57/P57,0))*VLOOKUP(B57,'2-Kosten per locatie'!$A$15:$C$16,3,FALSE)</f>
        <v>#DIV/0!</v>
      </c>
      <c r="O57" s="68">
        <f t="shared" si="1"/>
        <v>0</v>
      </c>
      <c r="P57" s="69">
        <f>IF(L57="nio",0,IF(L57&gt;0,VLOOKUP(H57,'3-Productie normen'!A:I,VLOOKUP(L57,'3-Productie normen'!$B$38:$C$44,2,FALSE),FALSE)))</f>
        <v>0</v>
      </c>
      <c r="Q57" s="69">
        <f t="shared" si="2"/>
        <v>0</v>
      </c>
      <c r="R57" s="70"/>
      <c r="T57" s="43">
        <f t="shared" si="3"/>
        <v>61000</v>
      </c>
    </row>
    <row r="58" spans="1:20" ht="14.1" customHeight="1">
      <c r="A58" s="53">
        <v>58</v>
      </c>
      <c r="B58" s="447" t="s">
        <v>214</v>
      </c>
      <c r="C58" s="447"/>
      <c r="D58" s="447" t="s">
        <v>213</v>
      </c>
      <c r="E58" s="448"/>
      <c r="F58" s="513" t="s">
        <v>279</v>
      </c>
      <c r="G58" s="437" t="s">
        <v>278</v>
      </c>
      <c r="H58" s="437" t="s">
        <v>209</v>
      </c>
      <c r="I58" s="437" t="s">
        <v>640</v>
      </c>
      <c r="J58" s="457">
        <v>305</v>
      </c>
      <c r="K58" s="449">
        <f t="shared" si="0"/>
        <v>200</v>
      </c>
      <c r="L58" s="399">
        <v>200</v>
      </c>
      <c r="M58" s="67">
        <v>0</v>
      </c>
      <c r="N58" s="68" t="e">
        <f>IF(L58="nio",0,IF(L58&gt;0,L58*J58/P58,0))*VLOOKUP(B58,'2-Kosten per locatie'!$A$15:$C$16,3,FALSE)</f>
        <v>#DIV/0!</v>
      </c>
      <c r="O58" s="68">
        <f t="shared" si="1"/>
        <v>0</v>
      </c>
      <c r="P58" s="69">
        <f>IF(L58="nio",0,IF(L58&gt;0,VLOOKUP(H58,'3-Productie normen'!A:I,VLOOKUP(L58,'3-Productie normen'!$B$38:$C$44,2,FALSE),FALSE)))</f>
        <v>0</v>
      </c>
      <c r="Q58" s="69">
        <f t="shared" si="2"/>
        <v>0</v>
      </c>
      <c r="R58" s="70"/>
      <c r="T58" s="43">
        <f t="shared" si="3"/>
        <v>61000</v>
      </c>
    </row>
    <row r="59" spans="1:20" ht="14.1" customHeight="1">
      <c r="A59" s="53">
        <v>59</v>
      </c>
      <c r="B59" s="447" t="s">
        <v>214</v>
      </c>
      <c r="C59" s="447"/>
      <c r="D59" s="447" t="s">
        <v>213</v>
      </c>
      <c r="E59" s="448"/>
      <c r="F59" s="513" t="s">
        <v>280</v>
      </c>
      <c r="G59" s="437" t="s">
        <v>278</v>
      </c>
      <c r="H59" s="437" t="s">
        <v>209</v>
      </c>
      <c r="I59" s="437" t="s">
        <v>640</v>
      </c>
      <c r="J59" s="457">
        <v>305</v>
      </c>
      <c r="K59" s="449">
        <f t="shared" si="0"/>
        <v>200</v>
      </c>
      <c r="L59" s="399">
        <v>200</v>
      </c>
      <c r="M59" s="67">
        <v>0</v>
      </c>
      <c r="N59" s="68" t="e">
        <f>IF(L59="nio",0,IF(L59&gt;0,L59*J59/P59,0))*VLOOKUP(B59,'2-Kosten per locatie'!$A$15:$C$16,3,FALSE)</f>
        <v>#DIV/0!</v>
      </c>
      <c r="O59" s="68">
        <f t="shared" si="1"/>
        <v>0</v>
      </c>
      <c r="P59" s="69">
        <f>IF(L59="nio",0,IF(L59&gt;0,VLOOKUP(H59,'3-Productie normen'!A:I,VLOOKUP(L59,'3-Productie normen'!$B$38:$C$44,2,FALSE),FALSE)))</f>
        <v>0</v>
      </c>
      <c r="Q59" s="69">
        <f t="shared" si="2"/>
        <v>0</v>
      </c>
      <c r="R59" s="70"/>
      <c r="T59" s="43">
        <f t="shared" si="3"/>
        <v>61000</v>
      </c>
    </row>
    <row r="60" spans="1:20" ht="14.1" customHeight="1">
      <c r="A60" s="53">
        <v>60</v>
      </c>
      <c r="B60" s="447" t="s">
        <v>214</v>
      </c>
      <c r="C60" s="447"/>
      <c r="D60" s="447" t="s">
        <v>213</v>
      </c>
      <c r="E60" s="448"/>
      <c r="F60" s="513" t="s">
        <v>281</v>
      </c>
      <c r="G60" s="437" t="s">
        <v>278</v>
      </c>
      <c r="H60" s="437" t="s">
        <v>209</v>
      </c>
      <c r="I60" s="437" t="s">
        <v>640</v>
      </c>
      <c r="J60" s="457">
        <v>305</v>
      </c>
      <c r="K60" s="449">
        <f t="shared" si="0"/>
        <v>200</v>
      </c>
      <c r="L60" s="399">
        <v>200</v>
      </c>
      <c r="M60" s="67">
        <v>0</v>
      </c>
      <c r="N60" s="68" t="e">
        <f>IF(L60="nio",0,IF(L60&gt;0,L60*J60/P60,0))*VLOOKUP(B60,'2-Kosten per locatie'!$A$15:$C$16,3,FALSE)</f>
        <v>#DIV/0!</v>
      </c>
      <c r="O60" s="68">
        <f t="shared" si="1"/>
        <v>0</v>
      </c>
      <c r="P60" s="69">
        <f>IF(L60="nio",0,IF(L60&gt;0,VLOOKUP(H60,'3-Productie normen'!A:I,VLOOKUP(L60,'3-Productie normen'!$B$38:$C$44,2,FALSE),FALSE)))</f>
        <v>0</v>
      </c>
      <c r="Q60" s="69">
        <f t="shared" si="2"/>
        <v>0</v>
      </c>
      <c r="R60" s="70"/>
      <c r="T60" s="43">
        <f t="shared" si="3"/>
        <v>61000</v>
      </c>
    </row>
    <row r="61" spans="1:20" ht="14.1" customHeight="1">
      <c r="A61" s="53">
        <v>61</v>
      </c>
      <c r="B61" s="447" t="s">
        <v>214</v>
      </c>
      <c r="C61" s="447"/>
      <c r="D61" s="447" t="s">
        <v>217</v>
      </c>
      <c r="E61" s="448"/>
      <c r="F61" s="513" t="s">
        <v>282</v>
      </c>
      <c r="G61" s="437" t="s">
        <v>278</v>
      </c>
      <c r="H61" s="437" t="s">
        <v>209</v>
      </c>
      <c r="I61" s="437" t="s">
        <v>640</v>
      </c>
      <c r="J61" s="457">
        <v>681</v>
      </c>
      <c r="K61" s="449">
        <f t="shared" si="0"/>
        <v>200</v>
      </c>
      <c r="L61" s="399">
        <v>200</v>
      </c>
      <c r="M61" s="67">
        <v>0</v>
      </c>
      <c r="N61" s="68" t="e">
        <f>IF(L61="nio",0,IF(L61&gt;0,L61*J61/P61,0))*VLOOKUP(B61,'2-Kosten per locatie'!$A$15:$C$16,3,FALSE)</f>
        <v>#DIV/0!</v>
      </c>
      <c r="O61" s="68">
        <f t="shared" si="1"/>
        <v>0</v>
      </c>
      <c r="P61" s="69">
        <f>IF(L61="nio",0,IF(L61&gt;0,VLOOKUP(H61,'3-Productie normen'!A:I,VLOOKUP(L61,'3-Productie normen'!$B$38:$C$44,2,FALSE),FALSE)))</f>
        <v>0</v>
      </c>
      <c r="Q61" s="69">
        <f t="shared" si="2"/>
        <v>0</v>
      </c>
      <c r="R61" s="70"/>
      <c r="T61" s="43">
        <f t="shared" si="3"/>
        <v>136200</v>
      </c>
    </row>
    <row r="62" spans="1:20" ht="14.1" customHeight="1">
      <c r="A62" s="53">
        <v>62</v>
      </c>
      <c r="B62" s="447" t="s">
        <v>214</v>
      </c>
      <c r="C62" s="447"/>
      <c r="D62" s="447" t="s">
        <v>217</v>
      </c>
      <c r="E62" s="448"/>
      <c r="F62" s="513" t="s">
        <v>283</v>
      </c>
      <c r="G62" s="437" t="s">
        <v>278</v>
      </c>
      <c r="H62" s="437" t="s">
        <v>209</v>
      </c>
      <c r="I62" s="437" t="s">
        <v>640</v>
      </c>
      <c r="J62" s="457">
        <v>592</v>
      </c>
      <c r="K62" s="449">
        <f t="shared" si="0"/>
        <v>200</v>
      </c>
      <c r="L62" s="399">
        <v>200</v>
      </c>
      <c r="M62" s="67">
        <v>0</v>
      </c>
      <c r="N62" s="68" t="e">
        <f>IF(L62="nio",0,IF(L62&gt;0,L62*J62/P62,0))*VLOOKUP(B62,'2-Kosten per locatie'!$A$15:$C$16,3,FALSE)</f>
        <v>#DIV/0!</v>
      </c>
      <c r="O62" s="68">
        <f t="shared" si="1"/>
        <v>0</v>
      </c>
      <c r="P62" s="69">
        <f>IF(L62="nio",0,IF(L62&gt;0,VLOOKUP(H62,'3-Productie normen'!A:I,VLOOKUP(L62,'3-Productie normen'!$B$38:$C$44,2,FALSE),FALSE)))</f>
        <v>0</v>
      </c>
      <c r="Q62" s="69">
        <f t="shared" si="2"/>
        <v>0</v>
      </c>
      <c r="R62" s="70"/>
      <c r="T62" s="43">
        <f t="shared" si="3"/>
        <v>118400</v>
      </c>
    </row>
    <row r="63" spans="1:20" ht="14.1" customHeight="1">
      <c r="A63" s="53">
        <v>63</v>
      </c>
      <c r="B63" s="447" t="s">
        <v>214</v>
      </c>
      <c r="C63" s="447"/>
      <c r="D63" s="447" t="s">
        <v>217</v>
      </c>
      <c r="E63" s="448"/>
      <c r="F63" s="513" t="s">
        <v>284</v>
      </c>
      <c r="G63" s="437" t="s">
        <v>285</v>
      </c>
      <c r="H63" s="437" t="s">
        <v>665</v>
      </c>
      <c r="I63" s="437" t="s">
        <v>640</v>
      </c>
      <c r="J63" s="457">
        <v>12</v>
      </c>
      <c r="K63" s="449">
        <f t="shared" si="0"/>
        <v>12</v>
      </c>
      <c r="L63" s="399">
        <v>12</v>
      </c>
      <c r="M63" s="67">
        <v>0</v>
      </c>
      <c r="N63" s="68" t="e">
        <f>IF(L63="nio",0,IF(L63&gt;0,L63*J63/P63,0))*VLOOKUP(B63,'2-Kosten per locatie'!$A$15:$C$16,3,FALSE)</f>
        <v>#DIV/0!</v>
      </c>
      <c r="O63" s="68">
        <f t="shared" si="1"/>
        <v>0</v>
      </c>
      <c r="P63" s="69">
        <f>IF(L63="nio",0,IF(L63&gt;0,VLOOKUP(H63,'3-Productie normen'!A:I,VLOOKUP(L63,'3-Productie normen'!$B$38:$C$44,2,FALSE),FALSE)))</f>
        <v>0</v>
      </c>
      <c r="Q63" s="69">
        <f t="shared" si="2"/>
        <v>0</v>
      </c>
      <c r="R63" s="70"/>
      <c r="T63" s="43">
        <f t="shared" si="3"/>
        <v>144</v>
      </c>
    </row>
    <row r="64" spans="1:20" ht="14.1" customHeight="1">
      <c r="A64" s="53">
        <v>64</v>
      </c>
      <c r="B64" s="447" t="s">
        <v>214</v>
      </c>
      <c r="C64" s="447"/>
      <c r="D64" s="447" t="s">
        <v>217</v>
      </c>
      <c r="E64" s="448"/>
      <c r="F64" s="513" t="s">
        <v>286</v>
      </c>
      <c r="G64" s="437" t="s">
        <v>285</v>
      </c>
      <c r="H64" s="437" t="s">
        <v>665</v>
      </c>
      <c r="I64" s="437" t="s">
        <v>640</v>
      </c>
      <c r="J64" s="457">
        <v>12</v>
      </c>
      <c r="K64" s="449">
        <f t="shared" si="0"/>
        <v>12</v>
      </c>
      <c r="L64" s="399">
        <v>12</v>
      </c>
      <c r="M64" s="67">
        <v>0</v>
      </c>
      <c r="N64" s="68" t="e">
        <f>IF(L64="nio",0,IF(L64&gt;0,L64*J64/P64,0))*VLOOKUP(B64,'2-Kosten per locatie'!$A$15:$C$16,3,FALSE)</f>
        <v>#DIV/0!</v>
      </c>
      <c r="O64" s="68">
        <f t="shared" si="1"/>
        <v>0</v>
      </c>
      <c r="P64" s="69">
        <f>IF(L64="nio",0,IF(L64&gt;0,VLOOKUP(H64,'3-Productie normen'!A:I,VLOOKUP(L64,'3-Productie normen'!$B$38:$C$44,2,FALSE),FALSE)))</f>
        <v>0</v>
      </c>
      <c r="Q64" s="69">
        <f t="shared" si="2"/>
        <v>0</v>
      </c>
      <c r="R64" s="70"/>
      <c r="T64" s="43">
        <f t="shared" si="3"/>
        <v>144</v>
      </c>
    </row>
    <row r="65" spans="1:20" ht="14.1" customHeight="1">
      <c r="A65" s="53">
        <v>65</v>
      </c>
      <c r="B65" s="447" t="s">
        <v>214</v>
      </c>
      <c r="C65" s="447"/>
      <c r="D65" s="447" t="s">
        <v>217</v>
      </c>
      <c r="E65" s="448"/>
      <c r="F65" s="513" t="s">
        <v>287</v>
      </c>
      <c r="G65" s="437" t="s">
        <v>285</v>
      </c>
      <c r="H65" s="437" t="s">
        <v>665</v>
      </c>
      <c r="I65" s="437" t="s">
        <v>640</v>
      </c>
      <c r="J65" s="457">
        <v>11</v>
      </c>
      <c r="K65" s="449">
        <f t="shared" si="0"/>
        <v>12</v>
      </c>
      <c r="L65" s="399">
        <v>12</v>
      </c>
      <c r="M65" s="67">
        <v>0</v>
      </c>
      <c r="N65" s="68" t="e">
        <f>IF(L65="nio",0,IF(L65&gt;0,L65*J65/P65,0))*VLOOKUP(B65,'2-Kosten per locatie'!$A$15:$C$16,3,FALSE)</f>
        <v>#DIV/0!</v>
      </c>
      <c r="O65" s="68">
        <f t="shared" si="1"/>
        <v>0</v>
      </c>
      <c r="P65" s="69">
        <f>IF(L65="nio",0,IF(L65&gt;0,VLOOKUP(H65,'3-Productie normen'!A:I,VLOOKUP(L65,'3-Productie normen'!$B$38:$C$44,2,FALSE),FALSE)))</f>
        <v>0</v>
      </c>
      <c r="Q65" s="69">
        <f t="shared" si="2"/>
        <v>0</v>
      </c>
      <c r="R65" s="70"/>
      <c r="T65" s="43">
        <f t="shared" si="3"/>
        <v>132</v>
      </c>
    </row>
    <row r="66" spans="1:20" ht="14.1" customHeight="1">
      <c r="A66" s="53">
        <v>66</v>
      </c>
      <c r="B66" s="447" t="s">
        <v>214</v>
      </c>
      <c r="C66" s="447"/>
      <c r="D66" s="447" t="s">
        <v>217</v>
      </c>
      <c r="E66" s="448"/>
      <c r="F66" s="513" t="s">
        <v>288</v>
      </c>
      <c r="G66" s="437" t="s">
        <v>285</v>
      </c>
      <c r="H66" s="437" t="s">
        <v>665</v>
      </c>
      <c r="I66" s="437" t="s">
        <v>640</v>
      </c>
      <c r="J66" s="457">
        <v>16</v>
      </c>
      <c r="K66" s="449">
        <f t="shared" si="0"/>
        <v>12</v>
      </c>
      <c r="L66" s="399">
        <v>12</v>
      </c>
      <c r="M66" s="67">
        <v>0</v>
      </c>
      <c r="N66" s="68" t="e">
        <f>IF(L66="nio",0,IF(L66&gt;0,L66*J66/P66,0))*VLOOKUP(B66,'2-Kosten per locatie'!$A$15:$C$16,3,FALSE)</f>
        <v>#DIV/0!</v>
      </c>
      <c r="O66" s="68">
        <f t="shared" si="1"/>
        <v>0</v>
      </c>
      <c r="P66" s="69">
        <f>IF(L66="nio",0,IF(L66&gt;0,VLOOKUP(H66,'3-Productie normen'!A:I,VLOOKUP(L66,'3-Productie normen'!$B$38:$C$44,2,FALSE),FALSE)))</f>
        <v>0</v>
      </c>
      <c r="Q66" s="69">
        <f t="shared" si="2"/>
        <v>0</v>
      </c>
      <c r="R66" s="70"/>
      <c r="T66" s="43">
        <f t="shared" si="3"/>
        <v>192</v>
      </c>
    </row>
    <row r="67" spans="1:20" ht="14.1" customHeight="1">
      <c r="A67" s="53">
        <v>67</v>
      </c>
      <c r="B67" s="447" t="s">
        <v>214</v>
      </c>
      <c r="C67" s="447"/>
      <c r="D67" s="447" t="s">
        <v>217</v>
      </c>
      <c r="E67" s="448"/>
      <c r="F67" s="513" t="s">
        <v>289</v>
      </c>
      <c r="G67" s="437" t="s">
        <v>285</v>
      </c>
      <c r="H67" s="437" t="s">
        <v>665</v>
      </c>
      <c r="I67" s="437" t="s">
        <v>640</v>
      </c>
      <c r="J67" s="457">
        <v>14</v>
      </c>
      <c r="K67" s="449">
        <f t="shared" si="0"/>
        <v>12</v>
      </c>
      <c r="L67" s="399">
        <v>12</v>
      </c>
      <c r="M67" s="67">
        <v>0</v>
      </c>
      <c r="N67" s="68" t="e">
        <f>IF(L67="nio",0,IF(L67&gt;0,L67*J67/P67,0))*VLOOKUP(B67,'2-Kosten per locatie'!$A$15:$C$16,3,FALSE)</f>
        <v>#DIV/0!</v>
      </c>
      <c r="O67" s="68">
        <f t="shared" si="1"/>
        <v>0</v>
      </c>
      <c r="P67" s="69">
        <f>IF(L67="nio",0,IF(L67&gt;0,VLOOKUP(H67,'3-Productie normen'!A:I,VLOOKUP(L67,'3-Productie normen'!$B$38:$C$44,2,FALSE),FALSE)))</f>
        <v>0</v>
      </c>
      <c r="Q67" s="69">
        <f t="shared" si="2"/>
        <v>0</v>
      </c>
      <c r="R67" s="70"/>
      <c r="T67" s="43">
        <f t="shared" si="3"/>
        <v>168</v>
      </c>
    </row>
    <row r="68" spans="1:20" ht="14.1" customHeight="1">
      <c r="A68" s="53">
        <v>68</v>
      </c>
      <c r="B68" s="447" t="s">
        <v>214</v>
      </c>
      <c r="C68" s="447"/>
      <c r="D68" s="447" t="s">
        <v>213</v>
      </c>
      <c r="E68" s="448"/>
      <c r="F68" s="513" t="s">
        <v>290</v>
      </c>
      <c r="G68" s="437" t="s">
        <v>291</v>
      </c>
      <c r="H68" s="437" t="s">
        <v>665</v>
      </c>
      <c r="I68" s="437" t="s">
        <v>640</v>
      </c>
      <c r="J68" s="457">
        <v>20</v>
      </c>
      <c r="K68" s="449">
        <f t="shared" si="0"/>
        <v>12</v>
      </c>
      <c r="L68" s="399">
        <v>12</v>
      </c>
      <c r="M68" s="67">
        <v>0</v>
      </c>
      <c r="N68" s="68" t="e">
        <f>IF(L68="nio",0,IF(L68&gt;0,L68*J68/P68,0))*VLOOKUP(B68,'2-Kosten per locatie'!$A$15:$C$16,3,FALSE)</f>
        <v>#DIV/0!</v>
      </c>
      <c r="O68" s="68">
        <f t="shared" si="1"/>
        <v>0</v>
      </c>
      <c r="P68" s="69">
        <f>IF(L68="nio",0,IF(L68&gt;0,VLOOKUP(H68,'3-Productie normen'!A:I,VLOOKUP(L68,'3-Productie normen'!$B$38:$C$44,2,FALSE),FALSE)))</f>
        <v>0</v>
      </c>
      <c r="Q68" s="69">
        <f t="shared" si="2"/>
        <v>0</v>
      </c>
      <c r="R68" s="70"/>
      <c r="T68" s="43">
        <f t="shared" si="3"/>
        <v>240</v>
      </c>
    </row>
    <row r="69" spans="1:20" ht="14.1" customHeight="1">
      <c r="A69" s="53">
        <v>69</v>
      </c>
      <c r="B69" s="447" t="s">
        <v>214</v>
      </c>
      <c r="C69" s="447"/>
      <c r="D69" s="447" t="s">
        <v>217</v>
      </c>
      <c r="E69" s="448"/>
      <c r="F69" s="513" t="s">
        <v>292</v>
      </c>
      <c r="G69" s="437" t="s">
        <v>291</v>
      </c>
      <c r="H69" s="437" t="s">
        <v>665</v>
      </c>
      <c r="I69" s="437" t="s">
        <v>640</v>
      </c>
      <c r="J69" s="457">
        <v>14</v>
      </c>
      <c r="K69" s="449">
        <f t="shared" si="0"/>
        <v>12</v>
      </c>
      <c r="L69" s="399">
        <v>12</v>
      </c>
      <c r="M69" s="67">
        <v>0</v>
      </c>
      <c r="N69" s="68" t="e">
        <f>IF(L69="nio",0,IF(L69&gt;0,L69*J69/P69,0))*VLOOKUP(B69,'2-Kosten per locatie'!$A$15:$C$16,3,FALSE)</f>
        <v>#DIV/0!</v>
      </c>
      <c r="O69" s="68">
        <f t="shared" si="1"/>
        <v>0</v>
      </c>
      <c r="P69" s="69">
        <f>IF(L69="nio",0,IF(L69&gt;0,VLOOKUP(H69,'3-Productie normen'!A:I,VLOOKUP(L69,'3-Productie normen'!$B$38:$C$44,2,FALSE),FALSE)))</f>
        <v>0</v>
      </c>
      <c r="Q69" s="69">
        <f t="shared" si="2"/>
        <v>0</v>
      </c>
      <c r="R69" s="70"/>
      <c r="T69" s="43">
        <f t="shared" si="3"/>
        <v>168</v>
      </c>
    </row>
    <row r="70" spans="1:20" ht="14.1" customHeight="1">
      <c r="A70" s="53">
        <v>70</v>
      </c>
      <c r="B70" s="447" t="s">
        <v>214</v>
      </c>
      <c r="C70" s="447"/>
      <c r="D70" s="447" t="s">
        <v>213</v>
      </c>
      <c r="E70" s="448"/>
      <c r="F70" s="513" t="s">
        <v>293</v>
      </c>
      <c r="G70" s="437" t="s">
        <v>294</v>
      </c>
      <c r="H70" s="437" t="s">
        <v>665</v>
      </c>
      <c r="I70" s="437" t="s">
        <v>640</v>
      </c>
      <c r="J70" s="457">
        <v>19</v>
      </c>
      <c r="K70" s="449">
        <f t="shared" si="0"/>
        <v>12</v>
      </c>
      <c r="L70" s="399">
        <v>12</v>
      </c>
      <c r="M70" s="67">
        <v>0</v>
      </c>
      <c r="N70" s="68" t="e">
        <f>IF(L70="nio",0,IF(L70&gt;0,L70*J70/P70,0))*VLOOKUP(B70,'2-Kosten per locatie'!$A$15:$C$16,3,FALSE)</f>
        <v>#DIV/0!</v>
      </c>
      <c r="O70" s="68">
        <f t="shared" si="1"/>
        <v>0</v>
      </c>
      <c r="P70" s="69">
        <f>IF(L70="nio",0,IF(L70&gt;0,VLOOKUP(H70,'3-Productie normen'!A:I,VLOOKUP(L70,'3-Productie normen'!$B$38:$C$44,2,FALSE),FALSE)))</f>
        <v>0</v>
      </c>
      <c r="Q70" s="69">
        <f t="shared" si="2"/>
        <v>0</v>
      </c>
      <c r="R70" s="70"/>
      <c r="T70" s="43">
        <f t="shared" si="3"/>
        <v>228</v>
      </c>
    </row>
    <row r="71" spans="1:20" ht="14.1" customHeight="1">
      <c r="A71" s="53">
        <v>71</v>
      </c>
      <c r="B71" s="447" t="s">
        <v>214</v>
      </c>
      <c r="C71" s="447"/>
      <c r="D71" s="447" t="s">
        <v>213</v>
      </c>
      <c r="E71" s="448"/>
      <c r="F71" s="513" t="s">
        <v>295</v>
      </c>
      <c r="G71" s="437" t="s">
        <v>294</v>
      </c>
      <c r="H71" s="437" t="s">
        <v>665</v>
      </c>
      <c r="I71" s="437" t="s">
        <v>640</v>
      </c>
      <c r="J71" s="457">
        <v>20</v>
      </c>
      <c r="K71" s="449">
        <f t="shared" si="0"/>
        <v>200</v>
      </c>
      <c r="L71" s="399">
        <v>200</v>
      </c>
      <c r="M71" s="67">
        <v>0</v>
      </c>
      <c r="N71" s="68" t="e">
        <f>IF(L71="nio",0,IF(L71&gt;0,L71*J71/P71,0))*VLOOKUP(B71,'2-Kosten per locatie'!$A$15:$C$16,3,FALSE)</f>
        <v>#DIV/0!</v>
      </c>
      <c r="O71" s="68">
        <f t="shared" si="1"/>
        <v>0</v>
      </c>
      <c r="P71" s="69">
        <f>IF(L71="nio",0,IF(L71&gt;0,VLOOKUP(H71,'3-Productie normen'!A:I,VLOOKUP(L71,'3-Productie normen'!$B$38:$C$44,2,FALSE),FALSE)))</f>
        <v>0</v>
      </c>
      <c r="Q71" s="69">
        <f t="shared" si="2"/>
        <v>0</v>
      </c>
      <c r="R71" s="70"/>
      <c r="T71" s="43">
        <f t="shared" si="3"/>
        <v>4000</v>
      </c>
    </row>
    <row r="72" spans="1:20" ht="14.1" customHeight="1">
      <c r="A72" s="53">
        <v>72</v>
      </c>
      <c r="B72" s="447" t="s">
        <v>214</v>
      </c>
      <c r="C72" s="447"/>
      <c r="D72" s="447" t="s">
        <v>213</v>
      </c>
      <c r="E72" s="448"/>
      <c r="F72" s="513" t="s">
        <v>296</v>
      </c>
      <c r="G72" s="437" t="s">
        <v>297</v>
      </c>
      <c r="H72" s="437" t="s">
        <v>665</v>
      </c>
      <c r="I72" s="437" t="s">
        <v>640</v>
      </c>
      <c r="J72" s="457">
        <v>20</v>
      </c>
      <c r="K72" s="449">
        <f t="shared" si="0"/>
        <v>12</v>
      </c>
      <c r="L72" s="399">
        <v>12</v>
      </c>
      <c r="M72" s="67">
        <v>0</v>
      </c>
      <c r="N72" s="68" t="e">
        <f>IF(L72="nio",0,IF(L72&gt;0,L72*J72/P72,0))*VLOOKUP(B72,'2-Kosten per locatie'!$A$15:$C$16,3,FALSE)</f>
        <v>#DIV/0!</v>
      </c>
      <c r="O72" s="68">
        <f t="shared" si="1"/>
        <v>0</v>
      </c>
      <c r="P72" s="69">
        <f>IF(L72="nio",0,IF(L72&gt;0,VLOOKUP(H72,'3-Productie normen'!A:I,VLOOKUP(L72,'3-Productie normen'!$B$38:$C$44,2,FALSE),FALSE)))</f>
        <v>0</v>
      </c>
      <c r="Q72" s="69">
        <f t="shared" si="2"/>
        <v>0</v>
      </c>
      <c r="R72" s="70"/>
      <c r="T72" s="43">
        <f t="shared" si="3"/>
        <v>240</v>
      </c>
    </row>
    <row r="73" spans="1:20" ht="14.1" customHeight="1">
      <c r="A73" s="53">
        <v>73</v>
      </c>
      <c r="B73" s="447" t="s">
        <v>214</v>
      </c>
      <c r="C73" s="447"/>
      <c r="D73" s="447" t="s">
        <v>213</v>
      </c>
      <c r="E73" s="448"/>
      <c r="F73" s="513" t="s">
        <v>298</v>
      </c>
      <c r="G73" s="437" t="s">
        <v>299</v>
      </c>
      <c r="H73" s="437" t="s">
        <v>150</v>
      </c>
      <c r="I73" s="437" t="s">
        <v>640</v>
      </c>
      <c r="J73" s="457">
        <v>15</v>
      </c>
      <c r="K73" s="449">
        <f t="shared" si="0"/>
        <v>120</v>
      </c>
      <c r="L73" s="399">
        <v>120</v>
      </c>
      <c r="M73" s="67">
        <v>0</v>
      </c>
      <c r="N73" s="68" t="e">
        <f>IF(L73="nio",0,IF(L73&gt;0,L73*J73/P73,0))*VLOOKUP(B73,'2-Kosten per locatie'!$A$15:$C$16,3,FALSE)</f>
        <v>#DIV/0!</v>
      </c>
      <c r="O73" s="68">
        <f t="shared" si="1"/>
        <v>0</v>
      </c>
      <c r="P73" s="69">
        <f>IF(L73="nio",0,IF(L73&gt;0,VLOOKUP(H73,'3-Productie normen'!A:I,VLOOKUP(L73,'3-Productie normen'!$B$38:$C$44,2,FALSE),FALSE)))</f>
        <v>0</v>
      </c>
      <c r="Q73" s="69">
        <f t="shared" si="2"/>
        <v>0</v>
      </c>
      <c r="R73" s="70"/>
      <c r="T73" s="43">
        <f t="shared" si="3"/>
        <v>1800</v>
      </c>
    </row>
    <row r="74" spans="1:20" ht="14.1" customHeight="1">
      <c r="A74" s="53">
        <v>74</v>
      </c>
      <c r="B74" s="447" t="s">
        <v>214</v>
      </c>
      <c r="C74" s="447"/>
      <c r="D74" s="447" t="s">
        <v>213</v>
      </c>
      <c r="E74" s="448"/>
      <c r="F74" s="513" t="s">
        <v>300</v>
      </c>
      <c r="G74" s="437" t="s">
        <v>299</v>
      </c>
      <c r="H74" s="437" t="s">
        <v>150</v>
      </c>
      <c r="I74" s="437" t="s">
        <v>640</v>
      </c>
      <c r="J74" s="457">
        <v>10</v>
      </c>
      <c r="K74" s="449">
        <f t="shared" ref="K74:K137" si="4">SUM(L74:M74)</f>
        <v>120</v>
      </c>
      <c r="L74" s="399">
        <v>120</v>
      </c>
      <c r="M74" s="67">
        <v>0</v>
      </c>
      <c r="N74" s="68" t="e">
        <f>IF(L74="nio",0,IF(L74&gt;0,L74*J74/P74,0))*VLOOKUP(B74,'2-Kosten per locatie'!$A$15:$C$16,3,FALSE)</f>
        <v>#DIV/0!</v>
      </c>
      <c r="O74" s="68">
        <f t="shared" ref="O74:O137" si="5">IF(M74&gt;0,M74*J74/Q74,0)</f>
        <v>0</v>
      </c>
      <c r="P74" s="69">
        <f>IF(L74="nio",0,IF(L74&gt;0,VLOOKUP(H74,'3-Productie normen'!A:I,VLOOKUP(L74,'3-Productie normen'!$B$38:$C$44,2,FALSE),FALSE)))</f>
        <v>0</v>
      </c>
      <c r="Q74" s="69">
        <f t="shared" ref="Q74:Q137" si="6">IF(M74&gt;0,P74*$Q$8,0)</f>
        <v>0</v>
      </c>
      <c r="R74" s="70"/>
      <c r="T74" s="43">
        <f t="shared" ref="T74:T137" si="7">K74*J74</f>
        <v>1200</v>
      </c>
    </row>
    <row r="75" spans="1:20" ht="14.1" customHeight="1">
      <c r="A75" s="53">
        <v>75</v>
      </c>
      <c r="B75" s="447" t="s">
        <v>214</v>
      </c>
      <c r="C75" s="447"/>
      <c r="D75" s="447" t="s">
        <v>213</v>
      </c>
      <c r="E75" s="448"/>
      <c r="F75" s="513" t="s">
        <v>301</v>
      </c>
      <c r="G75" s="437" t="s">
        <v>299</v>
      </c>
      <c r="H75" s="437" t="s">
        <v>150</v>
      </c>
      <c r="I75" s="437" t="s">
        <v>640</v>
      </c>
      <c r="J75" s="457">
        <v>19</v>
      </c>
      <c r="K75" s="449">
        <f t="shared" si="4"/>
        <v>120</v>
      </c>
      <c r="L75" s="399">
        <v>120</v>
      </c>
      <c r="M75" s="67">
        <v>0</v>
      </c>
      <c r="N75" s="68" t="e">
        <f>IF(L75="nio",0,IF(L75&gt;0,L75*J75/P75,0))*VLOOKUP(B75,'2-Kosten per locatie'!$A$15:$C$16,3,FALSE)</f>
        <v>#DIV/0!</v>
      </c>
      <c r="O75" s="68">
        <f t="shared" si="5"/>
        <v>0</v>
      </c>
      <c r="P75" s="69">
        <f>IF(L75="nio",0,IF(L75&gt;0,VLOOKUP(H75,'3-Productie normen'!A:I,VLOOKUP(L75,'3-Productie normen'!$B$38:$C$44,2,FALSE),FALSE)))</f>
        <v>0</v>
      </c>
      <c r="Q75" s="69">
        <f t="shared" si="6"/>
        <v>0</v>
      </c>
      <c r="R75" s="70"/>
      <c r="T75" s="43">
        <f t="shared" si="7"/>
        <v>2280</v>
      </c>
    </row>
    <row r="76" spans="1:20" ht="14.1" customHeight="1">
      <c r="A76" s="53">
        <v>76</v>
      </c>
      <c r="B76" s="447" t="s">
        <v>214</v>
      </c>
      <c r="C76" s="447"/>
      <c r="D76" s="447" t="s">
        <v>213</v>
      </c>
      <c r="E76" s="448"/>
      <c r="F76" s="513" t="s">
        <v>302</v>
      </c>
      <c r="G76" s="437" t="s">
        <v>299</v>
      </c>
      <c r="H76" s="437" t="s">
        <v>150</v>
      </c>
      <c r="I76" s="437" t="s">
        <v>640</v>
      </c>
      <c r="J76" s="457">
        <v>19</v>
      </c>
      <c r="K76" s="449">
        <f t="shared" si="4"/>
        <v>120</v>
      </c>
      <c r="L76" s="399">
        <v>120</v>
      </c>
      <c r="M76" s="67">
        <v>0</v>
      </c>
      <c r="N76" s="68" t="e">
        <f>IF(L76="nio",0,IF(L76&gt;0,L76*J76/P76,0))*VLOOKUP(B76,'2-Kosten per locatie'!$A$15:$C$16,3,FALSE)</f>
        <v>#DIV/0!</v>
      </c>
      <c r="O76" s="68">
        <f t="shared" si="5"/>
        <v>0</v>
      </c>
      <c r="P76" s="69">
        <f>IF(L76="nio",0,IF(L76&gt;0,VLOOKUP(H76,'3-Productie normen'!A:I,VLOOKUP(L76,'3-Productie normen'!$B$38:$C$44,2,FALSE),FALSE)))</f>
        <v>0</v>
      </c>
      <c r="Q76" s="69">
        <f t="shared" si="6"/>
        <v>0</v>
      </c>
      <c r="R76" s="70"/>
      <c r="T76" s="43">
        <f t="shared" si="7"/>
        <v>2280</v>
      </c>
    </row>
    <row r="77" spans="1:20" ht="14.1" customHeight="1">
      <c r="A77" s="53">
        <v>77</v>
      </c>
      <c r="B77" s="447" t="s">
        <v>214</v>
      </c>
      <c r="C77" s="447"/>
      <c r="D77" s="447" t="s">
        <v>213</v>
      </c>
      <c r="E77" s="448"/>
      <c r="F77" s="513" t="s">
        <v>303</v>
      </c>
      <c r="G77" s="437" t="s">
        <v>299</v>
      </c>
      <c r="H77" s="437" t="s">
        <v>150</v>
      </c>
      <c r="I77" s="437" t="s">
        <v>640</v>
      </c>
      <c r="J77" s="457">
        <v>15</v>
      </c>
      <c r="K77" s="449">
        <f t="shared" si="4"/>
        <v>120</v>
      </c>
      <c r="L77" s="399">
        <v>120</v>
      </c>
      <c r="M77" s="67">
        <v>0</v>
      </c>
      <c r="N77" s="68" t="e">
        <f>IF(L77="nio",0,IF(L77&gt;0,L77*J77/P77,0))*VLOOKUP(B77,'2-Kosten per locatie'!$A$15:$C$16,3,FALSE)</f>
        <v>#DIV/0!</v>
      </c>
      <c r="O77" s="68">
        <f t="shared" si="5"/>
        <v>0</v>
      </c>
      <c r="P77" s="69">
        <f>IF(L77="nio",0,IF(L77&gt;0,VLOOKUP(H77,'3-Productie normen'!A:I,VLOOKUP(L77,'3-Productie normen'!$B$38:$C$44,2,FALSE),FALSE)))</f>
        <v>0</v>
      </c>
      <c r="Q77" s="69">
        <f t="shared" si="6"/>
        <v>0</v>
      </c>
      <c r="R77" s="70"/>
      <c r="T77" s="43">
        <f t="shared" si="7"/>
        <v>1800</v>
      </c>
    </row>
    <row r="78" spans="1:20" ht="14.1" customHeight="1">
      <c r="A78" s="53">
        <v>78</v>
      </c>
      <c r="B78" s="447" t="s">
        <v>214</v>
      </c>
      <c r="C78" s="447"/>
      <c r="D78" s="447" t="s">
        <v>213</v>
      </c>
      <c r="E78" s="448"/>
      <c r="F78" s="513" t="s">
        <v>304</v>
      </c>
      <c r="G78" s="437" t="s">
        <v>299</v>
      </c>
      <c r="H78" s="437" t="s">
        <v>150</v>
      </c>
      <c r="I78" s="437" t="s">
        <v>640</v>
      </c>
      <c r="J78" s="457">
        <v>10</v>
      </c>
      <c r="K78" s="449">
        <f t="shared" si="4"/>
        <v>120</v>
      </c>
      <c r="L78" s="399">
        <v>120</v>
      </c>
      <c r="M78" s="67">
        <v>0</v>
      </c>
      <c r="N78" s="68" t="e">
        <f>IF(L78="nio",0,IF(L78&gt;0,L78*J78/P78,0))*VLOOKUP(B78,'2-Kosten per locatie'!$A$15:$C$16,3,FALSE)</f>
        <v>#DIV/0!</v>
      </c>
      <c r="O78" s="68">
        <f t="shared" si="5"/>
        <v>0</v>
      </c>
      <c r="P78" s="69">
        <f>IF(L78="nio",0,IF(L78&gt;0,VLOOKUP(H78,'3-Productie normen'!A:I,VLOOKUP(L78,'3-Productie normen'!$B$38:$C$44,2,FALSE),FALSE)))</f>
        <v>0</v>
      </c>
      <c r="Q78" s="69">
        <f t="shared" si="6"/>
        <v>0</v>
      </c>
      <c r="R78" s="70"/>
      <c r="T78" s="43">
        <f t="shared" si="7"/>
        <v>1200</v>
      </c>
    </row>
    <row r="79" spans="1:20" ht="14.1" customHeight="1">
      <c r="A79" s="53">
        <v>79</v>
      </c>
      <c r="B79" s="447" t="s">
        <v>214</v>
      </c>
      <c r="C79" s="447"/>
      <c r="D79" s="447" t="s">
        <v>213</v>
      </c>
      <c r="E79" s="448"/>
      <c r="F79" s="513" t="s">
        <v>305</v>
      </c>
      <c r="G79" s="437" t="s">
        <v>299</v>
      </c>
      <c r="H79" s="437" t="s">
        <v>150</v>
      </c>
      <c r="I79" s="437" t="s">
        <v>640</v>
      </c>
      <c r="J79" s="457">
        <v>19</v>
      </c>
      <c r="K79" s="449">
        <f t="shared" si="4"/>
        <v>120</v>
      </c>
      <c r="L79" s="399">
        <v>120</v>
      </c>
      <c r="M79" s="67">
        <v>0</v>
      </c>
      <c r="N79" s="68" t="e">
        <f>IF(L79="nio",0,IF(L79&gt;0,L79*J79/P79,0))*VLOOKUP(B79,'2-Kosten per locatie'!$A$15:$C$16,3,FALSE)</f>
        <v>#DIV/0!</v>
      </c>
      <c r="O79" s="68">
        <f t="shared" si="5"/>
        <v>0</v>
      </c>
      <c r="P79" s="69">
        <f>IF(L79="nio",0,IF(L79&gt;0,VLOOKUP(H79,'3-Productie normen'!A:I,VLOOKUP(L79,'3-Productie normen'!$B$38:$C$44,2,FALSE),FALSE)))</f>
        <v>0</v>
      </c>
      <c r="Q79" s="69">
        <f t="shared" si="6"/>
        <v>0</v>
      </c>
      <c r="R79" s="70"/>
      <c r="T79" s="43">
        <f t="shared" si="7"/>
        <v>2280</v>
      </c>
    </row>
    <row r="80" spans="1:20" ht="14.1" customHeight="1">
      <c r="A80" s="53">
        <v>80</v>
      </c>
      <c r="B80" s="447" t="s">
        <v>214</v>
      </c>
      <c r="C80" s="447"/>
      <c r="D80" s="447" t="s">
        <v>213</v>
      </c>
      <c r="E80" s="448"/>
      <c r="F80" s="513" t="s">
        <v>306</v>
      </c>
      <c r="G80" s="437" t="s">
        <v>299</v>
      </c>
      <c r="H80" s="437" t="s">
        <v>150</v>
      </c>
      <c r="I80" s="437" t="s">
        <v>640</v>
      </c>
      <c r="J80" s="457">
        <v>10</v>
      </c>
      <c r="K80" s="449">
        <f t="shared" si="4"/>
        <v>120</v>
      </c>
      <c r="L80" s="399">
        <v>120</v>
      </c>
      <c r="M80" s="67">
        <v>0</v>
      </c>
      <c r="N80" s="68" t="e">
        <f>IF(L80="nio",0,IF(L80&gt;0,L80*J80/P80,0))*VLOOKUP(B80,'2-Kosten per locatie'!$A$15:$C$16,3,FALSE)</f>
        <v>#DIV/0!</v>
      </c>
      <c r="O80" s="68">
        <f t="shared" si="5"/>
        <v>0</v>
      </c>
      <c r="P80" s="69">
        <f>IF(L80="nio",0,IF(L80&gt;0,VLOOKUP(H80,'3-Productie normen'!A:I,VLOOKUP(L80,'3-Productie normen'!$B$38:$C$44,2,FALSE),FALSE)))</f>
        <v>0</v>
      </c>
      <c r="Q80" s="69">
        <f t="shared" si="6"/>
        <v>0</v>
      </c>
      <c r="R80" s="70"/>
      <c r="T80" s="43">
        <f t="shared" si="7"/>
        <v>1200</v>
      </c>
    </row>
    <row r="81" spans="1:20" ht="14.1" customHeight="1">
      <c r="A81" s="53">
        <v>81</v>
      </c>
      <c r="B81" s="447" t="s">
        <v>214</v>
      </c>
      <c r="C81" s="447"/>
      <c r="D81" s="447" t="s">
        <v>213</v>
      </c>
      <c r="E81" s="448"/>
      <c r="F81" s="513" t="s">
        <v>307</v>
      </c>
      <c r="G81" s="437" t="s">
        <v>299</v>
      </c>
      <c r="H81" s="437" t="s">
        <v>150</v>
      </c>
      <c r="I81" s="437" t="s">
        <v>640</v>
      </c>
      <c r="J81" s="457">
        <v>15</v>
      </c>
      <c r="K81" s="449">
        <f t="shared" si="4"/>
        <v>120</v>
      </c>
      <c r="L81" s="399">
        <v>120</v>
      </c>
      <c r="M81" s="67">
        <v>0</v>
      </c>
      <c r="N81" s="68" t="e">
        <f>IF(L81="nio",0,IF(L81&gt;0,L81*J81/P81,0))*VLOOKUP(B81,'2-Kosten per locatie'!$A$15:$C$16,3,FALSE)</f>
        <v>#DIV/0!</v>
      </c>
      <c r="O81" s="68">
        <f t="shared" si="5"/>
        <v>0</v>
      </c>
      <c r="P81" s="69">
        <f>IF(L81="nio",0,IF(L81&gt;0,VLOOKUP(H81,'3-Productie normen'!A:I,VLOOKUP(L81,'3-Productie normen'!$B$38:$C$44,2,FALSE),FALSE)))</f>
        <v>0</v>
      </c>
      <c r="Q81" s="69">
        <f t="shared" si="6"/>
        <v>0</v>
      </c>
      <c r="R81" s="70"/>
      <c r="T81" s="43">
        <f t="shared" si="7"/>
        <v>1800</v>
      </c>
    </row>
    <row r="82" spans="1:20" ht="14.1" customHeight="1">
      <c r="A82" s="53">
        <v>82</v>
      </c>
      <c r="B82" s="447" t="s">
        <v>214</v>
      </c>
      <c r="C82" s="447"/>
      <c r="D82" s="447" t="s">
        <v>213</v>
      </c>
      <c r="E82" s="448"/>
      <c r="F82" s="513" t="s">
        <v>308</v>
      </c>
      <c r="G82" s="437" t="s">
        <v>299</v>
      </c>
      <c r="H82" s="437" t="s">
        <v>150</v>
      </c>
      <c r="I82" s="437" t="s">
        <v>640</v>
      </c>
      <c r="J82" s="457">
        <v>19</v>
      </c>
      <c r="K82" s="449">
        <f t="shared" si="4"/>
        <v>120</v>
      </c>
      <c r="L82" s="399">
        <v>120</v>
      </c>
      <c r="M82" s="67">
        <v>0</v>
      </c>
      <c r="N82" s="68" t="e">
        <f>IF(L82="nio",0,IF(L82&gt;0,L82*J82/P82,0))*VLOOKUP(B82,'2-Kosten per locatie'!$A$15:$C$16,3,FALSE)</f>
        <v>#DIV/0!</v>
      </c>
      <c r="O82" s="68">
        <f t="shared" si="5"/>
        <v>0</v>
      </c>
      <c r="P82" s="69">
        <f>IF(L82="nio",0,IF(L82&gt;0,VLOOKUP(H82,'3-Productie normen'!A:I,VLOOKUP(L82,'3-Productie normen'!$B$38:$C$44,2,FALSE),FALSE)))</f>
        <v>0</v>
      </c>
      <c r="Q82" s="69">
        <f t="shared" si="6"/>
        <v>0</v>
      </c>
      <c r="R82" s="70"/>
      <c r="T82" s="43">
        <f t="shared" si="7"/>
        <v>2280</v>
      </c>
    </row>
    <row r="83" spans="1:20" ht="14.1" customHeight="1">
      <c r="A83" s="53">
        <v>83</v>
      </c>
      <c r="B83" s="447" t="s">
        <v>214</v>
      </c>
      <c r="C83" s="447"/>
      <c r="D83" s="447" t="s">
        <v>213</v>
      </c>
      <c r="E83" s="448"/>
      <c r="F83" s="513" t="s">
        <v>309</v>
      </c>
      <c r="G83" s="437" t="s">
        <v>299</v>
      </c>
      <c r="H83" s="437" t="s">
        <v>150</v>
      </c>
      <c r="I83" s="437" t="s">
        <v>640</v>
      </c>
      <c r="J83" s="457">
        <v>15</v>
      </c>
      <c r="K83" s="449">
        <f t="shared" si="4"/>
        <v>120</v>
      </c>
      <c r="L83" s="399">
        <v>120</v>
      </c>
      <c r="M83" s="67">
        <v>0</v>
      </c>
      <c r="N83" s="68" t="e">
        <f>IF(L83="nio",0,IF(L83&gt;0,L83*J83/P83,0))*VLOOKUP(B83,'2-Kosten per locatie'!$A$15:$C$16,3,FALSE)</f>
        <v>#DIV/0!</v>
      </c>
      <c r="O83" s="68">
        <f t="shared" si="5"/>
        <v>0</v>
      </c>
      <c r="P83" s="69">
        <f>IF(L83="nio",0,IF(L83&gt;0,VLOOKUP(H83,'3-Productie normen'!A:I,VLOOKUP(L83,'3-Productie normen'!$B$38:$C$44,2,FALSE),FALSE)))</f>
        <v>0</v>
      </c>
      <c r="Q83" s="69">
        <f t="shared" si="6"/>
        <v>0</v>
      </c>
      <c r="R83" s="70"/>
      <c r="T83" s="43">
        <f t="shared" si="7"/>
        <v>1800</v>
      </c>
    </row>
    <row r="84" spans="1:20" ht="14.1" customHeight="1">
      <c r="A84" s="53">
        <v>84</v>
      </c>
      <c r="B84" s="447" t="s">
        <v>214</v>
      </c>
      <c r="C84" s="447"/>
      <c r="D84" s="447" t="s">
        <v>213</v>
      </c>
      <c r="E84" s="448"/>
      <c r="F84" s="513" t="s">
        <v>310</v>
      </c>
      <c r="G84" s="437" t="s">
        <v>299</v>
      </c>
      <c r="H84" s="437" t="s">
        <v>150</v>
      </c>
      <c r="I84" s="437" t="s">
        <v>640</v>
      </c>
      <c r="J84" s="457">
        <v>10</v>
      </c>
      <c r="K84" s="449">
        <f t="shared" si="4"/>
        <v>120</v>
      </c>
      <c r="L84" s="399">
        <v>120</v>
      </c>
      <c r="M84" s="67">
        <v>0</v>
      </c>
      <c r="N84" s="68" t="e">
        <f>IF(L84="nio",0,IF(L84&gt;0,L84*J84/P84,0))*VLOOKUP(B84,'2-Kosten per locatie'!$A$15:$C$16,3,FALSE)</f>
        <v>#DIV/0!</v>
      </c>
      <c r="O84" s="68">
        <f t="shared" si="5"/>
        <v>0</v>
      </c>
      <c r="P84" s="69">
        <f>IF(L84="nio",0,IF(L84&gt;0,VLOOKUP(H84,'3-Productie normen'!A:I,VLOOKUP(L84,'3-Productie normen'!$B$38:$C$44,2,FALSE),FALSE)))</f>
        <v>0</v>
      </c>
      <c r="Q84" s="69">
        <f t="shared" si="6"/>
        <v>0</v>
      </c>
      <c r="R84" s="70"/>
      <c r="T84" s="43">
        <f t="shared" si="7"/>
        <v>1200</v>
      </c>
    </row>
    <row r="85" spans="1:20" ht="14.1" customHeight="1">
      <c r="A85" s="53">
        <v>85</v>
      </c>
      <c r="B85" s="447" t="s">
        <v>214</v>
      </c>
      <c r="C85" s="447"/>
      <c r="D85" s="447" t="s">
        <v>217</v>
      </c>
      <c r="E85" s="448"/>
      <c r="F85" s="513" t="s">
        <v>311</v>
      </c>
      <c r="G85" s="437" t="s">
        <v>299</v>
      </c>
      <c r="H85" s="437" t="s">
        <v>150</v>
      </c>
      <c r="I85" s="437" t="s">
        <v>640</v>
      </c>
      <c r="J85" s="457">
        <v>10</v>
      </c>
      <c r="K85" s="449">
        <f t="shared" si="4"/>
        <v>120</v>
      </c>
      <c r="L85" s="399">
        <v>120</v>
      </c>
      <c r="M85" s="67">
        <v>0</v>
      </c>
      <c r="N85" s="68" t="e">
        <f>IF(L85="nio",0,IF(L85&gt;0,L85*J85/P85,0))*VLOOKUP(B85,'2-Kosten per locatie'!$A$15:$C$16,3,FALSE)</f>
        <v>#DIV/0!</v>
      </c>
      <c r="O85" s="68">
        <f t="shared" si="5"/>
        <v>0</v>
      </c>
      <c r="P85" s="69">
        <f>IF(L85="nio",0,IF(L85&gt;0,VLOOKUP(H85,'3-Productie normen'!A:I,VLOOKUP(L85,'3-Productie normen'!$B$38:$C$44,2,FALSE),FALSE)))</f>
        <v>0</v>
      </c>
      <c r="Q85" s="69">
        <f t="shared" si="6"/>
        <v>0</v>
      </c>
      <c r="R85" s="70"/>
      <c r="T85" s="43">
        <f t="shared" si="7"/>
        <v>1200</v>
      </c>
    </row>
    <row r="86" spans="1:20" ht="14.1" customHeight="1">
      <c r="A86" s="53">
        <v>86</v>
      </c>
      <c r="B86" s="447" t="s">
        <v>214</v>
      </c>
      <c r="C86" s="447"/>
      <c r="D86" s="447" t="s">
        <v>217</v>
      </c>
      <c r="E86" s="448"/>
      <c r="F86" s="513" t="s">
        <v>312</v>
      </c>
      <c r="G86" s="437" t="s">
        <v>299</v>
      </c>
      <c r="H86" s="437" t="s">
        <v>150</v>
      </c>
      <c r="I86" s="437" t="s">
        <v>640</v>
      </c>
      <c r="J86" s="457">
        <v>17</v>
      </c>
      <c r="K86" s="449">
        <f t="shared" si="4"/>
        <v>120</v>
      </c>
      <c r="L86" s="399">
        <v>120</v>
      </c>
      <c r="M86" s="67">
        <v>0</v>
      </c>
      <c r="N86" s="68" t="e">
        <f>IF(L86="nio",0,IF(L86&gt;0,L86*J86/P86,0))*VLOOKUP(B86,'2-Kosten per locatie'!$A$15:$C$16,3,FALSE)</f>
        <v>#DIV/0!</v>
      </c>
      <c r="O86" s="68">
        <f t="shared" si="5"/>
        <v>0</v>
      </c>
      <c r="P86" s="69">
        <f>IF(L86="nio",0,IF(L86&gt;0,VLOOKUP(H86,'3-Productie normen'!A:I,VLOOKUP(L86,'3-Productie normen'!$B$38:$C$44,2,FALSE),FALSE)))</f>
        <v>0</v>
      </c>
      <c r="Q86" s="69">
        <f t="shared" si="6"/>
        <v>0</v>
      </c>
      <c r="R86" s="70"/>
      <c r="T86" s="43">
        <f t="shared" si="7"/>
        <v>2040</v>
      </c>
    </row>
    <row r="87" spans="1:20" ht="14.1" customHeight="1">
      <c r="A87" s="53">
        <v>87</v>
      </c>
      <c r="B87" s="447" t="s">
        <v>214</v>
      </c>
      <c r="C87" s="447"/>
      <c r="D87" s="447" t="s">
        <v>217</v>
      </c>
      <c r="E87" s="448"/>
      <c r="F87" s="513" t="s">
        <v>313</v>
      </c>
      <c r="G87" s="437" t="s">
        <v>299</v>
      </c>
      <c r="H87" s="437" t="s">
        <v>150</v>
      </c>
      <c r="I87" s="437" t="s">
        <v>640</v>
      </c>
      <c r="J87" s="457">
        <v>11</v>
      </c>
      <c r="K87" s="449">
        <f t="shared" si="4"/>
        <v>120</v>
      </c>
      <c r="L87" s="399">
        <v>120</v>
      </c>
      <c r="M87" s="67">
        <v>0</v>
      </c>
      <c r="N87" s="68" t="e">
        <f>IF(L87="nio",0,IF(L87&gt;0,L87*J87/P87,0))*VLOOKUP(B87,'2-Kosten per locatie'!$A$15:$C$16,3,FALSE)</f>
        <v>#DIV/0!</v>
      </c>
      <c r="O87" s="68">
        <f t="shared" si="5"/>
        <v>0</v>
      </c>
      <c r="P87" s="69">
        <f>IF(L87="nio",0,IF(L87&gt;0,VLOOKUP(H87,'3-Productie normen'!A:I,VLOOKUP(L87,'3-Productie normen'!$B$38:$C$44,2,FALSE),FALSE)))</f>
        <v>0</v>
      </c>
      <c r="Q87" s="69">
        <f t="shared" si="6"/>
        <v>0</v>
      </c>
      <c r="R87" s="70"/>
      <c r="T87" s="43">
        <f t="shared" si="7"/>
        <v>1320</v>
      </c>
    </row>
    <row r="88" spans="1:20" ht="14.1" customHeight="1">
      <c r="A88" s="53">
        <v>88</v>
      </c>
      <c r="B88" s="447" t="s">
        <v>214</v>
      </c>
      <c r="C88" s="447"/>
      <c r="D88" s="447" t="s">
        <v>213</v>
      </c>
      <c r="E88" s="448"/>
      <c r="F88" s="513" t="s">
        <v>314</v>
      </c>
      <c r="G88" s="437" t="s">
        <v>315</v>
      </c>
      <c r="H88" s="447" t="s">
        <v>685</v>
      </c>
      <c r="I88" s="437" t="s">
        <v>640</v>
      </c>
      <c r="J88" s="457">
        <v>51</v>
      </c>
      <c r="K88" s="449">
        <f t="shared" si="4"/>
        <v>200</v>
      </c>
      <c r="L88" s="399">
        <v>200</v>
      </c>
      <c r="M88" s="67">
        <v>0</v>
      </c>
      <c r="N88" s="68" t="e">
        <f>IF(L88="nio",0,IF(L88&gt;0,L88*J88/P88,0))*VLOOKUP(B88,'2-Kosten per locatie'!$A$15:$C$16,3,FALSE)</f>
        <v>#DIV/0!</v>
      </c>
      <c r="O88" s="68">
        <f t="shared" si="5"/>
        <v>0</v>
      </c>
      <c r="P88" s="69">
        <f>IF(L88="nio",0,IF(L88&gt;0,VLOOKUP(H88,'3-Productie normen'!A:I,VLOOKUP(L88,'3-Productie normen'!$B$38:$C$44,2,FALSE),FALSE)))</f>
        <v>0</v>
      </c>
      <c r="Q88" s="69">
        <f t="shared" si="6"/>
        <v>0</v>
      </c>
      <c r="R88" s="70"/>
      <c r="T88" s="43">
        <f t="shared" si="7"/>
        <v>10200</v>
      </c>
    </row>
    <row r="89" spans="1:20" ht="14.1" customHeight="1">
      <c r="A89" s="53">
        <v>89</v>
      </c>
      <c r="B89" s="447" t="s">
        <v>214</v>
      </c>
      <c r="C89" s="447"/>
      <c r="D89" s="447" t="s">
        <v>213</v>
      </c>
      <c r="E89" s="448"/>
      <c r="F89" s="513" t="s">
        <v>316</v>
      </c>
      <c r="G89" s="437" t="s">
        <v>315</v>
      </c>
      <c r="H89" s="447" t="s">
        <v>685</v>
      </c>
      <c r="I89" s="437" t="s">
        <v>640</v>
      </c>
      <c r="J89" s="457">
        <v>51</v>
      </c>
      <c r="K89" s="449">
        <f t="shared" si="4"/>
        <v>200</v>
      </c>
      <c r="L89" s="399">
        <v>200</v>
      </c>
      <c r="M89" s="67">
        <v>0</v>
      </c>
      <c r="N89" s="68" t="e">
        <f>IF(L89="nio",0,IF(L89&gt;0,L89*J89/P89,0))*VLOOKUP(B89,'2-Kosten per locatie'!$A$15:$C$16,3,FALSE)</f>
        <v>#DIV/0!</v>
      </c>
      <c r="O89" s="68">
        <f t="shared" si="5"/>
        <v>0</v>
      </c>
      <c r="P89" s="69">
        <f>IF(L89="nio",0,IF(L89&gt;0,VLOOKUP(H89,'3-Productie normen'!A:I,VLOOKUP(L89,'3-Productie normen'!$B$38:$C$44,2,FALSE),FALSE)))</f>
        <v>0</v>
      </c>
      <c r="Q89" s="69">
        <f t="shared" si="6"/>
        <v>0</v>
      </c>
      <c r="R89" s="70"/>
      <c r="T89" s="43">
        <f t="shared" si="7"/>
        <v>10200</v>
      </c>
    </row>
    <row r="90" spans="1:20" ht="14.1" customHeight="1">
      <c r="A90" s="53">
        <v>90</v>
      </c>
      <c r="B90" s="447" t="s">
        <v>214</v>
      </c>
      <c r="C90" s="447"/>
      <c r="D90" s="447" t="s">
        <v>213</v>
      </c>
      <c r="E90" s="448"/>
      <c r="F90" s="513" t="s">
        <v>317</v>
      </c>
      <c r="G90" s="437" t="s">
        <v>315</v>
      </c>
      <c r="H90" s="447" t="s">
        <v>685</v>
      </c>
      <c r="I90" s="437" t="s">
        <v>640</v>
      </c>
      <c r="J90" s="457">
        <v>51</v>
      </c>
      <c r="K90" s="449">
        <f t="shared" si="4"/>
        <v>200</v>
      </c>
      <c r="L90" s="399">
        <v>200</v>
      </c>
      <c r="M90" s="67">
        <v>0</v>
      </c>
      <c r="N90" s="68" t="e">
        <f>IF(L90="nio",0,IF(L90&gt;0,L90*J90/P90,0))*VLOOKUP(B90,'2-Kosten per locatie'!$A$15:$C$16,3,FALSE)</f>
        <v>#DIV/0!</v>
      </c>
      <c r="O90" s="68">
        <f t="shared" si="5"/>
        <v>0</v>
      </c>
      <c r="P90" s="69">
        <f>IF(L90="nio",0,IF(L90&gt;0,VLOOKUP(H90,'3-Productie normen'!A:I,VLOOKUP(L90,'3-Productie normen'!$B$38:$C$44,2,FALSE),FALSE)))</f>
        <v>0</v>
      </c>
      <c r="Q90" s="69">
        <f t="shared" si="6"/>
        <v>0</v>
      </c>
      <c r="R90" s="70"/>
      <c r="T90" s="43">
        <f t="shared" si="7"/>
        <v>10200</v>
      </c>
    </row>
    <row r="91" spans="1:20" ht="14.1" customHeight="1">
      <c r="A91" s="53">
        <v>91</v>
      </c>
      <c r="B91" s="447" t="s">
        <v>214</v>
      </c>
      <c r="C91" s="447"/>
      <c r="D91" s="447" t="s">
        <v>213</v>
      </c>
      <c r="E91" s="448"/>
      <c r="F91" s="513" t="s">
        <v>318</v>
      </c>
      <c r="G91" s="437" t="s">
        <v>315</v>
      </c>
      <c r="H91" s="447" t="s">
        <v>685</v>
      </c>
      <c r="I91" s="437" t="s">
        <v>640</v>
      </c>
      <c r="J91" s="457">
        <v>51</v>
      </c>
      <c r="K91" s="449">
        <f t="shared" si="4"/>
        <v>200</v>
      </c>
      <c r="L91" s="399">
        <v>200</v>
      </c>
      <c r="M91" s="67">
        <v>0</v>
      </c>
      <c r="N91" s="68" t="e">
        <f>IF(L91="nio",0,IF(L91&gt;0,L91*J91/P91,0))*VLOOKUP(B91,'2-Kosten per locatie'!$A$15:$C$16,3,FALSE)</f>
        <v>#DIV/0!</v>
      </c>
      <c r="O91" s="68">
        <f t="shared" si="5"/>
        <v>0</v>
      </c>
      <c r="P91" s="69">
        <f>IF(L91="nio",0,IF(L91&gt;0,VLOOKUP(H91,'3-Productie normen'!A:I,VLOOKUP(L91,'3-Productie normen'!$B$38:$C$44,2,FALSE),FALSE)))</f>
        <v>0</v>
      </c>
      <c r="Q91" s="69">
        <f t="shared" si="6"/>
        <v>0</v>
      </c>
      <c r="R91" s="70"/>
      <c r="T91" s="43">
        <f t="shared" si="7"/>
        <v>10200</v>
      </c>
    </row>
    <row r="92" spans="1:20" ht="14.1" customHeight="1">
      <c r="A92" s="53">
        <v>92</v>
      </c>
      <c r="B92" s="447" t="s">
        <v>214</v>
      </c>
      <c r="C92" s="447"/>
      <c r="D92" s="447" t="s">
        <v>213</v>
      </c>
      <c r="E92" s="448"/>
      <c r="F92" s="513" t="s">
        <v>319</v>
      </c>
      <c r="G92" s="437" t="s">
        <v>315</v>
      </c>
      <c r="H92" s="447" t="s">
        <v>685</v>
      </c>
      <c r="I92" s="437" t="s">
        <v>640</v>
      </c>
      <c r="J92" s="457">
        <v>54</v>
      </c>
      <c r="K92" s="449">
        <f t="shared" si="4"/>
        <v>200</v>
      </c>
      <c r="L92" s="399">
        <v>200</v>
      </c>
      <c r="M92" s="67">
        <v>0</v>
      </c>
      <c r="N92" s="68" t="e">
        <f>IF(L92="nio",0,IF(L92&gt;0,L92*J92/P92,0))*VLOOKUP(B92,'2-Kosten per locatie'!$A$15:$C$16,3,FALSE)</f>
        <v>#DIV/0!</v>
      </c>
      <c r="O92" s="68">
        <f t="shared" si="5"/>
        <v>0</v>
      </c>
      <c r="P92" s="69">
        <f>IF(L92="nio",0,IF(L92&gt;0,VLOOKUP(H92,'3-Productie normen'!A:I,VLOOKUP(L92,'3-Productie normen'!$B$38:$C$44,2,FALSE),FALSE)))</f>
        <v>0</v>
      </c>
      <c r="Q92" s="69">
        <f t="shared" si="6"/>
        <v>0</v>
      </c>
      <c r="R92" s="70"/>
      <c r="T92" s="43">
        <f t="shared" si="7"/>
        <v>10800</v>
      </c>
    </row>
    <row r="93" spans="1:20" ht="14.1" customHeight="1">
      <c r="A93" s="53">
        <v>93</v>
      </c>
      <c r="B93" s="447" t="s">
        <v>214</v>
      </c>
      <c r="C93" s="447"/>
      <c r="D93" s="447" t="s">
        <v>213</v>
      </c>
      <c r="E93" s="448"/>
      <c r="F93" s="513" t="s">
        <v>320</v>
      </c>
      <c r="G93" s="437" t="s">
        <v>315</v>
      </c>
      <c r="H93" s="447" t="s">
        <v>685</v>
      </c>
      <c r="I93" s="437" t="s">
        <v>640</v>
      </c>
      <c r="J93" s="457">
        <v>51</v>
      </c>
      <c r="K93" s="449">
        <f t="shared" si="4"/>
        <v>200</v>
      </c>
      <c r="L93" s="399">
        <v>200</v>
      </c>
      <c r="M93" s="67">
        <v>0</v>
      </c>
      <c r="N93" s="68" t="e">
        <f>IF(L93="nio",0,IF(L93&gt;0,L93*J93/P93,0))*VLOOKUP(B93,'2-Kosten per locatie'!$A$15:$C$16,3,FALSE)</f>
        <v>#DIV/0!</v>
      </c>
      <c r="O93" s="68">
        <f t="shared" si="5"/>
        <v>0</v>
      </c>
      <c r="P93" s="69">
        <f>IF(L93="nio",0,IF(L93&gt;0,VLOOKUP(H93,'3-Productie normen'!A:I,VLOOKUP(L93,'3-Productie normen'!$B$38:$C$44,2,FALSE),FALSE)))</f>
        <v>0</v>
      </c>
      <c r="Q93" s="69">
        <f t="shared" si="6"/>
        <v>0</v>
      </c>
      <c r="R93" s="70"/>
      <c r="T93" s="43">
        <f t="shared" si="7"/>
        <v>10200</v>
      </c>
    </row>
    <row r="94" spans="1:20" ht="14.1" customHeight="1">
      <c r="A94" s="53">
        <v>94</v>
      </c>
      <c r="B94" s="447" t="s">
        <v>214</v>
      </c>
      <c r="C94" s="447"/>
      <c r="D94" s="447" t="s">
        <v>213</v>
      </c>
      <c r="E94" s="448"/>
      <c r="F94" s="513" t="s">
        <v>321</v>
      </c>
      <c r="G94" s="437" t="s">
        <v>315</v>
      </c>
      <c r="H94" s="447" t="s">
        <v>685</v>
      </c>
      <c r="I94" s="437" t="s">
        <v>640</v>
      </c>
      <c r="J94" s="457">
        <v>51</v>
      </c>
      <c r="K94" s="449">
        <f t="shared" si="4"/>
        <v>200</v>
      </c>
      <c r="L94" s="399">
        <v>200</v>
      </c>
      <c r="M94" s="67">
        <v>0</v>
      </c>
      <c r="N94" s="68" t="e">
        <f>IF(L94="nio",0,IF(L94&gt;0,L94*J94/P94,0))*VLOOKUP(B94,'2-Kosten per locatie'!$A$15:$C$16,3,FALSE)</f>
        <v>#DIV/0!</v>
      </c>
      <c r="O94" s="68">
        <f t="shared" si="5"/>
        <v>0</v>
      </c>
      <c r="P94" s="69">
        <f>IF(L94="nio",0,IF(L94&gt;0,VLOOKUP(H94,'3-Productie normen'!A:I,VLOOKUP(L94,'3-Productie normen'!$B$38:$C$44,2,FALSE),FALSE)))</f>
        <v>0</v>
      </c>
      <c r="Q94" s="69">
        <f t="shared" si="6"/>
        <v>0</v>
      </c>
      <c r="R94" s="70"/>
      <c r="T94" s="43">
        <f t="shared" si="7"/>
        <v>10200</v>
      </c>
    </row>
    <row r="95" spans="1:20" ht="14.1" customHeight="1">
      <c r="A95" s="53">
        <v>95</v>
      </c>
      <c r="B95" s="447" t="s">
        <v>214</v>
      </c>
      <c r="C95" s="447"/>
      <c r="D95" s="447" t="s">
        <v>213</v>
      </c>
      <c r="E95" s="448"/>
      <c r="F95" s="513" t="s">
        <v>322</v>
      </c>
      <c r="G95" s="437" t="s">
        <v>315</v>
      </c>
      <c r="H95" s="447" t="s">
        <v>685</v>
      </c>
      <c r="I95" s="437" t="s">
        <v>640</v>
      </c>
      <c r="J95" s="457">
        <v>51</v>
      </c>
      <c r="K95" s="449">
        <f t="shared" si="4"/>
        <v>200</v>
      </c>
      <c r="L95" s="399">
        <v>200</v>
      </c>
      <c r="M95" s="67">
        <v>0</v>
      </c>
      <c r="N95" s="68" t="e">
        <f>IF(L95="nio",0,IF(L95&gt;0,L95*J95/P95,0))*VLOOKUP(B95,'2-Kosten per locatie'!$A$15:$C$16,3,FALSE)</f>
        <v>#DIV/0!</v>
      </c>
      <c r="O95" s="68">
        <f t="shared" si="5"/>
        <v>0</v>
      </c>
      <c r="P95" s="69">
        <f>IF(L95="nio",0,IF(L95&gt;0,VLOOKUP(H95,'3-Productie normen'!A:I,VLOOKUP(L95,'3-Productie normen'!$B$38:$C$44,2,FALSE),FALSE)))</f>
        <v>0</v>
      </c>
      <c r="Q95" s="69">
        <f t="shared" si="6"/>
        <v>0</v>
      </c>
      <c r="R95" s="70"/>
      <c r="T95" s="43">
        <f t="shared" si="7"/>
        <v>10200</v>
      </c>
    </row>
    <row r="96" spans="1:20" ht="14.1" customHeight="1">
      <c r="A96" s="53">
        <v>96</v>
      </c>
      <c r="B96" s="447" t="s">
        <v>214</v>
      </c>
      <c r="C96" s="447"/>
      <c r="D96" s="447" t="s">
        <v>213</v>
      </c>
      <c r="E96" s="448"/>
      <c r="F96" s="513" t="s">
        <v>323</v>
      </c>
      <c r="G96" s="437" t="s">
        <v>315</v>
      </c>
      <c r="H96" s="447" t="s">
        <v>685</v>
      </c>
      <c r="I96" s="437" t="s">
        <v>640</v>
      </c>
      <c r="J96" s="457">
        <v>51</v>
      </c>
      <c r="K96" s="449">
        <f t="shared" si="4"/>
        <v>200</v>
      </c>
      <c r="L96" s="399">
        <v>200</v>
      </c>
      <c r="M96" s="67">
        <v>0</v>
      </c>
      <c r="N96" s="68" t="e">
        <f>IF(L96="nio",0,IF(L96&gt;0,L96*J96/P96,0))*VLOOKUP(B96,'2-Kosten per locatie'!$A$15:$C$16,3,FALSE)</f>
        <v>#DIV/0!</v>
      </c>
      <c r="O96" s="68">
        <f t="shared" si="5"/>
        <v>0</v>
      </c>
      <c r="P96" s="69">
        <f>IF(L96="nio",0,IF(L96&gt;0,VLOOKUP(H96,'3-Productie normen'!A:I,VLOOKUP(L96,'3-Productie normen'!$B$38:$C$44,2,FALSE),FALSE)))</f>
        <v>0</v>
      </c>
      <c r="Q96" s="69">
        <f t="shared" si="6"/>
        <v>0</v>
      </c>
      <c r="R96" s="70"/>
      <c r="T96" s="43">
        <f t="shared" si="7"/>
        <v>10200</v>
      </c>
    </row>
    <row r="97" spans="1:20" ht="14.1" customHeight="1">
      <c r="A97" s="53">
        <v>97</v>
      </c>
      <c r="B97" s="447" t="s">
        <v>214</v>
      </c>
      <c r="C97" s="447"/>
      <c r="D97" s="447" t="s">
        <v>213</v>
      </c>
      <c r="E97" s="448"/>
      <c r="F97" s="513" t="s">
        <v>324</v>
      </c>
      <c r="G97" s="437" t="s">
        <v>315</v>
      </c>
      <c r="H97" s="447" t="s">
        <v>685</v>
      </c>
      <c r="I97" s="437" t="s">
        <v>640</v>
      </c>
      <c r="J97" s="457">
        <v>54</v>
      </c>
      <c r="K97" s="449">
        <f t="shared" si="4"/>
        <v>200</v>
      </c>
      <c r="L97" s="399">
        <v>200</v>
      </c>
      <c r="M97" s="67">
        <v>0</v>
      </c>
      <c r="N97" s="68" t="e">
        <f>IF(L97="nio",0,IF(L97&gt;0,L97*J97/P97,0))*VLOOKUP(B97,'2-Kosten per locatie'!$A$15:$C$16,3,FALSE)</f>
        <v>#DIV/0!</v>
      </c>
      <c r="O97" s="68">
        <f t="shared" si="5"/>
        <v>0</v>
      </c>
      <c r="P97" s="69">
        <f>IF(L97="nio",0,IF(L97&gt;0,VLOOKUP(H97,'3-Productie normen'!A:I,VLOOKUP(L97,'3-Productie normen'!$B$38:$C$44,2,FALSE),FALSE)))</f>
        <v>0</v>
      </c>
      <c r="Q97" s="69">
        <f t="shared" si="6"/>
        <v>0</v>
      </c>
      <c r="R97" s="70"/>
      <c r="T97" s="43">
        <f t="shared" si="7"/>
        <v>10800</v>
      </c>
    </row>
    <row r="98" spans="1:20" ht="14.1" customHeight="1">
      <c r="A98" s="53">
        <v>98</v>
      </c>
      <c r="B98" s="447" t="s">
        <v>214</v>
      </c>
      <c r="C98" s="447"/>
      <c r="D98" s="447" t="s">
        <v>213</v>
      </c>
      <c r="E98" s="448"/>
      <c r="F98" s="513" t="s">
        <v>325</v>
      </c>
      <c r="G98" s="437" t="s">
        <v>315</v>
      </c>
      <c r="H98" s="447" t="s">
        <v>685</v>
      </c>
      <c r="I98" s="437" t="s">
        <v>640</v>
      </c>
      <c r="J98" s="457">
        <v>51</v>
      </c>
      <c r="K98" s="449">
        <f t="shared" si="4"/>
        <v>200</v>
      </c>
      <c r="L98" s="399">
        <v>200</v>
      </c>
      <c r="M98" s="67">
        <v>0</v>
      </c>
      <c r="N98" s="68" t="e">
        <f>IF(L98="nio",0,IF(L98&gt;0,L98*J98/P98,0))*VLOOKUP(B98,'2-Kosten per locatie'!$A$15:$C$16,3,FALSE)</f>
        <v>#DIV/0!</v>
      </c>
      <c r="O98" s="68">
        <f t="shared" si="5"/>
        <v>0</v>
      </c>
      <c r="P98" s="69">
        <f>IF(L98="nio",0,IF(L98&gt;0,VLOOKUP(H98,'3-Productie normen'!A:I,VLOOKUP(L98,'3-Productie normen'!$B$38:$C$44,2,FALSE),FALSE)))</f>
        <v>0</v>
      </c>
      <c r="Q98" s="69">
        <f t="shared" si="6"/>
        <v>0</v>
      </c>
      <c r="R98" s="70"/>
      <c r="T98" s="43">
        <f t="shared" si="7"/>
        <v>10200</v>
      </c>
    </row>
    <row r="99" spans="1:20" ht="14.1" customHeight="1">
      <c r="A99" s="53">
        <v>99</v>
      </c>
      <c r="B99" s="447" t="s">
        <v>214</v>
      </c>
      <c r="C99" s="447"/>
      <c r="D99" s="447" t="s">
        <v>213</v>
      </c>
      <c r="E99" s="448"/>
      <c r="F99" s="513" t="s">
        <v>326</v>
      </c>
      <c r="G99" s="437" t="s">
        <v>315</v>
      </c>
      <c r="H99" s="447" t="s">
        <v>685</v>
      </c>
      <c r="I99" s="437" t="s">
        <v>640</v>
      </c>
      <c r="J99" s="457">
        <v>51</v>
      </c>
      <c r="K99" s="449">
        <f t="shared" si="4"/>
        <v>200</v>
      </c>
      <c r="L99" s="399">
        <v>200</v>
      </c>
      <c r="M99" s="67">
        <v>0</v>
      </c>
      <c r="N99" s="68" t="e">
        <f>IF(L99="nio",0,IF(L99&gt;0,L99*J99/P99,0))*VLOOKUP(B99,'2-Kosten per locatie'!$A$15:$C$16,3,FALSE)</f>
        <v>#DIV/0!</v>
      </c>
      <c r="O99" s="68">
        <f t="shared" si="5"/>
        <v>0</v>
      </c>
      <c r="P99" s="69">
        <f>IF(L99="nio",0,IF(L99&gt;0,VLOOKUP(H99,'3-Productie normen'!A:I,VLOOKUP(L99,'3-Productie normen'!$B$38:$C$44,2,FALSE),FALSE)))</f>
        <v>0</v>
      </c>
      <c r="Q99" s="69">
        <f t="shared" si="6"/>
        <v>0</v>
      </c>
      <c r="R99" s="70"/>
      <c r="T99" s="43">
        <f t="shared" si="7"/>
        <v>10200</v>
      </c>
    </row>
    <row r="100" spans="1:20" ht="14.1" customHeight="1">
      <c r="A100" s="53">
        <v>100</v>
      </c>
      <c r="B100" s="447" t="s">
        <v>214</v>
      </c>
      <c r="C100" s="447"/>
      <c r="D100" s="447" t="s">
        <v>213</v>
      </c>
      <c r="E100" s="448"/>
      <c r="F100" s="513" t="s">
        <v>327</v>
      </c>
      <c r="G100" s="437" t="s">
        <v>315</v>
      </c>
      <c r="H100" s="447" t="s">
        <v>685</v>
      </c>
      <c r="I100" s="437" t="s">
        <v>640</v>
      </c>
      <c r="J100" s="457">
        <v>51</v>
      </c>
      <c r="K100" s="449">
        <f t="shared" si="4"/>
        <v>200</v>
      </c>
      <c r="L100" s="399">
        <v>200</v>
      </c>
      <c r="M100" s="67">
        <v>0</v>
      </c>
      <c r="N100" s="68" t="e">
        <f>IF(L100="nio",0,IF(L100&gt;0,L100*J100/P100,0))*VLOOKUP(B100,'2-Kosten per locatie'!$A$15:$C$16,3,FALSE)</f>
        <v>#DIV/0!</v>
      </c>
      <c r="O100" s="68">
        <f t="shared" si="5"/>
        <v>0</v>
      </c>
      <c r="P100" s="69">
        <f>IF(L100="nio",0,IF(L100&gt;0,VLOOKUP(H100,'3-Productie normen'!A:I,VLOOKUP(L100,'3-Productie normen'!$B$38:$C$44,2,FALSE),FALSE)))</f>
        <v>0</v>
      </c>
      <c r="Q100" s="69">
        <f t="shared" si="6"/>
        <v>0</v>
      </c>
      <c r="R100" s="70"/>
      <c r="T100" s="43">
        <f t="shared" si="7"/>
        <v>10200</v>
      </c>
    </row>
    <row r="101" spans="1:20" ht="14.1" customHeight="1">
      <c r="A101" s="53">
        <v>101</v>
      </c>
      <c r="B101" s="447" t="s">
        <v>214</v>
      </c>
      <c r="C101" s="447"/>
      <c r="D101" s="447" t="s">
        <v>213</v>
      </c>
      <c r="E101" s="448"/>
      <c r="F101" s="513" t="s">
        <v>328</v>
      </c>
      <c r="G101" s="437" t="s">
        <v>315</v>
      </c>
      <c r="H101" s="447" t="s">
        <v>685</v>
      </c>
      <c r="I101" s="437" t="s">
        <v>640</v>
      </c>
      <c r="J101" s="457">
        <v>51</v>
      </c>
      <c r="K101" s="449">
        <f t="shared" si="4"/>
        <v>200</v>
      </c>
      <c r="L101" s="399">
        <v>200</v>
      </c>
      <c r="M101" s="67">
        <v>0</v>
      </c>
      <c r="N101" s="68" t="e">
        <f>IF(L101="nio",0,IF(L101&gt;0,L101*J101/P101,0))*VLOOKUP(B101,'2-Kosten per locatie'!$A$15:$C$16,3,FALSE)</f>
        <v>#DIV/0!</v>
      </c>
      <c r="O101" s="68">
        <f t="shared" si="5"/>
        <v>0</v>
      </c>
      <c r="P101" s="69">
        <f>IF(L101="nio",0,IF(L101&gt;0,VLOOKUP(H101,'3-Productie normen'!A:I,VLOOKUP(L101,'3-Productie normen'!$B$38:$C$44,2,FALSE),FALSE)))</f>
        <v>0</v>
      </c>
      <c r="Q101" s="69">
        <f t="shared" si="6"/>
        <v>0</v>
      </c>
      <c r="R101" s="70"/>
      <c r="T101" s="43">
        <f t="shared" si="7"/>
        <v>10200</v>
      </c>
    </row>
    <row r="102" spans="1:20" ht="14.1" customHeight="1">
      <c r="A102" s="53">
        <v>102</v>
      </c>
      <c r="B102" s="447" t="s">
        <v>214</v>
      </c>
      <c r="C102" s="447"/>
      <c r="D102" s="447" t="s">
        <v>213</v>
      </c>
      <c r="E102" s="448"/>
      <c r="F102" s="513" t="s">
        <v>329</v>
      </c>
      <c r="G102" s="437" t="s">
        <v>315</v>
      </c>
      <c r="H102" s="447" t="s">
        <v>685</v>
      </c>
      <c r="I102" s="437" t="s">
        <v>640</v>
      </c>
      <c r="J102" s="457">
        <v>54</v>
      </c>
      <c r="K102" s="449">
        <f t="shared" si="4"/>
        <v>200</v>
      </c>
      <c r="L102" s="399">
        <v>200</v>
      </c>
      <c r="M102" s="67">
        <v>0</v>
      </c>
      <c r="N102" s="68" t="e">
        <f>IF(L102="nio",0,IF(L102&gt;0,L102*J102/P102,0))*VLOOKUP(B102,'2-Kosten per locatie'!$A$15:$C$16,3,FALSE)</f>
        <v>#DIV/0!</v>
      </c>
      <c r="O102" s="68">
        <f t="shared" si="5"/>
        <v>0</v>
      </c>
      <c r="P102" s="69">
        <f>IF(L102="nio",0,IF(L102&gt;0,VLOOKUP(H102,'3-Productie normen'!A:I,VLOOKUP(L102,'3-Productie normen'!$B$38:$C$44,2,FALSE),FALSE)))</f>
        <v>0</v>
      </c>
      <c r="Q102" s="69">
        <f t="shared" si="6"/>
        <v>0</v>
      </c>
      <c r="R102" s="70"/>
      <c r="T102" s="43">
        <f t="shared" si="7"/>
        <v>10800</v>
      </c>
    </row>
    <row r="103" spans="1:20" ht="14.1" customHeight="1">
      <c r="A103" s="53">
        <v>103</v>
      </c>
      <c r="B103" s="447" t="s">
        <v>214</v>
      </c>
      <c r="C103" s="447"/>
      <c r="D103" s="447" t="s">
        <v>213</v>
      </c>
      <c r="E103" s="448"/>
      <c r="F103" s="513" t="s">
        <v>330</v>
      </c>
      <c r="G103" s="437" t="s">
        <v>315</v>
      </c>
      <c r="H103" s="447" t="s">
        <v>685</v>
      </c>
      <c r="I103" s="437" t="s">
        <v>640</v>
      </c>
      <c r="J103" s="457">
        <v>51</v>
      </c>
      <c r="K103" s="449">
        <f t="shared" si="4"/>
        <v>200</v>
      </c>
      <c r="L103" s="399">
        <v>200</v>
      </c>
      <c r="M103" s="67">
        <v>0</v>
      </c>
      <c r="N103" s="68" t="e">
        <f>IF(L103="nio",0,IF(L103&gt;0,L103*J103/P103,0))*VLOOKUP(B103,'2-Kosten per locatie'!$A$15:$C$16,3,FALSE)</f>
        <v>#DIV/0!</v>
      </c>
      <c r="O103" s="68">
        <f t="shared" si="5"/>
        <v>0</v>
      </c>
      <c r="P103" s="69">
        <f>IF(L103="nio",0,IF(L103&gt;0,VLOOKUP(H103,'3-Productie normen'!A:I,VLOOKUP(L103,'3-Productie normen'!$B$38:$C$44,2,FALSE),FALSE)))</f>
        <v>0</v>
      </c>
      <c r="Q103" s="69">
        <f t="shared" si="6"/>
        <v>0</v>
      </c>
      <c r="R103" s="70"/>
      <c r="T103" s="43">
        <f t="shared" si="7"/>
        <v>10200</v>
      </c>
    </row>
    <row r="104" spans="1:20" ht="14.1" customHeight="1">
      <c r="A104" s="53">
        <v>104</v>
      </c>
      <c r="B104" s="447" t="s">
        <v>214</v>
      </c>
      <c r="C104" s="447"/>
      <c r="D104" s="447" t="s">
        <v>213</v>
      </c>
      <c r="E104" s="448"/>
      <c r="F104" s="513" t="s">
        <v>331</v>
      </c>
      <c r="G104" s="437" t="s">
        <v>315</v>
      </c>
      <c r="H104" s="447" t="s">
        <v>685</v>
      </c>
      <c r="I104" s="437" t="s">
        <v>640</v>
      </c>
      <c r="J104" s="457">
        <v>51</v>
      </c>
      <c r="K104" s="449">
        <f t="shared" si="4"/>
        <v>200</v>
      </c>
      <c r="L104" s="399">
        <v>200</v>
      </c>
      <c r="M104" s="67">
        <v>0</v>
      </c>
      <c r="N104" s="68" t="e">
        <f>IF(L104="nio",0,IF(L104&gt;0,L104*J104/P104,0))*VLOOKUP(B104,'2-Kosten per locatie'!$A$15:$C$16,3,FALSE)</f>
        <v>#DIV/0!</v>
      </c>
      <c r="O104" s="68">
        <f t="shared" si="5"/>
        <v>0</v>
      </c>
      <c r="P104" s="69">
        <f>IF(L104="nio",0,IF(L104&gt;0,VLOOKUP(H104,'3-Productie normen'!A:I,VLOOKUP(L104,'3-Productie normen'!$B$38:$C$44,2,FALSE),FALSE)))</f>
        <v>0</v>
      </c>
      <c r="Q104" s="69">
        <f t="shared" si="6"/>
        <v>0</v>
      </c>
      <c r="R104" s="70"/>
      <c r="T104" s="43">
        <f t="shared" si="7"/>
        <v>10200</v>
      </c>
    </row>
    <row r="105" spans="1:20" ht="14.1" customHeight="1">
      <c r="A105" s="53">
        <v>105</v>
      </c>
      <c r="B105" s="447" t="s">
        <v>214</v>
      </c>
      <c r="C105" s="447"/>
      <c r="D105" s="447" t="s">
        <v>213</v>
      </c>
      <c r="E105" s="448"/>
      <c r="F105" s="513" t="s">
        <v>332</v>
      </c>
      <c r="G105" s="437" t="s">
        <v>315</v>
      </c>
      <c r="H105" s="447" t="s">
        <v>685</v>
      </c>
      <c r="I105" s="437" t="s">
        <v>640</v>
      </c>
      <c r="J105" s="457">
        <v>51</v>
      </c>
      <c r="K105" s="449">
        <f t="shared" si="4"/>
        <v>200</v>
      </c>
      <c r="L105" s="399">
        <v>200</v>
      </c>
      <c r="M105" s="67">
        <v>0</v>
      </c>
      <c r="N105" s="68" t="e">
        <f>IF(L105="nio",0,IF(L105&gt;0,L105*J105/P105,0))*VLOOKUP(B105,'2-Kosten per locatie'!$A$15:$C$16,3,FALSE)</f>
        <v>#DIV/0!</v>
      </c>
      <c r="O105" s="68">
        <f t="shared" si="5"/>
        <v>0</v>
      </c>
      <c r="P105" s="69">
        <f>IF(L105="nio",0,IF(L105&gt;0,VLOOKUP(H105,'3-Productie normen'!A:I,VLOOKUP(L105,'3-Productie normen'!$B$38:$C$44,2,FALSE),FALSE)))</f>
        <v>0</v>
      </c>
      <c r="Q105" s="69">
        <f t="shared" si="6"/>
        <v>0</v>
      </c>
      <c r="R105" s="70"/>
      <c r="T105" s="43">
        <f t="shared" si="7"/>
        <v>10200</v>
      </c>
    </row>
    <row r="106" spans="1:20" ht="14.1" customHeight="1">
      <c r="A106" s="53">
        <v>106</v>
      </c>
      <c r="B106" s="447" t="s">
        <v>214</v>
      </c>
      <c r="C106" s="447"/>
      <c r="D106" s="447" t="s">
        <v>213</v>
      </c>
      <c r="E106" s="448"/>
      <c r="F106" s="513" t="s">
        <v>333</v>
      </c>
      <c r="G106" s="437" t="s">
        <v>315</v>
      </c>
      <c r="H106" s="447" t="s">
        <v>685</v>
      </c>
      <c r="I106" s="437" t="s">
        <v>640</v>
      </c>
      <c r="J106" s="457">
        <v>51</v>
      </c>
      <c r="K106" s="449">
        <f t="shared" si="4"/>
        <v>200</v>
      </c>
      <c r="L106" s="399">
        <v>200</v>
      </c>
      <c r="M106" s="67">
        <v>0</v>
      </c>
      <c r="N106" s="68" t="e">
        <f>IF(L106="nio",0,IF(L106&gt;0,L106*J106/P106,0))*VLOOKUP(B106,'2-Kosten per locatie'!$A$15:$C$16,3,FALSE)</f>
        <v>#DIV/0!</v>
      </c>
      <c r="O106" s="68">
        <f t="shared" si="5"/>
        <v>0</v>
      </c>
      <c r="P106" s="69">
        <f>IF(L106="nio",0,IF(L106&gt;0,VLOOKUP(H106,'3-Productie normen'!A:I,VLOOKUP(L106,'3-Productie normen'!$B$38:$C$44,2,FALSE),FALSE)))</f>
        <v>0</v>
      </c>
      <c r="Q106" s="69">
        <f t="shared" si="6"/>
        <v>0</v>
      </c>
      <c r="R106" s="70"/>
      <c r="T106" s="43">
        <f t="shared" si="7"/>
        <v>10200</v>
      </c>
    </row>
    <row r="107" spans="1:20" ht="14.1" customHeight="1">
      <c r="A107" s="53">
        <v>107</v>
      </c>
      <c r="B107" s="447" t="s">
        <v>214</v>
      </c>
      <c r="C107" s="447"/>
      <c r="D107" s="447" t="s">
        <v>213</v>
      </c>
      <c r="E107" s="448"/>
      <c r="F107" s="513" t="s">
        <v>334</v>
      </c>
      <c r="G107" s="437" t="s">
        <v>315</v>
      </c>
      <c r="H107" s="447" t="s">
        <v>685</v>
      </c>
      <c r="I107" s="437" t="s">
        <v>640</v>
      </c>
      <c r="J107" s="457">
        <v>54</v>
      </c>
      <c r="K107" s="449">
        <f t="shared" si="4"/>
        <v>200</v>
      </c>
      <c r="L107" s="399">
        <v>200</v>
      </c>
      <c r="M107" s="67">
        <v>0</v>
      </c>
      <c r="N107" s="68" t="e">
        <f>IF(L107="nio",0,IF(L107&gt;0,L107*J107/P107,0))*VLOOKUP(B107,'2-Kosten per locatie'!$A$15:$C$16,3,FALSE)</f>
        <v>#DIV/0!</v>
      </c>
      <c r="O107" s="68">
        <f t="shared" si="5"/>
        <v>0</v>
      </c>
      <c r="P107" s="69">
        <f>IF(L107="nio",0,IF(L107&gt;0,VLOOKUP(H107,'3-Productie normen'!A:I,VLOOKUP(L107,'3-Productie normen'!$B$38:$C$44,2,FALSE),FALSE)))</f>
        <v>0</v>
      </c>
      <c r="Q107" s="69">
        <f t="shared" si="6"/>
        <v>0</v>
      </c>
      <c r="R107" s="70"/>
      <c r="T107" s="43">
        <f t="shared" si="7"/>
        <v>10800</v>
      </c>
    </row>
    <row r="108" spans="1:20" ht="14.1" customHeight="1">
      <c r="A108" s="53">
        <v>108</v>
      </c>
      <c r="B108" s="447" t="s">
        <v>214</v>
      </c>
      <c r="C108" s="447"/>
      <c r="D108" s="447" t="s">
        <v>217</v>
      </c>
      <c r="E108" s="448"/>
      <c r="F108" s="513" t="s">
        <v>335</v>
      </c>
      <c r="G108" s="437" t="s">
        <v>315</v>
      </c>
      <c r="H108" s="447" t="s">
        <v>685</v>
      </c>
      <c r="I108" s="437" t="s">
        <v>640</v>
      </c>
      <c r="J108" s="457">
        <v>50</v>
      </c>
      <c r="K108" s="449">
        <f t="shared" si="4"/>
        <v>200</v>
      </c>
      <c r="L108" s="399">
        <v>200</v>
      </c>
      <c r="M108" s="67">
        <v>0</v>
      </c>
      <c r="N108" s="68" t="e">
        <f>IF(L108="nio",0,IF(L108&gt;0,L108*J108/P108,0))*VLOOKUP(B108,'2-Kosten per locatie'!$A$15:$C$16,3,FALSE)</f>
        <v>#DIV/0!</v>
      </c>
      <c r="O108" s="68">
        <f t="shared" si="5"/>
        <v>0</v>
      </c>
      <c r="P108" s="69">
        <f>IF(L108="nio",0,IF(L108&gt;0,VLOOKUP(H108,'3-Productie normen'!A:I,VLOOKUP(L108,'3-Productie normen'!$B$38:$C$44,2,FALSE),FALSE)))</f>
        <v>0</v>
      </c>
      <c r="Q108" s="69">
        <f t="shared" si="6"/>
        <v>0</v>
      </c>
      <c r="R108" s="70"/>
      <c r="T108" s="43">
        <f t="shared" si="7"/>
        <v>10000</v>
      </c>
    </row>
    <row r="109" spans="1:20" ht="14.1" customHeight="1">
      <c r="A109" s="53">
        <v>109</v>
      </c>
      <c r="B109" s="447" t="s">
        <v>214</v>
      </c>
      <c r="C109" s="447"/>
      <c r="D109" s="447" t="s">
        <v>217</v>
      </c>
      <c r="E109" s="448"/>
      <c r="F109" s="513" t="s">
        <v>336</v>
      </c>
      <c r="G109" s="437" t="s">
        <v>315</v>
      </c>
      <c r="H109" s="447" t="s">
        <v>685</v>
      </c>
      <c r="I109" s="437" t="s">
        <v>640</v>
      </c>
      <c r="J109" s="457">
        <v>50</v>
      </c>
      <c r="K109" s="449">
        <f t="shared" si="4"/>
        <v>200</v>
      </c>
      <c r="L109" s="399">
        <v>200</v>
      </c>
      <c r="M109" s="67">
        <v>0</v>
      </c>
      <c r="N109" s="68" t="e">
        <f>IF(L109="nio",0,IF(L109&gt;0,L109*J109/P109,0))*VLOOKUP(B109,'2-Kosten per locatie'!$A$15:$C$16,3,FALSE)</f>
        <v>#DIV/0!</v>
      </c>
      <c r="O109" s="68">
        <f t="shared" si="5"/>
        <v>0</v>
      </c>
      <c r="P109" s="69">
        <f>IF(L109="nio",0,IF(L109&gt;0,VLOOKUP(H109,'3-Productie normen'!A:I,VLOOKUP(L109,'3-Productie normen'!$B$38:$C$44,2,FALSE),FALSE)))</f>
        <v>0</v>
      </c>
      <c r="Q109" s="69">
        <f t="shared" si="6"/>
        <v>0</v>
      </c>
      <c r="R109" s="70"/>
      <c r="T109" s="43">
        <f t="shared" si="7"/>
        <v>10000</v>
      </c>
    </row>
    <row r="110" spans="1:20" ht="14.1" customHeight="1">
      <c r="A110" s="53">
        <v>110</v>
      </c>
      <c r="B110" s="447" t="s">
        <v>214</v>
      </c>
      <c r="C110" s="447"/>
      <c r="D110" s="447" t="s">
        <v>217</v>
      </c>
      <c r="E110" s="448"/>
      <c r="F110" s="513" t="s">
        <v>337</v>
      </c>
      <c r="G110" s="437" t="s">
        <v>315</v>
      </c>
      <c r="H110" s="447" t="s">
        <v>685</v>
      </c>
      <c r="I110" s="437" t="s">
        <v>640</v>
      </c>
      <c r="J110" s="457">
        <v>50</v>
      </c>
      <c r="K110" s="449">
        <f t="shared" si="4"/>
        <v>200</v>
      </c>
      <c r="L110" s="399">
        <v>200</v>
      </c>
      <c r="M110" s="67">
        <v>0</v>
      </c>
      <c r="N110" s="68" t="e">
        <f>IF(L110="nio",0,IF(L110&gt;0,L110*J110/P110,0))*VLOOKUP(B110,'2-Kosten per locatie'!$A$15:$C$16,3,FALSE)</f>
        <v>#DIV/0!</v>
      </c>
      <c r="O110" s="68">
        <f t="shared" si="5"/>
        <v>0</v>
      </c>
      <c r="P110" s="69">
        <f>IF(L110="nio",0,IF(L110&gt;0,VLOOKUP(H110,'3-Productie normen'!A:I,VLOOKUP(L110,'3-Productie normen'!$B$38:$C$44,2,FALSE),FALSE)))</f>
        <v>0</v>
      </c>
      <c r="Q110" s="69">
        <f t="shared" si="6"/>
        <v>0</v>
      </c>
      <c r="R110" s="70"/>
      <c r="T110" s="43">
        <f t="shared" si="7"/>
        <v>10000</v>
      </c>
    </row>
    <row r="111" spans="1:20" ht="14.1" customHeight="1">
      <c r="A111" s="53">
        <v>111</v>
      </c>
      <c r="B111" s="447" t="s">
        <v>214</v>
      </c>
      <c r="C111" s="447"/>
      <c r="D111" s="447" t="s">
        <v>217</v>
      </c>
      <c r="E111" s="448"/>
      <c r="F111" s="513" t="s">
        <v>338</v>
      </c>
      <c r="G111" s="437" t="s">
        <v>315</v>
      </c>
      <c r="H111" s="447" t="s">
        <v>685</v>
      </c>
      <c r="I111" s="437" t="s">
        <v>640</v>
      </c>
      <c r="J111" s="457">
        <v>50</v>
      </c>
      <c r="K111" s="449">
        <f t="shared" si="4"/>
        <v>200</v>
      </c>
      <c r="L111" s="399">
        <v>200</v>
      </c>
      <c r="M111" s="67">
        <v>0</v>
      </c>
      <c r="N111" s="68" t="e">
        <f>IF(L111="nio",0,IF(L111&gt;0,L111*J111/P111,0))*VLOOKUP(B111,'2-Kosten per locatie'!$A$15:$C$16,3,FALSE)</f>
        <v>#DIV/0!</v>
      </c>
      <c r="O111" s="68">
        <f t="shared" si="5"/>
        <v>0</v>
      </c>
      <c r="P111" s="69">
        <f>IF(L111="nio",0,IF(L111&gt;0,VLOOKUP(H111,'3-Productie normen'!A:I,VLOOKUP(L111,'3-Productie normen'!$B$38:$C$44,2,FALSE),FALSE)))</f>
        <v>0</v>
      </c>
      <c r="Q111" s="69">
        <f t="shared" si="6"/>
        <v>0</v>
      </c>
      <c r="R111" s="70"/>
      <c r="T111" s="43">
        <f t="shared" si="7"/>
        <v>10000</v>
      </c>
    </row>
    <row r="112" spans="1:20" ht="14.1" customHeight="1">
      <c r="A112" s="53">
        <v>112</v>
      </c>
      <c r="B112" s="447" t="s">
        <v>214</v>
      </c>
      <c r="C112" s="447"/>
      <c r="D112" s="447" t="s">
        <v>217</v>
      </c>
      <c r="E112" s="448"/>
      <c r="F112" s="513" t="s">
        <v>339</v>
      </c>
      <c r="G112" s="437" t="s">
        <v>315</v>
      </c>
      <c r="H112" s="447" t="s">
        <v>685</v>
      </c>
      <c r="I112" s="437" t="s">
        <v>640</v>
      </c>
      <c r="J112" s="457">
        <v>52</v>
      </c>
      <c r="K112" s="449">
        <f t="shared" si="4"/>
        <v>200</v>
      </c>
      <c r="L112" s="399">
        <v>200</v>
      </c>
      <c r="M112" s="67">
        <v>0</v>
      </c>
      <c r="N112" s="68" t="e">
        <f>IF(L112="nio",0,IF(L112&gt;0,L112*J112/P112,0))*VLOOKUP(B112,'2-Kosten per locatie'!$A$15:$C$16,3,FALSE)</f>
        <v>#DIV/0!</v>
      </c>
      <c r="O112" s="68">
        <f t="shared" si="5"/>
        <v>0</v>
      </c>
      <c r="P112" s="69">
        <f>IF(L112="nio",0,IF(L112&gt;0,VLOOKUP(H112,'3-Productie normen'!A:I,VLOOKUP(L112,'3-Productie normen'!$B$38:$C$44,2,FALSE),FALSE)))</f>
        <v>0</v>
      </c>
      <c r="Q112" s="69">
        <f t="shared" si="6"/>
        <v>0</v>
      </c>
      <c r="R112" s="70"/>
      <c r="T112" s="43">
        <f t="shared" si="7"/>
        <v>10400</v>
      </c>
    </row>
    <row r="113" spans="1:20" ht="14.1" customHeight="1">
      <c r="A113" s="53">
        <v>113</v>
      </c>
      <c r="B113" s="447" t="s">
        <v>214</v>
      </c>
      <c r="C113" s="447"/>
      <c r="D113" s="447" t="s">
        <v>217</v>
      </c>
      <c r="E113" s="448"/>
      <c r="F113" s="513" t="s">
        <v>340</v>
      </c>
      <c r="G113" s="437" t="s">
        <v>315</v>
      </c>
      <c r="H113" s="447" t="s">
        <v>685</v>
      </c>
      <c r="I113" s="437" t="s">
        <v>640</v>
      </c>
      <c r="J113" s="457">
        <v>50</v>
      </c>
      <c r="K113" s="449">
        <f t="shared" si="4"/>
        <v>200</v>
      </c>
      <c r="L113" s="399">
        <v>200</v>
      </c>
      <c r="M113" s="67">
        <v>0</v>
      </c>
      <c r="N113" s="68" t="e">
        <f>IF(L113="nio",0,IF(L113&gt;0,L113*J113/P113,0))*VLOOKUP(B113,'2-Kosten per locatie'!$A$15:$C$16,3,FALSE)</f>
        <v>#DIV/0!</v>
      </c>
      <c r="O113" s="68">
        <f t="shared" si="5"/>
        <v>0</v>
      </c>
      <c r="P113" s="69">
        <f>IF(L113="nio",0,IF(L113&gt;0,VLOOKUP(H113,'3-Productie normen'!A:I,VLOOKUP(L113,'3-Productie normen'!$B$38:$C$44,2,FALSE),FALSE)))</f>
        <v>0</v>
      </c>
      <c r="Q113" s="69">
        <f t="shared" si="6"/>
        <v>0</v>
      </c>
      <c r="R113" s="70"/>
      <c r="T113" s="43">
        <f t="shared" si="7"/>
        <v>10000</v>
      </c>
    </row>
    <row r="114" spans="1:20" ht="14.1" customHeight="1">
      <c r="A114" s="53">
        <v>114</v>
      </c>
      <c r="B114" s="447" t="s">
        <v>214</v>
      </c>
      <c r="C114" s="447"/>
      <c r="D114" s="447" t="s">
        <v>217</v>
      </c>
      <c r="E114" s="448"/>
      <c r="F114" s="513" t="s">
        <v>341</v>
      </c>
      <c r="G114" s="437" t="s">
        <v>315</v>
      </c>
      <c r="H114" s="447" t="s">
        <v>685</v>
      </c>
      <c r="I114" s="437" t="s">
        <v>640</v>
      </c>
      <c r="J114" s="457">
        <v>60</v>
      </c>
      <c r="K114" s="449">
        <f t="shared" si="4"/>
        <v>200</v>
      </c>
      <c r="L114" s="399">
        <v>200</v>
      </c>
      <c r="M114" s="67">
        <v>0</v>
      </c>
      <c r="N114" s="68" t="e">
        <f>IF(L114="nio",0,IF(L114&gt;0,L114*J114/P114,0))*VLOOKUP(B114,'2-Kosten per locatie'!$A$15:$C$16,3,FALSE)</f>
        <v>#DIV/0!</v>
      </c>
      <c r="O114" s="68">
        <f t="shared" si="5"/>
        <v>0</v>
      </c>
      <c r="P114" s="69">
        <f>IF(L114="nio",0,IF(L114&gt;0,VLOOKUP(H114,'3-Productie normen'!A:I,VLOOKUP(L114,'3-Productie normen'!$B$38:$C$44,2,FALSE),FALSE)))</f>
        <v>0</v>
      </c>
      <c r="Q114" s="69">
        <f t="shared" si="6"/>
        <v>0</v>
      </c>
      <c r="R114" s="70"/>
      <c r="T114" s="43">
        <f t="shared" si="7"/>
        <v>12000</v>
      </c>
    </row>
    <row r="115" spans="1:20" ht="14.1" customHeight="1">
      <c r="A115" s="53">
        <v>115</v>
      </c>
      <c r="B115" s="447" t="s">
        <v>214</v>
      </c>
      <c r="C115" s="447"/>
      <c r="D115" s="447" t="s">
        <v>217</v>
      </c>
      <c r="E115" s="448"/>
      <c r="F115" s="513" t="s">
        <v>342</v>
      </c>
      <c r="G115" s="437" t="s">
        <v>315</v>
      </c>
      <c r="H115" s="447" t="s">
        <v>685</v>
      </c>
      <c r="I115" s="437" t="s">
        <v>640</v>
      </c>
      <c r="J115" s="457">
        <v>50</v>
      </c>
      <c r="K115" s="449">
        <f t="shared" si="4"/>
        <v>200</v>
      </c>
      <c r="L115" s="399">
        <v>200</v>
      </c>
      <c r="M115" s="67">
        <v>0</v>
      </c>
      <c r="N115" s="68" t="e">
        <f>IF(L115="nio",0,IF(L115&gt;0,L115*J115/P115,0))*VLOOKUP(B115,'2-Kosten per locatie'!$A$15:$C$16,3,FALSE)</f>
        <v>#DIV/0!</v>
      </c>
      <c r="O115" s="68">
        <f t="shared" si="5"/>
        <v>0</v>
      </c>
      <c r="P115" s="69">
        <f>IF(L115="nio",0,IF(L115&gt;0,VLOOKUP(H115,'3-Productie normen'!A:I,VLOOKUP(L115,'3-Productie normen'!$B$38:$C$44,2,FALSE),FALSE)))</f>
        <v>0</v>
      </c>
      <c r="Q115" s="69">
        <f t="shared" si="6"/>
        <v>0</v>
      </c>
      <c r="R115" s="70"/>
      <c r="T115" s="43">
        <f t="shared" si="7"/>
        <v>10000</v>
      </c>
    </row>
    <row r="116" spans="1:20" ht="14.1" customHeight="1">
      <c r="A116" s="53">
        <v>116</v>
      </c>
      <c r="B116" s="447" t="s">
        <v>214</v>
      </c>
      <c r="C116" s="447"/>
      <c r="D116" s="447" t="s">
        <v>217</v>
      </c>
      <c r="E116" s="448"/>
      <c r="F116" s="513" t="s">
        <v>343</v>
      </c>
      <c r="G116" s="437" t="s">
        <v>315</v>
      </c>
      <c r="H116" s="447" t="s">
        <v>685</v>
      </c>
      <c r="I116" s="437" t="s">
        <v>640</v>
      </c>
      <c r="J116" s="457">
        <v>50</v>
      </c>
      <c r="K116" s="449">
        <f t="shared" si="4"/>
        <v>200</v>
      </c>
      <c r="L116" s="399">
        <v>200</v>
      </c>
      <c r="M116" s="67">
        <v>0</v>
      </c>
      <c r="N116" s="68" t="e">
        <f>IF(L116="nio",0,IF(L116&gt;0,L116*J116/P116,0))*VLOOKUP(B116,'2-Kosten per locatie'!$A$15:$C$16,3,FALSE)</f>
        <v>#DIV/0!</v>
      </c>
      <c r="O116" s="68">
        <f t="shared" si="5"/>
        <v>0</v>
      </c>
      <c r="P116" s="69">
        <f>IF(L116="nio",0,IF(L116&gt;0,VLOOKUP(H116,'3-Productie normen'!A:I,VLOOKUP(L116,'3-Productie normen'!$B$38:$C$44,2,FALSE),FALSE)))</f>
        <v>0</v>
      </c>
      <c r="Q116" s="69">
        <f t="shared" si="6"/>
        <v>0</v>
      </c>
      <c r="R116" s="70"/>
      <c r="T116" s="43">
        <f t="shared" si="7"/>
        <v>10000</v>
      </c>
    </row>
    <row r="117" spans="1:20" ht="14.1" customHeight="1">
      <c r="A117" s="53">
        <v>117</v>
      </c>
      <c r="B117" s="447" t="s">
        <v>214</v>
      </c>
      <c r="C117" s="447"/>
      <c r="D117" s="447" t="s">
        <v>217</v>
      </c>
      <c r="E117" s="448"/>
      <c r="F117" s="513" t="s">
        <v>344</v>
      </c>
      <c r="G117" s="437" t="s">
        <v>315</v>
      </c>
      <c r="H117" s="447" t="s">
        <v>685</v>
      </c>
      <c r="I117" s="437" t="s">
        <v>640</v>
      </c>
      <c r="J117" s="457">
        <v>50</v>
      </c>
      <c r="K117" s="449">
        <f t="shared" si="4"/>
        <v>200</v>
      </c>
      <c r="L117" s="399">
        <v>200</v>
      </c>
      <c r="M117" s="67">
        <v>0</v>
      </c>
      <c r="N117" s="68" t="e">
        <f>IF(L117="nio",0,IF(L117&gt;0,L117*J117/P117,0))*VLOOKUP(B117,'2-Kosten per locatie'!$A$15:$C$16,3,FALSE)</f>
        <v>#DIV/0!</v>
      </c>
      <c r="O117" s="68">
        <f t="shared" si="5"/>
        <v>0</v>
      </c>
      <c r="P117" s="69">
        <f>IF(L117="nio",0,IF(L117&gt;0,VLOOKUP(H117,'3-Productie normen'!A:I,VLOOKUP(L117,'3-Productie normen'!$B$38:$C$44,2,FALSE),FALSE)))</f>
        <v>0</v>
      </c>
      <c r="Q117" s="69">
        <f t="shared" si="6"/>
        <v>0</v>
      </c>
      <c r="R117" s="70"/>
      <c r="T117" s="43">
        <f t="shared" si="7"/>
        <v>10000</v>
      </c>
    </row>
    <row r="118" spans="1:20" ht="14.1" customHeight="1">
      <c r="A118" s="53">
        <v>118</v>
      </c>
      <c r="B118" s="447" t="s">
        <v>214</v>
      </c>
      <c r="C118" s="447"/>
      <c r="D118" s="447" t="s">
        <v>213</v>
      </c>
      <c r="E118" s="448"/>
      <c r="F118" s="513" t="s">
        <v>345</v>
      </c>
      <c r="G118" s="437" t="s">
        <v>346</v>
      </c>
      <c r="H118" s="437" t="s">
        <v>207</v>
      </c>
      <c r="I118" s="437" t="s">
        <v>640</v>
      </c>
      <c r="J118" s="457">
        <v>11</v>
      </c>
      <c r="K118" s="449">
        <f t="shared" si="4"/>
        <v>120</v>
      </c>
      <c r="L118" s="399">
        <v>120</v>
      </c>
      <c r="M118" s="67">
        <v>0</v>
      </c>
      <c r="N118" s="68" t="e">
        <f>IF(L118="nio",0,IF(L118&gt;0,L118*J118/P118,0))*VLOOKUP(B118,'2-Kosten per locatie'!$A$15:$C$16,3,FALSE)</f>
        <v>#DIV/0!</v>
      </c>
      <c r="O118" s="68">
        <f t="shared" si="5"/>
        <v>0</v>
      </c>
      <c r="P118" s="69">
        <f>IF(L118="nio",0,IF(L118&gt;0,VLOOKUP(H118,'3-Productie normen'!A:I,VLOOKUP(L118,'3-Productie normen'!$B$38:$C$44,2,FALSE),FALSE)))</f>
        <v>0</v>
      </c>
      <c r="Q118" s="69">
        <f t="shared" si="6"/>
        <v>0</v>
      </c>
      <c r="R118" s="70"/>
      <c r="T118" s="43">
        <f t="shared" si="7"/>
        <v>1320</v>
      </c>
    </row>
    <row r="119" spans="1:20" ht="14.1" customHeight="1">
      <c r="A119" s="53">
        <v>119</v>
      </c>
      <c r="B119" s="447" t="s">
        <v>214</v>
      </c>
      <c r="C119" s="447"/>
      <c r="D119" s="447" t="s">
        <v>217</v>
      </c>
      <c r="E119" s="448"/>
      <c r="F119" s="513" t="s">
        <v>347</v>
      </c>
      <c r="G119" s="437" t="s">
        <v>348</v>
      </c>
      <c r="H119" s="437" t="s">
        <v>666</v>
      </c>
      <c r="I119" s="437" t="s">
        <v>640</v>
      </c>
      <c r="J119" s="457">
        <v>5</v>
      </c>
      <c r="K119" s="449">
        <f t="shared" si="4"/>
        <v>120</v>
      </c>
      <c r="L119" s="399">
        <v>120</v>
      </c>
      <c r="M119" s="67">
        <v>0</v>
      </c>
      <c r="N119" s="68" t="e">
        <f>IF(L119="nio",0,IF(L119&gt;0,L119*J119/P119,0))*VLOOKUP(B119,'2-Kosten per locatie'!$A$15:$C$16,3,FALSE)</f>
        <v>#DIV/0!</v>
      </c>
      <c r="O119" s="68">
        <f t="shared" si="5"/>
        <v>0</v>
      </c>
      <c r="P119" s="69">
        <f>IF(L119="nio",0,IF(L119&gt;0,VLOOKUP(H119,'3-Productie normen'!A:I,VLOOKUP(L119,'3-Productie normen'!$B$38:$C$44,2,FALSE),FALSE)))</f>
        <v>0</v>
      </c>
      <c r="Q119" s="69">
        <f t="shared" si="6"/>
        <v>0</v>
      </c>
      <c r="R119" s="70"/>
      <c r="T119" s="43">
        <f t="shared" si="7"/>
        <v>600</v>
      </c>
    </row>
    <row r="120" spans="1:20" ht="14.1" customHeight="1">
      <c r="A120" s="53">
        <v>120</v>
      </c>
      <c r="B120" s="447" t="s">
        <v>214</v>
      </c>
      <c r="C120" s="447"/>
      <c r="D120" s="447" t="s">
        <v>217</v>
      </c>
      <c r="E120" s="448"/>
      <c r="F120" s="513" t="s">
        <v>349</v>
      </c>
      <c r="G120" s="437" t="s">
        <v>350</v>
      </c>
      <c r="H120" s="447" t="s">
        <v>685</v>
      </c>
      <c r="I120" s="437" t="s">
        <v>640</v>
      </c>
      <c r="J120" s="457">
        <v>60</v>
      </c>
      <c r="K120" s="449">
        <f t="shared" si="4"/>
        <v>200</v>
      </c>
      <c r="L120" s="399">
        <v>200</v>
      </c>
      <c r="M120" s="67">
        <v>0</v>
      </c>
      <c r="N120" s="68" t="e">
        <f>IF(L120="nio",0,IF(L120&gt;0,L120*J120/P120,0))*VLOOKUP(B120,'2-Kosten per locatie'!$A$15:$C$16,3,FALSE)</f>
        <v>#DIV/0!</v>
      </c>
      <c r="O120" s="68">
        <f t="shared" si="5"/>
        <v>0</v>
      </c>
      <c r="P120" s="69">
        <f>IF(L120="nio",0,IF(L120&gt;0,VLOOKUP(H120,'3-Productie normen'!A:I,VLOOKUP(L120,'3-Productie normen'!$B$38:$C$44,2,FALSE),FALSE)))</f>
        <v>0</v>
      </c>
      <c r="Q120" s="69">
        <f t="shared" si="6"/>
        <v>0</v>
      </c>
      <c r="R120" s="70"/>
      <c r="T120" s="43">
        <f t="shared" si="7"/>
        <v>12000</v>
      </c>
    </row>
    <row r="121" spans="1:20" ht="14.1" customHeight="1">
      <c r="A121" s="53">
        <v>121</v>
      </c>
      <c r="B121" s="447" t="s">
        <v>214</v>
      </c>
      <c r="C121" s="447"/>
      <c r="D121" s="447" t="s">
        <v>217</v>
      </c>
      <c r="E121" s="448"/>
      <c r="F121" s="513" t="s">
        <v>351</v>
      </c>
      <c r="G121" s="437" t="s">
        <v>350</v>
      </c>
      <c r="H121" s="447" t="s">
        <v>685</v>
      </c>
      <c r="I121" s="437" t="s">
        <v>640</v>
      </c>
      <c r="J121" s="457">
        <v>75</v>
      </c>
      <c r="K121" s="449">
        <f t="shared" si="4"/>
        <v>200</v>
      </c>
      <c r="L121" s="399">
        <v>200</v>
      </c>
      <c r="M121" s="67">
        <v>0</v>
      </c>
      <c r="N121" s="68" t="e">
        <f>IF(L121="nio",0,IF(L121&gt;0,L121*J121/P121,0))*VLOOKUP(B121,'2-Kosten per locatie'!$A$15:$C$16,3,FALSE)</f>
        <v>#DIV/0!</v>
      </c>
      <c r="O121" s="68">
        <f t="shared" si="5"/>
        <v>0</v>
      </c>
      <c r="P121" s="69">
        <f>IF(L121="nio",0,IF(L121&gt;0,VLOOKUP(H121,'3-Productie normen'!A:I,VLOOKUP(L121,'3-Productie normen'!$B$38:$C$44,2,FALSE),FALSE)))</f>
        <v>0</v>
      </c>
      <c r="Q121" s="69">
        <f t="shared" si="6"/>
        <v>0</v>
      </c>
      <c r="R121" s="70"/>
      <c r="T121" s="43">
        <f t="shared" si="7"/>
        <v>15000</v>
      </c>
    </row>
    <row r="122" spans="1:20" ht="14.1" customHeight="1">
      <c r="A122" s="53">
        <v>122</v>
      </c>
      <c r="B122" s="447" t="s">
        <v>214</v>
      </c>
      <c r="C122" s="447"/>
      <c r="D122" s="447" t="s">
        <v>217</v>
      </c>
      <c r="E122" s="448"/>
      <c r="F122" s="513" t="s">
        <v>352</v>
      </c>
      <c r="G122" s="437" t="s">
        <v>350</v>
      </c>
      <c r="H122" s="447" t="s">
        <v>685</v>
      </c>
      <c r="I122" s="437" t="s">
        <v>640</v>
      </c>
      <c r="J122" s="457">
        <v>55</v>
      </c>
      <c r="K122" s="449">
        <f t="shared" si="4"/>
        <v>200</v>
      </c>
      <c r="L122" s="399">
        <v>200</v>
      </c>
      <c r="M122" s="67">
        <v>0</v>
      </c>
      <c r="N122" s="68" t="e">
        <f>IF(L122="nio",0,IF(L122&gt;0,L122*J122/P122,0))*VLOOKUP(B122,'2-Kosten per locatie'!$A$15:$C$16,3,FALSE)</f>
        <v>#DIV/0!</v>
      </c>
      <c r="O122" s="68">
        <f t="shared" si="5"/>
        <v>0</v>
      </c>
      <c r="P122" s="69">
        <f>IF(L122="nio",0,IF(L122&gt;0,VLOOKUP(H122,'3-Productie normen'!A:I,VLOOKUP(L122,'3-Productie normen'!$B$38:$C$44,2,FALSE),FALSE)))</f>
        <v>0</v>
      </c>
      <c r="Q122" s="69">
        <f t="shared" si="6"/>
        <v>0</v>
      </c>
      <c r="R122" s="70"/>
      <c r="T122" s="43">
        <f t="shared" si="7"/>
        <v>11000</v>
      </c>
    </row>
    <row r="123" spans="1:20" ht="14.1" customHeight="1">
      <c r="A123" s="53">
        <v>123</v>
      </c>
      <c r="B123" s="447" t="s">
        <v>214</v>
      </c>
      <c r="C123" s="447"/>
      <c r="D123" s="447" t="s">
        <v>217</v>
      </c>
      <c r="E123" s="448"/>
      <c r="F123" s="513" t="s">
        <v>353</v>
      </c>
      <c r="G123" s="437" t="s">
        <v>354</v>
      </c>
      <c r="H123" s="447" t="s">
        <v>685</v>
      </c>
      <c r="I123" s="437" t="s">
        <v>640</v>
      </c>
      <c r="J123" s="457">
        <v>106</v>
      </c>
      <c r="K123" s="449">
        <f t="shared" si="4"/>
        <v>200</v>
      </c>
      <c r="L123" s="399">
        <v>200</v>
      </c>
      <c r="M123" s="67">
        <v>0</v>
      </c>
      <c r="N123" s="68" t="e">
        <f>IF(L123="nio",0,IF(L123&gt;0,L123*J123/P123,0))*VLOOKUP(B123,'2-Kosten per locatie'!$A$15:$C$16,3,FALSE)</f>
        <v>#DIV/0!</v>
      </c>
      <c r="O123" s="68">
        <f t="shared" si="5"/>
        <v>0</v>
      </c>
      <c r="P123" s="69">
        <f>IF(L123="nio",0,IF(L123&gt;0,VLOOKUP(H123,'3-Productie normen'!A:I,VLOOKUP(L123,'3-Productie normen'!$B$38:$C$44,2,FALSE),FALSE)))</f>
        <v>0</v>
      </c>
      <c r="Q123" s="69">
        <f t="shared" si="6"/>
        <v>0</v>
      </c>
      <c r="R123" s="70"/>
      <c r="T123" s="43">
        <f t="shared" si="7"/>
        <v>21200</v>
      </c>
    </row>
    <row r="124" spans="1:20" ht="14.1" customHeight="1">
      <c r="A124" s="53">
        <v>124</v>
      </c>
      <c r="B124" s="447" t="s">
        <v>214</v>
      </c>
      <c r="C124" s="447"/>
      <c r="D124" s="447" t="s">
        <v>217</v>
      </c>
      <c r="E124" s="448"/>
      <c r="F124" s="513" t="s">
        <v>355</v>
      </c>
      <c r="G124" s="437" t="s">
        <v>356</v>
      </c>
      <c r="H124" s="447" t="s">
        <v>680</v>
      </c>
      <c r="I124" s="437" t="s">
        <v>640</v>
      </c>
      <c r="J124" s="457">
        <v>3</v>
      </c>
      <c r="K124" s="449">
        <f t="shared" si="4"/>
        <v>0</v>
      </c>
      <c r="L124" s="461" t="s">
        <v>677</v>
      </c>
      <c r="M124" s="67">
        <v>0</v>
      </c>
      <c r="N124" s="68">
        <f>IF(L124="nio",0,IF(L124&gt;0,L124*J124/P124,0))*VLOOKUP(B124,'2-Kosten per locatie'!$A$15:$C$16,3,FALSE)</f>
        <v>0</v>
      </c>
      <c r="O124" s="68">
        <f t="shared" si="5"/>
        <v>0</v>
      </c>
      <c r="P124" s="69">
        <f>IF(L124="nio",0,IF(L124&gt;0,VLOOKUP(H124,'3-Productie normen'!A:I,VLOOKUP(L124,'3-Productie normen'!$B$38:$C$44,2,FALSE),FALSE)))</f>
        <v>0</v>
      </c>
      <c r="Q124" s="69">
        <f t="shared" si="6"/>
        <v>0</v>
      </c>
      <c r="R124" s="70"/>
      <c r="T124" s="43">
        <f t="shared" si="7"/>
        <v>0</v>
      </c>
    </row>
    <row r="125" spans="1:20" ht="14.1" customHeight="1">
      <c r="A125" s="53">
        <v>125</v>
      </c>
      <c r="B125" s="447" t="s">
        <v>214</v>
      </c>
      <c r="C125" s="447"/>
      <c r="D125" s="447" t="s">
        <v>217</v>
      </c>
      <c r="E125" s="448"/>
      <c r="F125" s="513" t="s">
        <v>357</v>
      </c>
      <c r="G125" s="437" t="s">
        <v>356</v>
      </c>
      <c r="H125" s="447" t="s">
        <v>680</v>
      </c>
      <c r="I125" s="437" t="s">
        <v>640</v>
      </c>
      <c r="J125" s="457">
        <v>3</v>
      </c>
      <c r="K125" s="449">
        <f t="shared" si="4"/>
        <v>0</v>
      </c>
      <c r="L125" s="461" t="s">
        <v>677</v>
      </c>
      <c r="M125" s="67">
        <v>0</v>
      </c>
      <c r="N125" s="68">
        <f>IF(L125="nio",0,IF(L125&gt;0,L125*J125/P125,0))*VLOOKUP(B125,'2-Kosten per locatie'!$A$15:$C$16,3,FALSE)</f>
        <v>0</v>
      </c>
      <c r="O125" s="68">
        <f t="shared" si="5"/>
        <v>0</v>
      </c>
      <c r="P125" s="69">
        <f>IF(L125="nio",0,IF(L125&gt;0,VLOOKUP(H125,'3-Productie normen'!A:I,VLOOKUP(L125,'3-Productie normen'!$B$38:$C$44,2,FALSE),FALSE)))</f>
        <v>0</v>
      </c>
      <c r="Q125" s="69">
        <f t="shared" si="6"/>
        <v>0</v>
      </c>
      <c r="R125" s="70"/>
      <c r="T125" s="43">
        <f t="shared" si="7"/>
        <v>0</v>
      </c>
    </row>
    <row r="126" spans="1:20" ht="14.1" customHeight="1">
      <c r="A126" s="53">
        <v>126</v>
      </c>
      <c r="B126" s="447" t="s">
        <v>214</v>
      </c>
      <c r="C126" s="447"/>
      <c r="D126" s="447" t="s">
        <v>233</v>
      </c>
      <c r="E126" s="448"/>
      <c r="F126" s="513" t="s">
        <v>358</v>
      </c>
      <c r="G126" s="437" t="s">
        <v>356</v>
      </c>
      <c r="H126" s="447" t="s">
        <v>680</v>
      </c>
      <c r="I126" s="437" t="s">
        <v>640</v>
      </c>
      <c r="J126" s="457">
        <v>6</v>
      </c>
      <c r="K126" s="449">
        <f t="shared" si="4"/>
        <v>0</v>
      </c>
      <c r="L126" s="461" t="s">
        <v>677</v>
      </c>
      <c r="M126" s="67">
        <v>0</v>
      </c>
      <c r="N126" s="68">
        <f>IF(L126="nio",0,IF(L126&gt;0,L126*J126/P126,0))*VLOOKUP(B126,'2-Kosten per locatie'!$A$15:$C$16,3,FALSE)</f>
        <v>0</v>
      </c>
      <c r="O126" s="68">
        <f t="shared" si="5"/>
        <v>0</v>
      </c>
      <c r="P126" s="69">
        <f>IF(L126="nio",0,IF(L126&gt;0,VLOOKUP(H126,'3-Productie normen'!A:I,VLOOKUP(L126,'3-Productie normen'!$B$38:$C$44,2,FALSE),FALSE)))</f>
        <v>0</v>
      </c>
      <c r="Q126" s="69">
        <f t="shared" si="6"/>
        <v>0</v>
      </c>
      <c r="R126" s="70"/>
      <c r="T126" s="43">
        <f t="shared" si="7"/>
        <v>0</v>
      </c>
    </row>
    <row r="127" spans="1:20" ht="14.1" customHeight="1">
      <c r="A127" s="53">
        <v>127</v>
      </c>
      <c r="B127" s="447" t="s">
        <v>214</v>
      </c>
      <c r="C127" s="447"/>
      <c r="D127" s="447" t="s">
        <v>233</v>
      </c>
      <c r="E127" s="448"/>
      <c r="F127" s="513" t="s">
        <v>359</v>
      </c>
      <c r="G127" s="437" t="s">
        <v>356</v>
      </c>
      <c r="H127" s="447" t="s">
        <v>680</v>
      </c>
      <c r="I127" s="437" t="s">
        <v>640</v>
      </c>
      <c r="J127" s="457">
        <v>3</v>
      </c>
      <c r="K127" s="449">
        <f t="shared" si="4"/>
        <v>0</v>
      </c>
      <c r="L127" s="461" t="s">
        <v>677</v>
      </c>
      <c r="M127" s="67">
        <v>0</v>
      </c>
      <c r="N127" s="68">
        <f>IF(L127="nio",0,IF(L127&gt;0,L127*J127/P127,0))*VLOOKUP(B127,'2-Kosten per locatie'!$A$15:$C$16,3,FALSE)</f>
        <v>0</v>
      </c>
      <c r="O127" s="68">
        <f t="shared" si="5"/>
        <v>0</v>
      </c>
      <c r="P127" s="69">
        <f>IF(L127="nio",0,IF(L127&gt;0,VLOOKUP(H127,'3-Productie normen'!A:I,VLOOKUP(L127,'3-Productie normen'!$B$38:$C$44,2,FALSE),FALSE)))</f>
        <v>0</v>
      </c>
      <c r="Q127" s="69">
        <f t="shared" si="6"/>
        <v>0</v>
      </c>
      <c r="R127" s="70"/>
      <c r="T127" s="43">
        <f t="shared" si="7"/>
        <v>0</v>
      </c>
    </row>
    <row r="128" spans="1:20" ht="14.1" customHeight="1">
      <c r="A128" s="53">
        <v>128</v>
      </c>
      <c r="B128" s="447" t="s">
        <v>214</v>
      </c>
      <c r="C128" s="447"/>
      <c r="D128" s="447" t="s">
        <v>233</v>
      </c>
      <c r="E128" s="448"/>
      <c r="F128" s="513" t="s">
        <v>360</v>
      </c>
      <c r="G128" s="437" t="s">
        <v>356</v>
      </c>
      <c r="H128" s="447" t="s">
        <v>680</v>
      </c>
      <c r="I128" s="437" t="s">
        <v>640</v>
      </c>
      <c r="J128" s="457">
        <v>5</v>
      </c>
      <c r="K128" s="449">
        <f t="shared" si="4"/>
        <v>0</v>
      </c>
      <c r="L128" s="461" t="s">
        <v>677</v>
      </c>
      <c r="M128" s="67">
        <v>0</v>
      </c>
      <c r="N128" s="68">
        <f>IF(L128="nio",0,IF(L128&gt;0,L128*J128/P128,0))*VLOOKUP(B128,'2-Kosten per locatie'!$A$15:$C$16,3,FALSE)</f>
        <v>0</v>
      </c>
      <c r="O128" s="68">
        <f t="shared" si="5"/>
        <v>0</v>
      </c>
      <c r="P128" s="69">
        <f>IF(L128="nio",0,IF(L128&gt;0,VLOOKUP(H128,'3-Productie normen'!A:I,VLOOKUP(L128,'3-Productie normen'!$B$38:$C$44,2,FALSE),FALSE)))</f>
        <v>0</v>
      </c>
      <c r="Q128" s="69">
        <f t="shared" si="6"/>
        <v>0</v>
      </c>
      <c r="R128" s="70"/>
      <c r="T128" s="43">
        <f t="shared" si="7"/>
        <v>0</v>
      </c>
    </row>
    <row r="129" spans="1:20" ht="14.1" customHeight="1">
      <c r="A129" s="53">
        <v>130</v>
      </c>
      <c r="B129" s="447" t="s">
        <v>214</v>
      </c>
      <c r="C129" s="447"/>
      <c r="D129" s="447" t="s">
        <v>217</v>
      </c>
      <c r="E129" s="448"/>
      <c r="F129" s="513" t="s">
        <v>361</v>
      </c>
      <c r="G129" s="437" t="s">
        <v>362</v>
      </c>
      <c r="H129" s="437" t="s">
        <v>686</v>
      </c>
      <c r="I129" s="437" t="s">
        <v>641</v>
      </c>
      <c r="J129" s="457">
        <v>83</v>
      </c>
      <c r="K129" s="449">
        <f t="shared" si="4"/>
        <v>200</v>
      </c>
      <c r="L129" s="399">
        <v>200</v>
      </c>
      <c r="M129" s="67">
        <v>0</v>
      </c>
      <c r="N129" s="68" t="e">
        <f>IF(L129="nio",0,IF(L129&gt;0,L129*J129/P129,0))*VLOOKUP(B129,'2-Kosten per locatie'!$A$15:$C$16,3,FALSE)</f>
        <v>#DIV/0!</v>
      </c>
      <c r="O129" s="68">
        <f t="shared" si="5"/>
        <v>0</v>
      </c>
      <c r="P129" s="69">
        <f>IF(L129="nio",0,IF(L129&gt;0,VLOOKUP(H129,'3-Productie normen'!A:I,VLOOKUP(L129,'3-Productie normen'!$B$38:$C$44,2,FALSE),FALSE)))</f>
        <v>0</v>
      </c>
      <c r="Q129" s="69">
        <f t="shared" si="6"/>
        <v>0</v>
      </c>
      <c r="R129" s="70"/>
      <c r="T129" s="43">
        <f t="shared" si="7"/>
        <v>16600</v>
      </c>
    </row>
    <row r="130" spans="1:20" ht="14.1" customHeight="1">
      <c r="A130" s="53">
        <v>131</v>
      </c>
      <c r="B130" s="447" t="s">
        <v>214</v>
      </c>
      <c r="C130" s="447"/>
      <c r="D130" s="447"/>
      <c r="E130" s="448"/>
      <c r="F130" s="513" t="s">
        <v>363</v>
      </c>
      <c r="G130" s="437" t="s">
        <v>364</v>
      </c>
      <c r="H130" s="437" t="s">
        <v>665</v>
      </c>
      <c r="I130" s="437" t="s">
        <v>642</v>
      </c>
      <c r="J130" s="457">
        <v>5</v>
      </c>
      <c r="K130" s="449">
        <f t="shared" si="4"/>
        <v>12</v>
      </c>
      <c r="L130" s="399">
        <v>12</v>
      </c>
      <c r="M130" s="67">
        <v>0</v>
      </c>
      <c r="N130" s="68" t="e">
        <f>IF(L130="nio",0,IF(L130&gt;0,L130*J130/P130,0))*VLOOKUP(B130,'2-Kosten per locatie'!$A$15:$C$16,3,FALSE)</f>
        <v>#DIV/0!</v>
      </c>
      <c r="O130" s="68">
        <f t="shared" si="5"/>
        <v>0</v>
      </c>
      <c r="P130" s="69">
        <f>IF(L130="nio",0,IF(L130&gt;0,VLOOKUP(H130,'3-Productie normen'!A:I,VLOOKUP(L130,'3-Productie normen'!$B$38:$C$44,2,FALSE),FALSE)))</f>
        <v>0</v>
      </c>
      <c r="Q130" s="69">
        <f t="shared" si="6"/>
        <v>0</v>
      </c>
      <c r="R130" s="70"/>
      <c r="T130" s="43">
        <f t="shared" si="7"/>
        <v>60</v>
      </c>
    </row>
    <row r="131" spans="1:20" ht="14.1" customHeight="1">
      <c r="A131" s="53">
        <v>132</v>
      </c>
      <c r="B131" s="447" t="s">
        <v>214</v>
      </c>
      <c r="C131" s="447"/>
      <c r="D131" s="447" t="s">
        <v>213</v>
      </c>
      <c r="E131" s="448"/>
      <c r="F131" s="513" t="s">
        <v>365</v>
      </c>
      <c r="G131" s="437" t="s">
        <v>366</v>
      </c>
      <c r="H131" s="437" t="s">
        <v>665</v>
      </c>
      <c r="I131" s="437" t="s">
        <v>642</v>
      </c>
      <c r="J131" s="457">
        <v>5</v>
      </c>
      <c r="K131" s="449">
        <f t="shared" si="4"/>
        <v>12</v>
      </c>
      <c r="L131" s="399">
        <v>12</v>
      </c>
      <c r="M131" s="67">
        <v>0</v>
      </c>
      <c r="N131" s="68" t="e">
        <f>IF(L131="nio",0,IF(L131&gt;0,L131*J131/P131,0))*VLOOKUP(B131,'2-Kosten per locatie'!$A$15:$C$16,3,FALSE)</f>
        <v>#DIV/0!</v>
      </c>
      <c r="O131" s="68">
        <f t="shared" si="5"/>
        <v>0</v>
      </c>
      <c r="P131" s="69">
        <f>IF(L131="nio",0,IF(L131&gt;0,VLOOKUP(H131,'3-Productie normen'!A:I,VLOOKUP(L131,'3-Productie normen'!$B$38:$C$44,2,FALSE),FALSE)))</f>
        <v>0</v>
      </c>
      <c r="Q131" s="69">
        <f t="shared" si="6"/>
        <v>0</v>
      </c>
      <c r="R131" s="70"/>
      <c r="T131" s="43">
        <f t="shared" si="7"/>
        <v>60</v>
      </c>
    </row>
    <row r="132" spans="1:20" ht="14.1" customHeight="1">
      <c r="A132" s="53">
        <v>133</v>
      </c>
      <c r="B132" s="447" t="s">
        <v>214</v>
      </c>
      <c r="C132" s="447"/>
      <c r="D132" s="447" t="s">
        <v>213</v>
      </c>
      <c r="E132" s="448"/>
      <c r="F132" s="513" t="s">
        <v>367</v>
      </c>
      <c r="G132" s="437" t="s">
        <v>224</v>
      </c>
      <c r="H132" s="447" t="s">
        <v>680</v>
      </c>
      <c r="I132" s="437" t="s">
        <v>642</v>
      </c>
      <c r="J132" s="457">
        <v>5</v>
      </c>
      <c r="K132" s="449">
        <f t="shared" si="4"/>
        <v>0</v>
      </c>
      <c r="L132" s="461" t="s">
        <v>677</v>
      </c>
      <c r="M132" s="67">
        <v>0</v>
      </c>
      <c r="N132" s="68">
        <f>IF(L132="nio",0,IF(L132&gt;0,L132*J132/P132,0))*VLOOKUP(B132,'2-Kosten per locatie'!$A$15:$C$16,3,FALSE)</f>
        <v>0</v>
      </c>
      <c r="O132" s="68">
        <f t="shared" si="5"/>
        <v>0</v>
      </c>
      <c r="P132" s="69">
        <f>IF(L132="nio",0,IF(L132&gt;0,VLOOKUP(H132,'3-Productie normen'!A:I,VLOOKUP(L132,'3-Productie normen'!$B$38:$C$44,2,FALSE),FALSE)))</f>
        <v>0</v>
      </c>
      <c r="Q132" s="69">
        <f t="shared" si="6"/>
        <v>0</v>
      </c>
      <c r="R132" s="70"/>
      <c r="T132" s="43">
        <f t="shared" si="7"/>
        <v>0</v>
      </c>
    </row>
    <row r="133" spans="1:20" ht="14.1" customHeight="1">
      <c r="A133" s="53">
        <v>134</v>
      </c>
      <c r="B133" s="447" t="s">
        <v>214</v>
      </c>
      <c r="C133" s="447"/>
      <c r="D133" s="447" t="s">
        <v>213</v>
      </c>
      <c r="E133" s="448"/>
      <c r="F133" s="513" t="s">
        <v>368</v>
      </c>
      <c r="G133" s="437" t="s">
        <v>224</v>
      </c>
      <c r="H133" s="447" t="s">
        <v>680</v>
      </c>
      <c r="I133" s="437" t="s">
        <v>642</v>
      </c>
      <c r="J133" s="457">
        <v>5</v>
      </c>
      <c r="K133" s="449">
        <f t="shared" si="4"/>
        <v>0</v>
      </c>
      <c r="L133" s="461" t="s">
        <v>677</v>
      </c>
      <c r="M133" s="67">
        <v>0</v>
      </c>
      <c r="N133" s="68">
        <f>IF(L133="nio",0,IF(L133&gt;0,L133*J133/P133,0))*VLOOKUP(B133,'2-Kosten per locatie'!$A$15:$C$16,3,FALSE)</f>
        <v>0</v>
      </c>
      <c r="O133" s="68">
        <f t="shared" si="5"/>
        <v>0</v>
      </c>
      <c r="P133" s="69">
        <f>IF(L133="nio",0,IF(L133&gt;0,VLOOKUP(H133,'3-Productie normen'!A:I,VLOOKUP(L133,'3-Productie normen'!$B$38:$C$44,2,FALSE),FALSE)))</f>
        <v>0</v>
      </c>
      <c r="Q133" s="69">
        <f t="shared" si="6"/>
        <v>0</v>
      </c>
      <c r="R133" s="70"/>
      <c r="T133" s="43">
        <f t="shared" si="7"/>
        <v>0</v>
      </c>
    </row>
    <row r="134" spans="1:20" ht="14.1" customHeight="1">
      <c r="A134" s="53">
        <v>135</v>
      </c>
      <c r="B134" s="447" t="s">
        <v>214</v>
      </c>
      <c r="C134" s="447"/>
      <c r="D134" s="447" t="s">
        <v>213</v>
      </c>
      <c r="E134" s="448"/>
      <c r="F134" s="513" t="s">
        <v>369</v>
      </c>
      <c r="G134" s="437" t="s">
        <v>224</v>
      </c>
      <c r="H134" s="447" t="s">
        <v>680</v>
      </c>
      <c r="I134" s="437" t="s">
        <v>642</v>
      </c>
      <c r="J134" s="457">
        <v>5</v>
      </c>
      <c r="K134" s="449">
        <f t="shared" si="4"/>
        <v>0</v>
      </c>
      <c r="L134" s="461" t="s">
        <v>677</v>
      </c>
      <c r="M134" s="67">
        <v>0</v>
      </c>
      <c r="N134" s="68">
        <f>IF(L134="nio",0,IF(L134&gt;0,L134*J134/P134,0))*VLOOKUP(B134,'2-Kosten per locatie'!$A$15:$C$16,3,FALSE)</f>
        <v>0</v>
      </c>
      <c r="O134" s="68">
        <f t="shared" si="5"/>
        <v>0</v>
      </c>
      <c r="P134" s="69">
        <f>IF(L134="nio",0,IF(L134&gt;0,VLOOKUP(H134,'3-Productie normen'!A:I,VLOOKUP(L134,'3-Productie normen'!$B$38:$C$44,2,FALSE),FALSE)))</f>
        <v>0</v>
      </c>
      <c r="Q134" s="69">
        <f t="shared" si="6"/>
        <v>0</v>
      </c>
      <c r="R134" s="70"/>
      <c r="T134" s="43">
        <f t="shared" si="7"/>
        <v>0</v>
      </c>
    </row>
    <row r="135" spans="1:20" ht="14.1" customHeight="1">
      <c r="A135" s="53">
        <v>136</v>
      </c>
      <c r="B135" s="447" t="s">
        <v>214</v>
      </c>
      <c r="C135" s="447"/>
      <c r="D135" s="447" t="s">
        <v>213</v>
      </c>
      <c r="E135" s="448"/>
      <c r="F135" s="513" t="s">
        <v>370</v>
      </c>
      <c r="G135" s="437" t="s">
        <v>224</v>
      </c>
      <c r="H135" s="447" t="s">
        <v>680</v>
      </c>
      <c r="I135" s="437" t="s">
        <v>642</v>
      </c>
      <c r="J135" s="457">
        <v>5</v>
      </c>
      <c r="K135" s="449">
        <f t="shared" si="4"/>
        <v>0</v>
      </c>
      <c r="L135" s="461" t="s">
        <v>677</v>
      </c>
      <c r="M135" s="67">
        <v>0</v>
      </c>
      <c r="N135" s="68">
        <f>IF(L135="nio",0,IF(L135&gt;0,L135*J135/P135,0))*VLOOKUP(B135,'2-Kosten per locatie'!$A$15:$C$16,3,FALSE)</f>
        <v>0</v>
      </c>
      <c r="O135" s="68">
        <f t="shared" si="5"/>
        <v>0</v>
      </c>
      <c r="P135" s="69">
        <f>IF(L135="nio",0,IF(L135&gt;0,VLOOKUP(H135,'3-Productie normen'!A:I,VLOOKUP(L135,'3-Productie normen'!$B$38:$C$44,2,FALSE),FALSE)))</f>
        <v>0</v>
      </c>
      <c r="Q135" s="69">
        <f t="shared" si="6"/>
        <v>0</v>
      </c>
      <c r="R135" s="70"/>
      <c r="T135" s="43">
        <f t="shared" si="7"/>
        <v>0</v>
      </c>
    </row>
    <row r="136" spans="1:20" ht="14.1" customHeight="1">
      <c r="A136" s="53">
        <v>137</v>
      </c>
      <c r="B136" s="447" t="s">
        <v>214</v>
      </c>
      <c r="C136" s="447"/>
      <c r="D136" s="447" t="s">
        <v>217</v>
      </c>
      <c r="E136" s="448"/>
      <c r="F136" s="513" t="s">
        <v>371</v>
      </c>
      <c r="G136" s="437" t="s">
        <v>372</v>
      </c>
      <c r="H136" s="437" t="s">
        <v>665</v>
      </c>
      <c r="I136" s="437" t="s">
        <v>642</v>
      </c>
      <c r="J136" s="457">
        <v>3</v>
      </c>
      <c r="K136" s="449">
        <f t="shared" si="4"/>
        <v>12</v>
      </c>
      <c r="L136" s="399">
        <v>12</v>
      </c>
      <c r="M136" s="67">
        <v>0</v>
      </c>
      <c r="N136" s="68" t="e">
        <f>IF(L136="nio",0,IF(L136&gt;0,L136*J136/P136,0))*VLOOKUP(B136,'2-Kosten per locatie'!$A$15:$C$16,3,FALSE)</f>
        <v>#DIV/0!</v>
      </c>
      <c r="O136" s="68">
        <f t="shared" si="5"/>
        <v>0</v>
      </c>
      <c r="P136" s="69">
        <f>IF(L136="nio",0,IF(L136&gt;0,VLOOKUP(H136,'3-Productie normen'!A:I,VLOOKUP(L136,'3-Productie normen'!$B$38:$C$44,2,FALSE),FALSE)))</f>
        <v>0</v>
      </c>
      <c r="Q136" s="69">
        <f t="shared" si="6"/>
        <v>0</v>
      </c>
      <c r="R136" s="70"/>
      <c r="T136" s="43">
        <f t="shared" si="7"/>
        <v>36</v>
      </c>
    </row>
    <row r="137" spans="1:20" ht="14.1" customHeight="1">
      <c r="A137" s="53">
        <v>138</v>
      </c>
      <c r="B137" s="447" t="s">
        <v>214</v>
      </c>
      <c r="C137" s="447"/>
      <c r="D137" s="447" t="s">
        <v>217</v>
      </c>
      <c r="E137" s="448"/>
      <c r="F137" s="513" t="s">
        <v>373</v>
      </c>
      <c r="G137" s="437" t="s">
        <v>372</v>
      </c>
      <c r="H137" s="437" t="s">
        <v>665</v>
      </c>
      <c r="I137" s="437" t="s">
        <v>642</v>
      </c>
      <c r="J137" s="457">
        <v>23</v>
      </c>
      <c r="K137" s="449">
        <f t="shared" si="4"/>
        <v>12</v>
      </c>
      <c r="L137" s="399">
        <v>12</v>
      </c>
      <c r="M137" s="67">
        <v>0</v>
      </c>
      <c r="N137" s="68" t="e">
        <f>IF(L137="nio",0,IF(L137&gt;0,L137*J137/P137,0))*VLOOKUP(B137,'2-Kosten per locatie'!$A$15:$C$16,3,FALSE)</f>
        <v>#DIV/0!</v>
      </c>
      <c r="O137" s="68">
        <f t="shared" si="5"/>
        <v>0</v>
      </c>
      <c r="P137" s="69">
        <f>IF(L137="nio",0,IF(L137&gt;0,VLOOKUP(H137,'3-Productie normen'!A:I,VLOOKUP(L137,'3-Productie normen'!$B$38:$C$44,2,FALSE),FALSE)))</f>
        <v>0</v>
      </c>
      <c r="Q137" s="69">
        <f t="shared" si="6"/>
        <v>0</v>
      </c>
      <c r="R137" s="70"/>
      <c r="T137" s="43">
        <f t="shared" si="7"/>
        <v>276</v>
      </c>
    </row>
    <row r="138" spans="1:20" ht="14.1" customHeight="1">
      <c r="A138" s="53">
        <v>139</v>
      </c>
      <c r="B138" s="447" t="s">
        <v>214</v>
      </c>
      <c r="C138" s="447"/>
      <c r="D138" s="447" t="s">
        <v>217</v>
      </c>
      <c r="E138" s="448"/>
      <c r="F138" s="513" t="s">
        <v>374</v>
      </c>
      <c r="G138" s="437" t="s">
        <v>375</v>
      </c>
      <c r="H138" s="437" t="s">
        <v>675</v>
      </c>
      <c r="I138" s="437" t="s">
        <v>642</v>
      </c>
      <c r="J138" s="457">
        <v>974</v>
      </c>
      <c r="K138" s="449">
        <f t="shared" ref="K138:K201" si="8">SUM(L138:M138)</f>
        <v>12</v>
      </c>
      <c r="L138" s="399">
        <v>12</v>
      </c>
      <c r="M138" s="67">
        <v>0</v>
      </c>
      <c r="N138" s="68" t="e">
        <f>IF(L138="nio",0,IF(L138&gt;0,L138*J138/P138,0))*VLOOKUP(B138,'2-Kosten per locatie'!$A$15:$C$16,3,FALSE)</f>
        <v>#DIV/0!</v>
      </c>
      <c r="O138" s="68">
        <f t="shared" ref="O138:O201" si="9">IF(M138&gt;0,M138*J138/Q138,0)</f>
        <v>0</v>
      </c>
      <c r="P138" s="69">
        <f>IF(L138="nio",0,IF(L138&gt;0,VLOOKUP(H138,'3-Productie normen'!A:I,VLOOKUP(L138,'3-Productie normen'!$B$38:$C$44,2,FALSE),FALSE)))</f>
        <v>0</v>
      </c>
      <c r="Q138" s="69">
        <f t="shared" ref="Q138:Q201" si="10">IF(M138&gt;0,P138*$Q$8,0)</f>
        <v>0</v>
      </c>
      <c r="R138" s="70"/>
      <c r="T138" s="43">
        <f t="shared" ref="T138:T201" si="11">K138*J138</f>
        <v>11688</v>
      </c>
    </row>
    <row r="139" spans="1:20" ht="14.1" customHeight="1">
      <c r="A139" s="53">
        <v>141</v>
      </c>
      <c r="B139" s="447" t="s">
        <v>214</v>
      </c>
      <c r="C139" s="447"/>
      <c r="D139" s="447" t="s">
        <v>233</v>
      </c>
      <c r="E139" s="448"/>
      <c r="F139" s="513" t="s">
        <v>376</v>
      </c>
      <c r="G139" s="437" t="s">
        <v>377</v>
      </c>
      <c r="H139" s="447" t="s">
        <v>680</v>
      </c>
      <c r="I139" s="437" t="s">
        <v>642</v>
      </c>
      <c r="J139" s="457">
        <v>95</v>
      </c>
      <c r="K139" s="449">
        <f t="shared" si="8"/>
        <v>0</v>
      </c>
      <c r="L139" s="461" t="s">
        <v>677</v>
      </c>
      <c r="M139" s="67">
        <v>0</v>
      </c>
      <c r="N139" s="68">
        <f>IF(L139="nio",0,IF(L139&gt;0,L139*J139/P139,0))*VLOOKUP(B139,'2-Kosten per locatie'!$A$15:$C$16,3,FALSE)</f>
        <v>0</v>
      </c>
      <c r="O139" s="68">
        <f t="shared" si="9"/>
        <v>0</v>
      </c>
      <c r="P139" s="69">
        <f>IF(L139="nio",0,IF(L139&gt;0,VLOOKUP(H139,'3-Productie normen'!A:I,VLOOKUP(L139,'3-Productie normen'!$B$38:$C$44,2,FALSE),FALSE)))</f>
        <v>0</v>
      </c>
      <c r="Q139" s="69">
        <f t="shared" si="10"/>
        <v>0</v>
      </c>
      <c r="R139" s="70"/>
      <c r="T139" s="43">
        <f t="shared" si="11"/>
        <v>0</v>
      </c>
    </row>
    <row r="140" spans="1:20" ht="14.1" customHeight="1">
      <c r="A140" s="53">
        <v>142</v>
      </c>
      <c r="B140" s="447" t="s">
        <v>214</v>
      </c>
      <c r="C140" s="447"/>
      <c r="D140" s="447" t="s">
        <v>217</v>
      </c>
      <c r="E140" s="448"/>
      <c r="F140" s="513" t="s">
        <v>378</v>
      </c>
      <c r="G140" s="437" t="s">
        <v>379</v>
      </c>
      <c r="H140" s="447" t="s">
        <v>680</v>
      </c>
      <c r="I140" s="437" t="s">
        <v>642</v>
      </c>
      <c r="J140" s="457">
        <v>5</v>
      </c>
      <c r="K140" s="449">
        <f t="shared" si="8"/>
        <v>0</v>
      </c>
      <c r="L140" s="461" t="s">
        <v>677</v>
      </c>
      <c r="M140" s="67">
        <v>0</v>
      </c>
      <c r="N140" s="68">
        <f>IF(L140="nio",0,IF(L140&gt;0,L140*J140/P140,0))*VLOOKUP(B140,'2-Kosten per locatie'!$A$15:$C$16,3,FALSE)</f>
        <v>0</v>
      </c>
      <c r="O140" s="68">
        <f t="shared" si="9"/>
        <v>0</v>
      </c>
      <c r="P140" s="69">
        <f>IF(L140="nio",0,IF(L140&gt;0,VLOOKUP(H140,'3-Productie normen'!A:I,VLOOKUP(L140,'3-Productie normen'!$B$38:$C$44,2,FALSE),FALSE)))</f>
        <v>0</v>
      </c>
      <c r="Q140" s="69">
        <f t="shared" si="10"/>
        <v>0</v>
      </c>
      <c r="R140" s="70"/>
      <c r="T140" s="43">
        <f t="shared" si="11"/>
        <v>0</v>
      </c>
    </row>
    <row r="141" spans="1:20" ht="14.1" customHeight="1">
      <c r="A141" s="53">
        <v>143</v>
      </c>
      <c r="B141" s="447" t="s">
        <v>214</v>
      </c>
      <c r="C141" s="447"/>
      <c r="D141" s="447"/>
      <c r="E141" s="448"/>
      <c r="F141" s="513" t="s">
        <v>380</v>
      </c>
      <c r="G141" s="447" t="s">
        <v>381</v>
      </c>
      <c r="H141" s="447" t="s">
        <v>680</v>
      </c>
      <c r="I141" s="437" t="s">
        <v>642</v>
      </c>
      <c r="J141" s="457">
        <v>24</v>
      </c>
      <c r="K141" s="449">
        <f t="shared" si="8"/>
        <v>0</v>
      </c>
      <c r="L141" s="461" t="s">
        <v>677</v>
      </c>
      <c r="M141" s="67">
        <v>0</v>
      </c>
      <c r="N141" s="68">
        <f>IF(L141="nio",0,IF(L141&gt;0,L141*J141/P141,0))*VLOOKUP(B141,'2-Kosten per locatie'!$A$15:$C$16,3,FALSE)</f>
        <v>0</v>
      </c>
      <c r="O141" s="68">
        <f t="shared" si="9"/>
        <v>0</v>
      </c>
      <c r="P141" s="69">
        <f>IF(L141="nio",0,IF(L141&gt;0,VLOOKUP(H141,'3-Productie normen'!A:I,VLOOKUP(L141,'3-Productie normen'!$B$38:$C$44,2,FALSE),FALSE)))</f>
        <v>0</v>
      </c>
      <c r="Q141" s="69">
        <f t="shared" si="10"/>
        <v>0</v>
      </c>
      <c r="R141" s="70"/>
      <c r="T141" s="43">
        <f t="shared" si="11"/>
        <v>0</v>
      </c>
    </row>
    <row r="142" spans="1:20" ht="14.1" customHeight="1">
      <c r="A142" s="53">
        <v>144</v>
      </c>
      <c r="B142" s="447" t="s">
        <v>214</v>
      </c>
      <c r="C142" s="447"/>
      <c r="D142" s="447" t="s">
        <v>217</v>
      </c>
      <c r="E142" s="448"/>
      <c r="F142" s="513" t="s">
        <v>382</v>
      </c>
      <c r="G142" s="447" t="s">
        <v>383</v>
      </c>
      <c r="H142" s="447" t="s">
        <v>680</v>
      </c>
      <c r="I142" s="437" t="s">
        <v>642</v>
      </c>
      <c r="J142" s="457">
        <v>362</v>
      </c>
      <c r="K142" s="449">
        <f t="shared" si="8"/>
        <v>0</v>
      </c>
      <c r="L142" s="461" t="s">
        <v>677</v>
      </c>
      <c r="M142" s="67">
        <v>0</v>
      </c>
      <c r="N142" s="68">
        <f>IF(L142="nio",0,IF(L142&gt;0,L142*J142/P142,0))*VLOOKUP(B142,'2-Kosten per locatie'!$A$15:$C$16,3,FALSE)</f>
        <v>0</v>
      </c>
      <c r="O142" s="68">
        <f t="shared" si="9"/>
        <v>0</v>
      </c>
      <c r="P142" s="69">
        <f>IF(L142="nio",0,IF(L142&gt;0,VLOOKUP(H142,'3-Productie normen'!A:I,VLOOKUP(L142,'3-Productie normen'!$B$38:$C$44,2,FALSE),FALSE)))</f>
        <v>0</v>
      </c>
      <c r="Q142" s="69">
        <f t="shared" si="10"/>
        <v>0</v>
      </c>
      <c r="R142" s="70"/>
      <c r="T142" s="43">
        <f t="shared" si="11"/>
        <v>0</v>
      </c>
    </row>
    <row r="143" spans="1:20" ht="14.1" customHeight="1">
      <c r="A143" s="53">
        <v>145</v>
      </c>
      <c r="B143" s="447" t="s">
        <v>214</v>
      </c>
      <c r="C143" s="447"/>
      <c r="D143" s="447" t="s">
        <v>217</v>
      </c>
      <c r="E143" s="448"/>
      <c r="F143" s="513" t="s">
        <v>384</v>
      </c>
      <c r="G143" s="447" t="s">
        <v>385</v>
      </c>
      <c r="H143" s="447" t="s">
        <v>680</v>
      </c>
      <c r="I143" s="437" t="s">
        <v>642</v>
      </c>
      <c r="J143" s="457">
        <v>29</v>
      </c>
      <c r="K143" s="449">
        <f t="shared" si="8"/>
        <v>0</v>
      </c>
      <c r="L143" s="461" t="s">
        <v>677</v>
      </c>
      <c r="M143" s="67">
        <v>0</v>
      </c>
      <c r="N143" s="68">
        <f>IF(L143="nio",0,IF(L143&gt;0,L143*J143/P143,0))*VLOOKUP(B143,'2-Kosten per locatie'!$A$15:$C$16,3,FALSE)</f>
        <v>0</v>
      </c>
      <c r="O143" s="68">
        <f t="shared" si="9"/>
        <v>0</v>
      </c>
      <c r="P143" s="69">
        <f>IF(L143="nio",0,IF(L143&gt;0,VLOOKUP(H143,'3-Productie normen'!A:I,VLOOKUP(L143,'3-Productie normen'!$B$38:$C$44,2,FALSE),FALSE)))</f>
        <v>0</v>
      </c>
      <c r="Q143" s="69">
        <f t="shared" si="10"/>
        <v>0</v>
      </c>
      <c r="R143" s="70"/>
      <c r="T143" s="43">
        <f t="shared" si="11"/>
        <v>0</v>
      </c>
    </row>
    <row r="144" spans="1:20" ht="14.1" customHeight="1">
      <c r="A144" s="53">
        <v>146</v>
      </c>
      <c r="B144" s="447" t="s">
        <v>214</v>
      </c>
      <c r="C144" s="447"/>
      <c r="D144" s="447" t="s">
        <v>233</v>
      </c>
      <c r="E144" s="448"/>
      <c r="F144" s="513" t="s">
        <v>386</v>
      </c>
      <c r="G144" s="437" t="s">
        <v>387</v>
      </c>
      <c r="H144" s="447" t="s">
        <v>680</v>
      </c>
      <c r="I144" s="437" t="s">
        <v>642</v>
      </c>
      <c r="J144" s="457">
        <v>5</v>
      </c>
      <c r="K144" s="449">
        <f t="shared" si="8"/>
        <v>0</v>
      </c>
      <c r="L144" s="461" t="s">
        <v>677</v>
      </c>
      <c r="M144" s="67">
        <v>0</v>
      </c>
      <c r="N144" s="68">
        <f>IF(L144="nio",0,IF(L144&gt;0,L144*J144/P144,0))*VLOOKUP(B144,'2-Kosten per locatie'!$A$15:$C$16,3,FALSE)</f>
        <v>0</v>
      </c>
      <c r="O144" s="68">
        <f t="shared" si="9"/>
        <v>0</v>
      </c>
      <c r="P144" s="69">
        <f>IF(L144="nio",0,IF(L144&gt;0,VLOOKUP(H144,'3-Productie normen'!A:I,VLOOKUP(L144,'3-Productie normen'!$B$38:$C$44,2,FALSE),FALSE)))</f>
        <v>0</v>
      </c>
      <c r="Q144" s="69">
        <f t="shared" si="10"/>
        <v>0</v>
      </c>
      <c r="R144" s="70"/>
      <c r="T144" s="43">
        <f t="shared" si="11"/>
        <v>0</v>
      </c>
    </row>
    <row r="145" spans="1:20" ht="14.1" customHeight="1">
      <c r="A145" s="53">
        <v>147</v>
      </c>
      <c r="B145" s="447" t="s">
        <v>214</v>
      </c>
      <c r="C145" s="447"/>
      <c r="D145" s="447"/>
      <c r="E145" s="448"/>
      <c r="F145" s="513" t="s">
        <v>388</v>
      </c>
      <c r="G145" s="437" t="s">
        <v>389</v>
      </c>
      <c r="H145" s="447" t="s">
        <v>680</v>
      </c>
      <c r="I145" s="437" t="s">
        <v>642</v>
      </c>
      <c r="J145" s="457">
        <v>5</v>
      </c>
      <c r="K145" s="449">
        <f t="shared" si="8"/>
        <v>0</v>
      </c>
      <c r="L145" s="461" t="s">
        <v>677</v>
      </c>
      <c r="M145" s="67">
        <v>0</v>
      </c>
      <c r="N145" s="68">
        <f>IF(L145="nio",0,IF(L145&gt;0,L145*J145/P145,0))*VLOOKUP(B145,'2-Kosten per locatie'!$A$15:$C$16,3,FALSE)</f>
        <v>0</v>
      </c>
      <c r="O145" s="68">
        <f t="shared" si="9"/>
        <v>0</v>
      </c>
      <c r="P145" s="69">
        <f>IF(L145="nio",0,IF(L145&gt;0,VLOOKUP(H145,'3-Productie normen'!A:I,VLOOKUP(L145,'3-Productie normen'!$B$38:$C$44,2,FALSE),FALSE)))</f>
        <v>0</v>
      </c>
      <c r="Q145" s="69">
        <f t="shared" si="10"/>
        <v>0</v>
      </c>
      <c r="R145" s="70"/>
      <c r="T145" s="43">
        <f t="shared" si="11"/>
        <v>0</v>
      </c>
    </row>
    <row r="146" spans="1:20" ht="14.1" customHeight="1">
      <c r="A146" s="53">
        <v>148</v>
      </c>
      <c r="B146" s="447" t="s">
        <v>214</v>
      </c>
      <c r="C146" s="447"/>
      <c r="D146" s="447" t="s">
        <v>233</v>
      </c>
      <c r="E146" s="448"/>
      <c r="F146" s="513" t="s">
        <v>390</v>
      </c>
      <c r="G146" s="437" t="s">
        <v>391</v>
      </c>
      <c r="H146" s="447" t="s">
        <v>680</v>
      </c>
      <c r="I146" s="437" t="s">
        <v>642</v>
      </c>
      <c r="J146" s="457">
        <v>7</v>
      </c>
      <c r="K146" s="449">
        <f t="shared" si="8"/>
        <v>0</v>
      </c>
      <c r="L146" s="461" t="s">
        <v>677</v>
      </c>
      <c r="M146" s="67">
        <v>0</v>
      </c>
      <c r="N146" s="68">
        <f>IF(L146="nio",0,IF(L146&gt;0,L146*J146/P146,0))*VLOOKUP(B146,'2-Kosten per locatie'!$A$15:$C$16,3,FALSE)</f>
        <v>0</v>
      </c>
      <c r="O146" s="68">
        <f t="shared" si="9"/>
        <v>0</v>
      </c>
      <c r="P146" s="69">
        <f>IF(L146="nio",0,IF(L146&gt;0,VLOOKUP(H146,'3-Productie normen'!A:I,VLOOKUP(L146,'3-Productie normen'!$B$38:$C$44,2,FALSE),FALSE)))</f>
        <v>0</v>
      </c>
      <c r="Q146" s="69">
        <f t="shared" si="10"/>
        <v>0</v>
      </c>
      <c r="R146" s="70"/>
      <c r="T146" s="43">
        <f t="shared" si="11"/>
        <v>0</v>
      </c>
    </row>
    <row r="147" spans="1:20" ht="14.1" customHeight="1">
      <c r="A147" s="53">
        <v>149</v>
      </c>
      <c r="B147" s="447" t="s">
        <v>214</v>
      </c>
      <c r="C147" s="447"/>
      <c r="D147" s="447" t="s">
        <v>233</v>
      </c>
      <c r="E147" s="448"/>
      <c r="F147" s="513" t="s">
        <v>392</v>
      </c>
      <c r="G147" s="437" t="s">
        <v>393</v>
      </c>
      <c r="H147" s="447" t="s">
        <v>680</v>
      </c>
      <c r="I147" s="437" t="s">
        <v>642</v>
      </c>
      <c r="J147" s="457">
        <v>3</v>
      </c>
      <c r="K147" s="449">
        <f t="shared" si="8"/>
        <v>0</v>
      </c>
      <c r="L147" s="461" t="s">
        <v>677</v>
      </c>
      <c r="M147" s="67">
        <v>0</v>
      </c>
      <c r="N147" s="68">
        <f>IF(L147="nio",0,IF(L147&gt;0,L147*J147/P147,0))*VLOOKUP(B147,'2-Kosten per locatie'!$A$15:$C$16,3,FALSE)</f>
        <v>0</v>
      </c>
      <c r="O147" s="68">
        <f t="shared" si="9"/>
        <v>0</v>
      </c>
      <c r="P147" s="69">
        <f>IF(L147="nio",0,IF(L147&gt;0,VLOOKUP(H147,'3-Productie normen'!A:I,VLOOKUP(L147,'3-Productie normen'!$B$38:$C$44,2,FALSE),FALSE)))</f>
        <v>0</v>
      </c>
      <c r="Q147" s="69">
        <f t="shared" si="10"/>
        <v>0</v>
      </c>
      <c r="R147" s="70"/>
      <c r="T147" s="43">
        <f t="shared" si="11"/>
        <v>0</v>
      </c>
    </row>
    <row r="148" spans="1:20" ht="14.1" customHeight="1">
      <c r="A148" s="53">
        <v>150</v>
      </c>
      <c r="B148" s="447" t="s">
        <v>214</v>
      </c>
      <c r="C148" s="447"/>
      <c r="D148" s="447" t="s">
        <v>233</v>
      </c>
      <c r="E148" s="448"/>
      <c r="F148" s="513" t="s">
        <v>394</v>
      </c>
      <c r="G148" s="437" t="s">
        <v>395</v>
      </c>
      <c r="H148" s="447" t="s">
        <v>680</v>
      </c>
      <c r="I148" s="437" t="s">
        <v>642</v>
      </c>
      <c r="J148" s="457">
        <v>7</v>
      </c>
      <c r="K148" s="449">
        <f t="shared" si="8"/>
        <v>0</v>
      </c>
      <c r="L148" s="461" t="s">
        <v>677</v>
      </c>
      <c r="M148" s="67">
        <v>0</v>
      </c>
      <c r="N148" s="68">
        <f>IF(L148="nio",0,IF(L148&gt;0,L148*J148/P148,0))*VLOOKUP(B148,'2-Kosten per locatie'!$A$15:$C$16,3,FALSE)</f>
        <v>0</v>
      </c>
      <c r="O148" s="68">
        <f t="shared" si="9"/>
        <v>0</v>
      </c>
      <c r="P148" s="69">
        <f>IF(L148="nio",0,IF(L148&gt;0,VLOOKUP(H148,'3-Productie normen'!A:I,VLOOKUP(L148,'3-Productie normen'!$B$38:$C$44,2,FALSE),FALSE)))</f>
        <v>0</v>
      </c>
      <c r="Q148" s="69">
        <f t="shared" si="10"/>
        <v>0</v>
      </c>
      <c r="R148" s="70"/>
      <c r="T148" s="43">
        <f t="shared" si="11"/>
        <v>0</v>
      </c>
    </row>
    <row r="149" spans="1:20" ht="14.1" customHeight="1">
      <c r="A149" s="53">
        <v>151</v>
      </c>
      <c r="B149" s="447" t="s">
        <v>214</v>
      </c>
      <c r="C149" s="447"/>
      <c r="D149" s="447" t="s">
        <v>233</v>
      </c>
      <c r="E149" s="448"/>
      <c r="F149" s="513" t="s">
        <v>396</v>
      </c>
      <c r="G149" s="437" t="s">
        <v>397</v>
      </c>
      <c r="H149" s="447" t="s">
        <v>680</v>
      </c>
      <c r="I149" s="437" t="s">
        <v>642</v>
      </c>
      <c r="J149" s="457">
        <v>1</v>
      </c>
      <c r="K149" s="449">
        <f t="shared" si="8"/>
        <v>0</v>
      </c>
      <c r="L149" s="461" t="s">
        <v>677</v>
      </c>
      <c r="M149" s="67">
        <v>0</v>
      </c>
      <c r="N149" s="68">
        <f>IF(L149="nio",0,IF(L149&gt;0,L149*J149/P149,0))*VLOOKUP(B149,'2-Kosten per locatie'!$A$15:$C$16,3,FALSE)</f>
        <v>0</v>
      </c>
      <c r="O149" s="68">
        <f t="shared" si="9"/>
        <v>0</v>
      </c>
      <c r="P149" s="69">
        <f>IF(L149="nio",0,IF(L149&gt;0,VLOOKUP(H149,'3-Productie normen'!A:I,VLOOKUP(L149,'3-Productie normen'!$B$38:$C$44,2,FALSE),FALSE)))</f>
        <v>0</v>
      </c>
      <c r="Q149" s="69">
        <f t="shared" si="10"/>
        <v>0</v>
      </c>
      <c r="R149" s="70"/>
      <c r="T149" s="43">
        <f t="shared" si="11"/>
        <v>0</v>
      </c>
    </row>
    <row r="150" spans="1:20" ht="14.1" customHeight="1">
      <c r="A150" s="53">
        <v>152</v>
      </c>
      <c r="B150" s="447" t="s">
        <v>214</v>
      </c>
      <c r="C150" s="447"/>
      <c r="D150" s="447"/>
      <c r="E150" s="448"/>
      <c r="F150" s="513" t="s">
        <v>398</v>
      </c>
      <c r="G150" s="437" t="s">
        <v>356</v>
      </c>
      <c r="H150" s="447" t="s">
        <v>680</v>
      </c>
      <c r="I150" s="437" t="s">
        <v>642</v>
      </c>
      <c r="J150" s="457">
        <v>2</v>
      </c>
      <c r="K150" s="449">
        <f t="shared" si="8"/>
        <v>0</v>
      </c>
      <c r="L150" s="461" t="s">
        <v>677</v>
      </c>
      <c r="M150" s="67">
        <v>0</v>
      </c>
      <c r="N150" s="68">
        <f>IF(L150="nio",0,IF(L150&gt;0,L150*J150/P150,0))*VLOOKUP(B150,'2-Kosten per locatie'!$A$15:$C$16,3,FALSE)</f>
        <v>0</v>
      </c>
      <c r="O150" s="68">
        <f t="shared" si="9"/>
        <v>0</v>
      </c>
      <c r="P150" s="69">
        <f>IF(L150="nio",0,IF(L150&gt;0,VLOOKUP(H150,'3-Productie normen'!A:I,VLOOKUP(L150,'3-Productie normen'!$B$38:$C$44,2,FALSE),FALSE)))</f>
        <v>0</v>
      </c>
      <c r="Q150" s="69">
        <f t="shared" si="10"/>
        <v>0</v>
      </c>
      <c r="R150" s="70"/>
      <c r="T150" s="43">
        <f t="shared" si="11"/>
        <v>0</v>
      </c>
    </row>
    <row r="151" spans="1:20" ht="14.1" customHeight="1">
      <c r="A151" s="53">
        <v>153</v>
      </c>
      <c r="B151" s="447" t="s">
        <v>214</v>
      </c>
      <c r="C151" s="447"/>
      <c r="D151" s="447" t="s">
        <v>213</v>
      </c>
      <c r="E151" s="448"/>
      <c r="F151" s="513" t="s">
        <v>399</v>
      </c>
      <c r="G151" s="437" t="s">
        <v>356</v>
      </c>
      <c r="H151" s="447" t="s">
        <v>680</v>
      </c>
      <c r="I151" s="437" t="s">
        <v>642</v>
      </c>
      <c r="J151" s="457">
        <v>4</v>
      </c>
      <c r="K151" s="449">
        <f t="shared" si="8"/>
        <v>0</v>
      </c>
      <c r="L151" s="461" t="s">
        <v>677</v>
      </c>
      <c r="M151" s="67">
        <v>0</v>
      </c>
      <c r="N151" s="68">
        <f>IF(L151="nio",0,IF(L151&gt;0,L151*J151/P151,0))*VLOOKUP(B151,'2-Kosten per locatie'!$A$15:$C$16,3,FALSE)</f>
        <v>0</v>
      </c>
      <c r="O151" s="68">
        <f t="shared" si="9"/>
        <v>0</v>
      </c>
      <c r="P151" s="69">
        <f>IF(L151="nio",0,IF(L151&gt;0,VLOOKUP(H151,'3-Productie normen'!A:I,VLOOKUP(L151,'3-Productie normen'!$B$38:$C$44,2,FALSE),FALSE)))</f>
        <v>0</v>
      </c>
      <c r="Q151" s="69">
        <f t="shared" si="10"/>
        <v>0</v>
      </c>
      <c r="R151" s="70"/>
      <c r="T151" s="43">
        <f t="shared" si="11"/>
        <v>0</v>
      </c>
    </row>
    <row r="152" spans="1:20" ht="14.1" customHeight="1">
      <c r="A152" s="53">
        <v>154</v>
      </c>
      <c r="B152" s="447" t="s">
        <v>214</v>
      </c>
      <c r="C152" s="447"/>
      <c r="D152" s="447" t="s">
        <v>213</v>
      </c>
      <c r="E152" s="448"/>
      <c r="F152" s="513" t="s">
        <v>400</v>
      </c>
      <c r="G152" s="437" t="s">
        <v>356</v>
      </c>
      <c r="H152" s="447" t="s">
        <v>680</v>
      </c>
      <c r="I152" s="437" t="s">
        <v>642</v>
      </c>
      <c r="J152" s="457">
        <v>4</v>
      </c>
      <c r="K152" s="449">
        <f t="shared" si="8"/>
        <v>0</v>
      </c>
      <c r="L152" s="461" t="s">
        <v>677</v>
      </c>
      <c r="M152" s="67">
        <v>0</v>
      </c>
      <c r="N152" s="68">
        <f>IF(L152="nio",0,IF(L152&gt;0,L152*J152/P152,0))*VLOOKUP(B152,'2-Kosten per locatie'!$A$15:$C$16,3,FALSE)</f>
        <v>0</v>
      </c>
      <c r="O152" s="68">
        <f t="shared" si="9"/>
        <v>0</v>
      </c>
      <c r="P152" s="69">
        <f>IF(L152="nio",0,IF(L152&gt;0,VLOOKUP(H152,'3-Productie normen'!A:I,VLOOKUP(L152,'3-Productie normen'!$B$38:$C$44,2,FALSE),FALSE)))</f>
        <v>0</v>
      </c>
      <c r="Q152" s="69">
        <f t="shared" si="10"/>
        <v>0</v>
      </c>
      <c r="R152" s="70"/>
      <c r="T152" s="43">
        <f t="shared" si="11"/>
        <v>0</v>
      </c>
    </row>
    <row r="153" spans="1:20" ht="14.1" customHeight="1">
      <c r="A153" s="53">
        <v>155</v>
      </c>
      <c r="B153" s="447" t="s">
        <v>214</v>
      </c>
      <c r="C153" s="447"/>
      <c r="D153" s="447" t="s">
        <v>213</v>
      </c>
      <c r="E153" s="448"/>
      <c r="F153" s="513" t="s">
        <v>401</v>
      </c>
      <c r="G153" s="437" t="s">
        <v>356</v>
      </c>
      <c r="H153" s="447" t="s">
        <v>680</v>
      </c>
      <c r="I153" s="437" t="s">
        <v>642</v>
      </c>
      <c r="J153" s="457">
        <v>4</v>
      </c>
      <c r="K153" s="449">
        <f t="shared" si="8"/>
        <v>0</v>
      </c>
      <c r="L153" s="461" t="s">
        <v>677</v>
      </c>
      <c r="M153" s="67">
        <v>0</v>
      </c>
      <c r="N153" s="68">
        <f>IF(L153="nio",0,IF(L153&gt;0,L153*J153/P153,0))*VLOOKUP(B153,'2-Kosten per locatie'!$A$15:$C$16,3,FALSE)</f>
        <v>0</v>
      </c>
      <c r="O153" s="68">
        <f t="shared" si="9"/>
        <v>0</v>
      </c>
      <c r="P153" s="69">
        <f>IF(L153="nio",0,IF(L153&gt;0,VLOOKUP(H153,'3-Productie normen'!A:I,VLOOKUP(L153,'3-Productie normen'!$B$38:$C$44,2,FALSE),FALSE)))</f>
        <v>0</v>
      </c>
      <c r="Q153" s="69">
        <f t="shared" si="10"/>
        <v>0</v>
      </c>
      <c r="R153" s="70"/>
      <c r="T153" s="43">
        <f t="shared" si="11"/>
        <v>0</v>
      </c>
    </row>
    <row r="154" spans="1:20" ht="14.1" customHeight="1">
      <c r="A154" s="53">
        <v>156</v>
      </c>
      <c r="B154" s="447" t="s">
        <v>214</v>
      </c>
      <c r="C154" s="447"/>
      <c r="D154" s="447" t="s">
        <v>213</v>
      </c>
      <c r="E154" s="448"/>
      <c r="F154" s="513" t="s">
        <v>402</v>
      </c>
      <c r="G154" s="437" t="s">
        <v>356</v>
      </c>
      <c r="H154" s="447" t="s">
        <v>680</v>
      </c>
      <c r="I154" s="437" t="s">
        <v>642</v>
      </c>
      <c r="J154" s="457">
        <v>4</v>
      </c>
      <c r="K154" s="449">
        <f t="shared" si="8"/>
        <v>0</v>
      </c>
      <c r="L154" s="461" t="s">
        <v>677</v>
      </c>
      <c r="M154" s="67">
        <v>0</v>
      </c>
      <c r="N154" s="68">
        <f>IF(L154="nio",0,IF(L154&gt;0,L154*J154/P154,0))*VLOOKUP(B154,'2-Kosten per locatie'!$A$15:$C$16,3,FALSE)</f>
        <v>0</v>
      </c>
      <c r="O154" s="68">
        <f t="shared" si="9"/>
        <v>0</v>
      </c>
      <c r="P154" s="69">
        <f>IF(L154="nio",0,IF(L154&gt;0,VLOOKUP(H154,'3-Productie normen'!A:I,VLOOKUP(L154,'3-Productie normen'!$B$38:$C$44,2,FALSE),FALSE)))</f>
        <v>0</v>
      </c>
      <c r="Q154" s="69">
        <f t="shared" si="10"/>
        <v>0</v>
      </c>
      <c r="R154" s="70"/>
      <c r="T154" s="43">
        <f t="shared" si="11"/>
        <v>0</v>
      </c>
    </row>
    <row r="155" spans="1:20" ht="14.1" customHeight="1">
      <c r="A155" s="53">
        <v>158</v>
      </c>
      <c r="B155" s="447" t="s">
        <v>214</v>
      </c>
      <c r="C155" s="447"/>
      <c r="D155" s="447"/>
      <c r="E155" s="448"/>
      <c r="F155" s="513" t="s">
        <v>403</v>
      </c>
      <c r="G155" s="447" t="s">
        <v>404</v>
      </c>
      <c r="H155" s="447" t="s">
        <v>149</v>
      </c>
      <c r="I155" s="437" t="s">
        <v>643</v>
      </c>
      <c r="J155" s="457">
        <v>17</v>
      </c>
      <c r="K155" s="449">
        <f t="shared" si="8"/>
        <v>200</v>
      </c>
      <c r="L155" s="399">
        <v>200</v>
      </c>
      <c r="M155" s="67">
        <v>0</v>
      </c>
      <c r="N155" s="68" t="e">
        <f>IF(L155="nio",0,IF(L155&gt;0,L155*J155/P155,0))*VLOOKUP(B155,'2-Kosten per locatie'!$A$15:$C$16,3,FALSE)</f>
        <v>#DIV/0!</v>
      </c>
      <c r="O155" s="68">
        <f t="shared" si="9"/>
        <v>0</v>
      </c>
      <c r="P155" s="69">
        <f>IF(L155="nio",0,IF(L155&gt;0,VLOOKUP(H155,'3-Productie normen'!A:I,VLOOKUP(L155,'3-Productie normen'!$B$38:$C$44,2,FALSE),FALSE)))</f>
        <v>0</v>
      </c>
      <c r="Q155" s="69">
        <f t="shared" si="10"/>
        <v>0</v>
      </c>
      <c r="R155" s="70"/>
      <c r="T155" s="43">
        <f t="shared" si="11"/>
        <v>3400</v>
      </c>
    </row>
    <row r="156" spans="1:20" ht="14.1" customHeight="1">
      <c r="A156" s="53">
        <v>159</v>
      </c>
      <c r="B156" s="447" t="s">
        <v>214</v>
      </c>
      <c r="C156" s="447"/>
      <c r="D156" s="447"/>
      <c r="E156" s="448"/>
      <c r="F156" s="513" t="s">
        <v>405</v>
      </c>
      <c r="G156" s="447" t="s">
        <v>406</v>
      </c>
      <c r="H156" s="447" t="s">
        <v>1</v>
      </c>
      <c r="I156" s="437" t="s">
        <v>643</v>
      </c>
      <c r="J156" s="457">
        <v>29</v>
      </c>
      <c r="K156" s="449">
        <f t="shared" si="8"/>
        <v>200</v>
      </c>
      <c r="L156" s="399">
        <v>200</v>
      </c>
      <c r="M156" s="67">
        <v>0</v>
      </c>
      <c r="N156" s="68" t="e">
        <f>IF(L156="nio",0,IF(L156&gt;0,L156*J156/P156,0))*VLOOKUP(B156,'2-Kosten per locatie'!$A$15:$C$16,3,FALSE)</f>
        <v>#DIV/0!</v>
      </c>
      <c r="O156" s="68">
        <f t="shared" si="9"/>
        <v>0</v>
      </c>
      <c r="P156" s="69">
        <f>IF(L156="nio",0,IF(L156&gt;0,VLOOKUP(H156,'3-Productie normen'!A:I,VLOOKUP(L156,'3-Productie normen'!$B$38:$C$44,2,FALSE),FALSE)))</f>
        <v>0</v>
      </c>
      <c r="Q156" s="69">
        <f t="shared" si="10"/>
        <v>0</v>
      </c>
      <c r="R156" s="70"/>
      <c r="T156" s="43">
        <f t="shared" si="11"/>
        <v>5800</v>
      </c>
    </row>
    <row r="157" spans="1:20" ht="14.1" customHeight="1">
      <c r="A157" s="53">
        <v>160</v>
      </c>
      <c r="B157" s="447" t="s">
        <v>214</v>
      </c>
      <c r="C157" s="447"/>
      <c r="D157" s="447"/>
      <c r="E157" s="448"/>
      <c r="F157" s="513" t="s">
        <v>407</v>
      </c>
      <c r="G157" s="447" t="s">
        <v>406</v>
      </c>
      <c r="H157" s="447" t="s">
        <v>1</v>
      </c>
      <c r="I157" s="437" t="s">
        <v>643</v>
      </c>
      <c r="J157" s="457">
        <v>29</v>
      </c>
      <c r="K157" s="449">
        <f t="shared" si="8"/>
        <v>200</v>
      </c>
      <c r="L157" s="399">
        <v>200</v>
      </c>
      <c r="M157" s="67">
        <v>0</v>
      </c>
      <c r="N157" s="68" t="e">
        <f>IF(L157="nio",0,IF(L157&gt;0,L157*J157/P157,0))*VLOOKUP(B157,'2-Kosten per locatie'!$A$15:$C$16,3,FALSE)</f>
        <v>#DIV/0!</v>
      </c>
      <c r="O157" s="68">
        <f t="shared" si="9"/>
        <v>0</v>
      </c>
      <c r="P157" s="69">
        <f>IF(L157="nio",0,IF(L157&gt;0,VLOOKUP(H157,'3-Productie normen'!A:I,VLOOKUP(L157,'3-Productie normen'!$B$38:$C$44,2,FALSE),FALSE)))</f>
        <v>0</v>
      </c>
      <c r="Q157" s="69">
        <f t="shared" si="10"/>
        <v>0</v>
      </c>
      <c r="R157" s="70"/>
      <c r="T157" s="43">
        <f t="shared" si="11"/>
        <v>5800</v>
      </c>
    </row>
    <row r="158" spans="1:20" ht="14.1" customHeight="1">
      <c r="A158" s="53">
        <v>161</v>
      </c>
      <c r="B158" s="447" t="s">
        <v>214</v>
      </c>
      <c r="C158" s="447"/>
      <c r="D158" s="447"/>
      <c r="E158" s="448"/>
      <c r="F158" s="513" t="s">
        <v>408</v>
      </c>
      <c r="G158" s="437" t="s">
        <v>409</v>
      </c>
      <c r="H158" s="437" t="s">
        <v>16</v>
      </c>
      <c r="I158" s="437" t="s">
        <v>643</v>
      </c>
      <c r="J158" s="457">
        <v>4</v>
      </c>
      <c r="K158" s="449">
        <f t="shared" si="8"/>
        <v>200</v>
      </c>
      <c r="L158" s="399">
        <v>200</v>
      </c>
      <c r="M158" s="67">
        <v>0</v>
      </c>
      <c r="N158" s="68" t="e">
        <f>IF(L158="nio",0,IF(L158&gt;0,L158*J158/P158,0))*VLOOKUP(B158,'2-Kosten per locatie'!$A$15:$C$16,3,FALSE)</f>
        <v>#DIV/0!</v>
      </c>
      <c r="O158" s="68">
        <f t="shared" si="9"/>
        <v>0</v>
      </c>
      <c r="P158" s="69">
        <f>IF(L158="nio",0,IF(L158&gt;0,VLOOKUP(H158,'3-Productie normen'!A:I,VLOOKUP(L158,'3-Productie normen'!$B$38:$C$44,2,FALSE),FALSE)))</f>
        <v>0</v>
      </c>
      <c r="Q158" s="69">
        <f t="shared" si="10"/>
        <v>0</v>
      </c>
      <c r="R158" s="70"/>
      <c r="T158" s="43">
        <f t="shared" si="11"/>
        <v>800</v>
      </c>
    </row>
    <row r="159" spans="1:20" ht="14.1" customHeight="1">
      <c r="A159" s="53">
        <v>162</v>
      </c>
      <c r="B159" s="447" t="s">
        <v>214</v>
      </c>
      <c r="C159" s="447"/>
      <c r="D159" s="447"/>
      <c r="E159" s="448"/>
      <c r="F159" s="513" t="s">
        <v>410</v>
      </c>
      <c r="G159" s="437" t="s">
        <v>411</v>
      </c>
      <c r="H159" s="437" t="s">
        <v>666</v>
      </c>
      <c r="I159" s="437" t="s">
        <v>643</v>
      </c>
      <c r="J159" s="457">
        <v>7</v>
      </c>
      <c r="K159" s="449">
        <f t="shared" si="8"/>
        <v>200</v>
      </c>
      <c r="L159" s="399">
        <v>200</v>
      </c>
      <c r="M159" s="67">
        <v>0</v>
      </c>
      <c r="N159" s="68" t="e">
        <f>IF(L159="nio",0,IF(L159&gt;0,L159*J159/P159,0))*VLOOKUP(B159,'2-Kosten per locatie'!$A$15:$C$16,3,FALSE)</f>
        <v>#DIV/0!</v>
      </c>
      <c r="O159" s="68">
        <f t="shared" si="9"/>
        <v>0</v>
      </c>
      <c r="P159" s="69">
        <f>IF(L159="nio",0,IF(L159&gt;0,VLOOKUP(H159,'3-Productie normen'!A:I,VLOOKUP(L159,'3-Productie normen'!$B$38:$C$44,2,FALSE),FALSE)))</f>
        <v>0</v>
      </c>
      <c r="Q159" s="69">
        <f t="shared" si="10"/>
        <v>0</v>
      </c>
      <c r="R159" s="70"/>
      <c r="T159" s="43">
        <f t="shared" si="11"/>
        <v>1400</v>
      </c>
    </row>
    <row r="160" spans="1:20" ht="14.1" customHeight="1">
      <c r="A160" s="53">
        <v>163</v>
      </c>
      <c r="B160" s="447" t="s">
        <v>214</v>
      </c>
      <c r="C160" s="447"/>
      <c r="D160" s="447"/>
      <c r="E160" s="448"/>
      <c r="F160" s="513" t="s">
        <v>412</v>
      </c>
      <c r="G160" s="437" t="s">
        <v>413</v>
      </c>
      <c r="H160" s="437" t="s">
        <v>149</v>
      </c>
      <c r="I160" s="437" t="s">
        <v>643</v>
      </c>
      <c r="J160" s="457">
        <v>4</v>
      </c>
      <c r="K160" s="449">
        <f t="shared" si="8"/>
        <v>200</v>
      </c>
      <c r="L160" s="399">
        <v>200</v>
      </c>
      <c r="M160" s="67">
        <v>0</v>
      </c>
      <c r="N160" s="68" t="e">
        <f>IF(L160="nio",0,IF(L160&gt;0,L160*J160/P160,0))*VLOOKUP(B160,'2-Kosten per locatie'!$A$15:$C$16,3,FALSE)</f>
        <v>#DIV/0!</v>
      </c>
      <c r="O160" s="68">
        <f t="shared" si="9"/>
        <v>0</v>
      </c>
      <c r="P160" s="69">
        <f>IF(L160="nio",0,IF(L160&gt;0,VLOOKUP(H160,'3-Productie normen'!A:I,VLOOKUP(L160,'3-Productie normen'!$B$38:$C$44,2,FALSE),FALSE)))</f>
        <v>0</v>
      </c>
      <c r="Q160" s="69">
        <f t="shared" si="10"/>
        <v>0</v>
      </c>
      <c r="R160" s="70"/>
      <c r="T160" s="43">
        <f t="shared" si="11"/>
        <v>800</v>
      </c>
    </row>
    <row r="161" spans="1:20" ht="14.1" customHeight="1">
      <c r="A161" s="53">
        <v>164</v>
      </c>
      <c r="B161" s="447" t="s">
        <v>214</v>
      </c>
      <c r="C161" s="447"/>
      <c r="D161" s="447" t="s">
        <v>217</v>
      </c>
      <c r="E161" s="448"/>
      <c r="F161" s="513" t="s">
        <v>414</v>
      </c>
      <c r="G161" s="437" t="s">
        <v>415</v>
      </c>
      <c r="H161" s="437" t="s">
        <v>16</v>
      </c>
      <c r="I161" s="437" t="s">
        <v>643</v>
      </c>
      <c r="J161" s="457">
        <v>3</v>
      </c>
      <c r="K161" s="449">
        <f t="shared" si="8"/>
        <v>400</v>
      </c>
      <c r="L161" s="399">
        <v>200</v>
      </c>
      <c r="M161" s="67">
        <v>200</v>
      </c>
      <c r="N161" s="68" t="e">
        <f>IF(L161="nio",0,IF(L161&gt;0,L161*J161/P161,0))*VLOOKUP(B161,'2-Kosten per locatie'!$A$15:$C$16,3,FALSE)</f>
        <v>#DIV/0!</v>
      </c>
      <c r="O161" s="68" t="e">
        <f t="shared" si="9"/>
        <v>#DIV/0!</v>
      </c>
      <c r="P161" s="69">
        <f>IF(L161="nio",0,IF(L161&gt;0,VLOOKUP(H161,'3-Productie normen'!A:I,VLOOKUP(L161,'3-Productie normen'!$B$38:$C$44,2,FALSE),FALSE)))</f>
        <v>0</v>
      </c>
      <c r="Q161" s="69">
        <f t="shared" si="10"/>
        <v>0</v>
      </c>
      <c r="R161" s="70"/>
      <c r="T161" s="43">
        <f t="shared" si="11"/>
        <v>1200</v>
      </c>
    </row>
    <row r="162" spans="1:20" ht="14.1" customHeight="1">
      <c r="A162" s="53">
        <v>165</v>
      </c>
      <c r="B162" s="447" t="s">
        <v>214</v>
      </c>
      <c r="C162" s="447"/>
      <c r="D162" s="447" t="s">
        <v>217</v>
      </c>
      <c r="E162" s="448"/>
      <c r="F162" s="513" t="s">
        <v>416</v>
      </c>
      <c r="G162" s="437" t="s">
        <v>417</v>
      </c>
      <c r="H162" s="437" t="s">
        <v>16</v>
      </c>
      <c r="I162" s="437" t="s">
        <v>643</v>
      </c>
      <c r="J162" s="457">
        <v>3</v>
      </c>
      <c r="K162" s="449">
        <f t="shared" si="8"/>
        <v>400</v>
      </c>
      <c r="L162" s="399">
        <v>200</v>
      </c>
      <c r="M162" s="67">
        <v>200</v>
      </c>
      <c r="N162" s="68" t="e">
        <f>IF(L162="nio",0,IF(L162&gt;0,L162*J162/P162,0))*VLOOKUP(B162,'2-Kosten per locatie'!$A$15:$C$16,3,FALSE)</f>
        <v>#DIV/0!</v>
      </c>
      <c r="O162" s="68" t="e">
        <f t="shared" si="9"/>
        <v>#DIV/0!</v>
      </c>
      <c r="P162" s="69">
        <f>IF(L162="nio",0,IF(L162&gt;0,VLOOKUP(H162,'3-Productie normen'!A:I,VLOOKUP(L162,'3-Productie normen'!$B$38:$C$44,2,FALSE),FALSE)))</f>
        <v>0</v>
      </c>
      <c r="Q162" s="69">
        <f t="shared" si="10"/>
        <v>0</v>
      </c>
      <c r="R162" s="70"/>
      <c r="T162" s="43">
        <f t="shared" si="11"/>
        <v>1200</v>
      </c>
    </row>
    <row r="163" spans="1:20" ht="14.1" customHeight="1">
      <c r="A163" s="53">
        <v>166</v>
      </c>
      <c r="B163" s="447" t="s">
        <v>214</v>
      </c>
      <c r="C163" s="447"/>
      <c r="D163" s="447"/>
      <c r="E163" s="448"/>
      <c r="F163" s="513" t="s">
        <v>418</v>
      </c>
      <c r="G163" s="437" t="s">
        <v>419</v>
      </c>
      <c r="H163" s="437" t="s">
        <v>16</v>
      </c>
      <c r="I163" s="437" t="s">
        <v>643</v>
      </c>
      <c r="J163" s="457">
        <v>7</v>
      </c>
      <c r="K163" s="449">
        <f t="shared" si="8"/>
        <v>200</v>
      </c>
      <c r="L163" s="399">
        <v>200</v>
      </c>
      <c r="M163" s="67">
        <v>0</v>
      </c>
      <c r="N163" s="68" t="e">
        <f>IF(L163="nio",0,IF(L163&gt;0,L163*J163/P163,0))*VLOOKUP(B163,'2-Kosten per locatie'!$A$15:$C$16,3,FALSE)</f>
        <v>#DIV/0!</v>
      </c>
      <c r="O163" s="68">
        <f t="shared" si="9"/>
        <v>0</v>
      </c>
      <c r="P163" s="69">
        <f>IF(L163="nio",0,IF(L163&gt;0,VLOOKUP(H163,'3-Productie normen'!A:I,VLOOKUP(L163,'3-Productie normen'!$B$38:$C$44,2,FALSE),FALSE)))</f>
        <v>0</v>
      </c>
      <c r="Q163" s="69">
        <f t="shared" si="10"/>
        <v>0</v>
      </c>
      <c r="R163" s="70"/>
      <c r="T163" s="43">
        <f t="shared" si="11"/>
        <v>1400</v>
      </c>
    </row>
    <row r="164" spans="1:20" ht="14.1" customHeight="1">
      <c r="A164" s="53">
        <v>167</v>
      </c>
      <c r="B164" s="447" t="s">
        <v>214</v>
      </c>
      <c r="C164" s="447"/>
      <c r="D164" s="447" t="s">
        <v>213</v>
      </c>
      <c r="E164" s="448"/>
      <c r="F164" s="513" t="s">
        <v>420</v>
      </c>
      <c r="G164" s="437" t="s">
        <v>421</v>
      </c>
      <c r="H164" s="437" t="s">
        <v>16</v>
      </c>
      <c r="I164" s="437" t="s">
        <v>643</v>
      </c>
      <c r="J164" s="457">
        <v>10</v>
      </c>
      <c r="K164" s="449">
        <f t="shared" si="8"/>
        <v>400</v>
      </c>
      <c r="L164" s="399">
        <v>200</v>
      </c>
      <c r="M164" s="67">
        <v>200</v>
      </c>
      <c r="N164" s="68" t="e">
        <f>IF(L164="nio",0,IF(L164&gt;0,L164*J164/P164,0))*VLOOKUP(B164,'2-Kosten per locatie'!$A$15:$C$16,3,FALSE)</f>
        <v>#DIV/0!</v>
      </c>
      <c r="O164" s="68" t="e">
        <f t="shared" si="9"/>
        <v>#DIV/0!</v>
      </c>
      <c r="P164" s="69">
        <f>IF(L164="nio",0,IF(L164&gt;0,VLOOKUP(H164,'3-Productie normen'!A:I,VLOOKUP(L164,'3-Productie normen'!$B$38:$C$44,2,FALSE),FALSE)))</f>
        <v>0</v>
      </c>
      <c r="Q164" s="69">
        <f t="shared" si="10"/>
        <v>0</v>
      </c>
      <c r="R164" s="70"/>
      <c r="T164" s="43">
        <f t="shared" si="11"/>
        <v>4000</v>
      </c>
    </row>
    <row r="165" spans="1:20" ht="14.1" customHeight="1">
      <c r="A165" s="53">
        <v>168</v>
      </c>
      <c r="B165" s="447" t="s">
        <v>214</v>
      </c>
      <c r="C165" s="447"/>
      <c r="D165" s="447" t="s">
        <v>217</v>
      </c>
      <c r="E165" s="448"/>
      <c r="F165" s="513" t="s">
        <v>422</v>
      </c>
      <c r="G165" s="437" t="s">
        <v>421</v>
      </c>
      <c r="H165" s="437" t="s">
        <v>16</v>
      </c>
      <c r="I165" s="437" t="s">
        <v>643</v>
      </c>
      <c r="J165" s="457">
        <v>21</v>
      </c>
      <c r="K165" s="449">
        <f t="shared" si="8"/>
        <v>400</v>
      </c>
      <c r="L165" s="399">
        <v>200</v>
      </c>
      <c r="M165" s="67">
        <v>200</v>
      </c>
      <c r="N165" s="68" t="e">
        <f>IF(L165="nio",0,IF(L165&gt;0,L165*J165/P165,0))*VLOOKUP(B165,'2-Kosten per locatie'!$A$15:$C$16,3,FALSE)</f>
        <v>#DIV/0!</v>
      </c>
      <c r="O165" s="68" t="e">
        <f t="shared" si="9"/>
        <v>#DIV/0!</v>
      </c>
      <c r="P165" s="69">
        <f>IF(L165="nio",0,IF(L165&gt;0,VLOOKUP(H165,'3-Productie normen'!A:I,VLOOKUP(L165,'3-Productie normen'!$B$38:$C$44,2,FALSE),FALSE)))</f>
        <v>0</v>
      </c>
      <c r="Q165" s="69">
        <f t="shared" si="10"/>
        <v>0</v>
      </c>
      <c r="R165" s="70"/>
      <c r="T165" s="43">
        <f t="shared" si="11"/>
        <v>8400</v>
      </c>
    </row>
    <row r="166" spans="1:20" ht="14.1" customHeight="1">
      <c r="A166" s="53">
        <v>169</v>
      </c>
      <c r="B166" s="447" t="s">
        <v>214</v>
      </c>
      <c r="C166" s="447"/>
      <c r="D166" s="447" t="s">
        <v>213</v>
      </c>
      <c r="E166" s="448"/>
      <c r="F166" s="513" t="s">
        <v>423</v>
      </c>
      <c r="G166" s="437" t="s">
        <v>424</v>
      </c>
      <c r="H166" s="437" t="s">
        <v>16</v>
      </c>
      <c r="I166" s="437" t="s">
        <v>643</v>
      </c>
      <c r="J166" s="457">
        <v>10</v>
      </c>
      <c r="K166" s="449">
        <f t="shared" si="8"/>
        <v>400</v>
      </c>
      <c r="L166" s="399">
        <v>200</v>
      </c>
      <c r="M166" s="67">
        <v>200</v>
      </c>
      <c r="N166" s="68" t="e">
        <f>IF(L166="nio",0,IF(L166&gt;0,L166*J166/P166,0))*VLOOKUP(B166,'2-Kosten per locatie'!$A$15:$C$16,3,FALSE)</f>
        <v>#DIV/0!</v>
      </c>
      <c r="O166" s="68" t="e">
        <f t="shared" si="9"/>
        <v>#DIV/0!</v>
      </c>
      <c r="P166" s="69">
        <f>IF(L166="nio",0,IF(L166&gt;0,VLOOKUP(H166,'3-Productie normen'!A:I,VLOOKUP(L166,'3-Productie normen'!$B$38:$C$44,2,FALSE),FALSE)))</f>
        <v>0</v>
      </c>
      <c r="Q166" s="69">
        <f t="shared" si="10"/>
        <v>0</v>
      </c>
      <c r="R166" s="70"/>
      <c r="T166" s="43">
        <f t="shared" si="11"/>
        <v>4000</v>
      </c>
    </row>
    <row r="167" spans="1:20" ht="14.1" customHeight="1">
      <c r="A167" s="53">
        <v>170</v>
      </c>
      <c r="B167" s="447" t="s">
        <v>214</v>
      </c>
      <c r="C167" s="447"/>
      <c r="D167" s="447" t="s">
        <v>217</v>
      </c>
      <c r="E167" s="448"/>
      <c r="F167" s="513" t="s">
        <v>425</v>
      </c>
      <c r="G167" s="437" t="s">
        <v>424</v>
      </c>
      <c r="H167" s="437" t="s">
        <v>16</v>
      </c>
      <c r="I167" s="437" t="s">
        <v>643</v>
      </c>
      <c r="J167" s="457">
        <v>20</v>
      </c>
      <c r="K167" s="449">
        <f t="shared" si="8"/>
        <v>400</v>
      </c>
      <c r="L167" s="399">
        <v>200</v>
      </c>
      <c r="M167" s="67">
        <v>200</v>
      </c>
      <c r="N167" s="68" t="e">
        <f>IF(L167="nio",0,IF(L167&gt;0,L167*J167/P167,0))*VLOOKUP(B167,'2-Kosten per locatie'!$A$15:$C$16,3,FALSE)</f>
        <v>#DIV/0!</v>
      </c>
      <c r="O167" s="68" t="e">
        <f t="shared" si="9"/>
        <v>#DIV/0!</v>
      </c>
      <c r="P167" s="69">
        <f>IF(L167="nio",0,IF(L167&gt;0,VLOOKUP(H167,'3-Productie normen'!A:I,VLOOKUP(L167,'3-Productie normen'!$B$38:$C$44,2,FALSE),FALSE)))</f>
        <v>0</v>
      </c>
      <c r="Q167" s="69">
        <f t="shared" si="10"/>
        <v>0</v>
      </c>
      <c r="R167" s="70"/>
      <c r="T167" s="43">
        <f t="shared" si="11"/>
        <v>8000</v>
      </c>
    </row>
    <row r="168" spans="1:20" ht="14.1" customHeight="1">
      <c r="A168" s="53">
        <v>171</v>
      </c>
      <c r="B168" s="447" t="s">
        <v>214</v>
      </c>
      <c r="C168" s="447"/>
      <c r="D168" s="447" t="s">
        <v>213</v>
      </c>
      <c r="E168" s="448"/>
      <c r="F168" s="513" t="s">
        <v>426</v>
      </c>
      <c r="G168" s="437" t="s">
        <v>411</v>
      </c>
      <c r="H168" s="437" t="s">
        <v>666</v>
      </c>
      <c r="I168" s="437" t="s">
        <v>644</v>
      </c>
      <c r="J168" s="457">
        <v>4</v>
      </c>
      <c r="K168" s="449">
        <f t="shared" si="8"/>
        <v>200</v>
      </c>
      <c r="L168" s="399">
        <v>200</v>
      </c>
      <c r="M168" s="67">
        <v>0</v>
      </c>
      <c r="N168" s="68" t="e">
        <f>IF(L168="nio",0,IF(L168&gt;0,L168*J168/P168,0))*VLOOKUP(B168,'2-Kosten per locatie'!$A$15:$C$16,3,FALSE)</f>
        <v>#DIV/0!</v>
      </c>
      <c r="O168" s="68">
        <f t="shared" si="9"/>
        <v>0</v>
      </c>
      <c r="P168" s="69">
        <f>IF(L168="nio",0,IF(L168&gt;0,VLOOKUP(H168,'3-Productie normen'!A:I,VLOOKUP(L168,'3-Productie normen'!$B$38:$C$44,2,FALSE),FALSE)))</f>
        <v>0</v>
      </c>
      <c r="Q168" s="69">
        <f t="shared" si="10"/>
        <v>0</v>
      </c>
      <c r="R168" s="70"/>
      <c r="T168" s="43">
        <f t="shared" si="11"/>
        <v>800</v>
      </c>
    </row>
    <row r="169" spans="1:20" ht="14.1" customHeight="1">
      <c r="A169" s="53">
        <v>172</v>
      </c>
      <c r="B169" s="447" t="s">
        <v>214</v>
      </c>
      <c r="C169" s="447"/>
      <c r="D169" s="447" t="s">
        <v>213</v>
      </c>
      <c r="E169" s="448"/>
      <c r="F169" s="513" t="s">
        <v>427</v>
      </c>
      <c r="G169" s="437" t="s">
        <v>421</v>
      </c>
      <c r="H169" s="437" t="s">
        <v>16</v>
      </c>
      <c r="I169" s="437" t="s">
        <v>644</v>
      </c>
      <c r="J169" s="457">
        <v>11</v>
      </c>
      <c r="K169" s="449">
        <f t="shared" si="8"/>
        <v>400</v>
      </c>
      <c r="L169" s="399">
        <v>200</v>
      </c>
      <c r="M169" s="67">
        <v>200</v>
      </c>
      <c r="N169" s="68" t="e">
        <f>IF(L169="nio",0,IF(L169&gt;0,L169*J169/P169,0))*VLOOKUP(B169,'2-Kosten per locatie'!$A$15:$C$16,3,FALSE)</f>
        <v>#DIV/0!</v>
      </c>
      <c r="O169" s="68" t="e">
        <f t="shared" si="9"/>
        <v>#DIV/0!</v>
      </c>
      <c r="P169" s="69">
        <f>IF(L169="nio",0,IF(L169&gt;0,VLOOKUP(H169,'3-Productie normen'!A:I,VLOOKUP(L169,'3-Productie normen'!$B$38:$C$44,2,FALSE),FALSE)))</f>
        <v>0</v>
      </c>
      <c r="Q169" s="69">
        <f t="shared" si="10"/>
        <v>0</v>
      </c>
      <c r="R169" s="70"/>
      <c r="T169" s="43">
        <f t="shared" si="11"/>
        <v>4400</v>
      </c>
    </row>
    <row r="170" spans="1:20" ht="14.1" customHeight="1">
      <c r="A170" s="53">
        <v>173</v>
      </c>
      <c r="B170" s="447" t="s">
        <v>214</v>
      </c>
      <c r="C170" s="447"/>
      <c r="D170" s="447" t="s">
        <v>213</v>
      </c>
      <c r="E170" s="448"/>
      <c r="F170" s="513" t="s">
        <v>428</v>
      </c>
      <c r="G170" s="447" t="s">
        <v>424</v>
      </c>
      <c r="H170" s="447" t="s">
        <v>16</v>
      </c>
      <c r="I170" s="437" t="s">
        <v>644</v>
      </c>
      <c r="J170" s="457">
        <v>11</v>
      </c>
      <c r="K170" s="449">
        <f t="shared" si="8"/>
        <v>400</v>
      </c>
      <c r="L170" s="399">
        <v>200</v>
      </c>
      <c r="M170" s="67">
        <v>200</v>
      </c>
      <c r="N170" s="68" t="e">
        <f>IF(L170="nio",0,IF(L170&gt;0,L170*J170/P170,0))*VLOOKUP(B170,'2-Kosten per locatie'!$A$15:$C$16,3,FALSE)</f>
        <v>#DIV/0!</v>
      </c>
      <c r="O170" s="68" t="e">
        <f t="shared" si="9"/>
        <v>#DIV/0!</v>
      </c>
      <c r="P170" s="69">
        <f>IF(L170="nio",0,IF(L170&gt;0,VLOOKUP(H170,'3-Productie normen'!A:I,VLOOKUP(L170,'3-Productie normen'!$B$38:$C$44,2,FALSE),FALSE)))</f>
        <v>0</v>
      </c>
      <c r="Q170" s="69">
        <f t="shared" si="10"/>
        <v>0</v>
      </c>
      <c r="R170" s="70"/>
      <c r="T170" s="43">
        <f t="shared" si="11"/>
        <v>4400</v>
      </c>
    </row>
    <row r="171" spans="1:20" ht="14.1" customHeight="1">
      <c r="A171" s="53">
        <v>174</v>
      </c>
      <c r="B171" s="447" t="s">
        <v>214</v>
      </c>
      <c r="C171" s="447"/>
      <c r="D171" s="447" t="s">
        <v>217</v>
      </c>
      <c r="E171" s="448"/>
      <c r="F171" s="513" t="s">
        <v>429</v>
      </c>
      <c r="G171" s="447" t="s">
        <v>409</v>
      </c>
      <c r="H171" s="447" t="s">
        <v>16</v>
      </c>
      <c r="I171" s="437" t="s">
        <v>645</v>
      </c>
      <c r="J171" s="457">
        <v>4</v>
      </c>
      <c r="K171" s="449">
        <f t="shared" si="8"/>
        <v>200</v>
      </c>
      <c r="L171" s="399">
        <v>200</v>
      </c>
      <c r="M171" s="67">
        <v>0</v>
      </c>
      <c r="N171" s="68" t="e">
        <f>IF(L171="nio",0,IF(L171&gt;0,L171*J171/P171,0))*VLOOKUP(B171,'2-Kosten per locatie'!$A$15:$C$16,3,FALSE)</f>
        <v>#DIV/0!</v>
      </c>
      <c r="O171" s="68">
        <f t="shared" si="9"/>
        <v>0</v>
      </c>
      <c r="P171" s="69">
        <f>IF(L171="nio",0,IF(L171&gt;0,VLOOKUP(H171,'3-Productie normen'!A:I,VLOOKUP(L171,'3-Productie normen'!$B$38:$C$44,2,FALSE),FALSE)))</f>
        <v>0</v>
      </c>
      <c r="Q171" s="69">
        <f t="shared" si="10"/>
        <v>0</v>
      </c>
      <c r="R171" s="70"/>
      <c r="T171" s="43">
        <f t="shared" si="11"/>
        <v>800</v>
      </c>
    </row>
    <row r="172" spans="1:20" ht="14.1" customHeight="1">
      <c r="A172" s="53">
        <v>175</v>
      </c>
      <c r="B172" s="447" t="s">
        <v>214</v>
      </c>
      <c r="C172" s="447"/>
      <c r="D172" s="447" t="s">
        <v>213</v>
      </c>
      <c r="E172" s="448"/>
      <c r="F172" s="513" t="s">
        <v>430</v>
      </c>
      <c r="G172" s="447" t="s">
        <v>411</v>
      </c>
      <c r="H172" s="437" t="s">
        <v>666</v>
      </c>
      <c r="I172" s="437" t="s">
        <v>645</v>
      </c>
      <c r="J172" s="457">
        <v>4</v>
      </c>
      <c r="K172" s="449">
        <f t="shared" si="8"/>
        <v>200</v>
      </c>
      <c r="L172" s="399">
        <v>200</v>
      </c>
      <c r="M172" s="67">
        <v>0</v>
      </c>
      <c r="N172" s="68" t="e">
        <f>IF(L172="nio",0,IF(L172&gt;0,L172*J172/P172,0))*VLOOKUP(B172,'2-Kosten per locatie'!$A$15:$C$16,3,FALSE)</f>
        <v>#DIV/0!</v>
      </c>
      <c r="O172" s="68">
        <f t="shared" si="9"/>
        <v>0</v>
      </c>
      <c r="P172" s="69">
        <f>IF(L172="nio",0,IF(L172&gt;0,VLOOKUP(H172,'3-Productie normen'!A:I,VLOOKUP(L172,'3-Productie normen'!$B$38:$C$44,2,FALSE),FALSE)))</f>
        <v>0</v>
      </c>
      <c r="Q172" s="69">
        <f t="shared" si="10"/>
        <v>0</v>
      </c>
      <c r="R172" s="70"/>
      <c r="T172" s="43">
        <f t="shared" si="11"/>
        <v>800</v>
      </c>
    </row>
    <row r="173" spans="1:20" ht="14.1" customHeight="1">
      <c r="A173" s="53">
        <v>176</v>
      </c>
      <c r="B173" s="447" t="s">
        <v>214</v>
      </c>
      <c r="C173" s="447"/>
      <c r="D173" s="447" t="s">
        <v>213</v>
      </c>
      <c r="E173" s="448"/>
      <c r="F173" s="513" t="s">
        <v>431</v>
      </c>
      <c r="G173" s="437" t="s">
        <v>421</v>
      </c>
      <c r="H173" s="437" t="s">
        <v>16</v>
      </c>
      <c r="I173" s="437" t="s">
        <v>645</v>
      </c>
      <c r="J173" s="457">
        <v>11</v>
      </c>
      <c r="K173" s="449">
        <f t="shared" si="8"/>
        <v>400</v>
      </c>
      <c r="L173" s="399">
        <v>200</v>
      </c>
      <c r="M173" s="67">
        <v>200</v>
      </c>
      <c r="N173" s="68" t="e">
        <f>IF(L173="nio",0,IF(L173&gt;0,L173*J173/P173,0))*VLOOKUP(B173,'2-Kosten per locatie'!$A$15:$C$16,3,FALSE)</f>
        <v>#DIV/0!</v>
      </c>
      <c r="O173" s="68" t="e">
        <f t="shared" si="9"/>
        <v>#DIV/0!</v>
      </c>
      <c r="P173" s="69">
        <f>IF(L173="nio",0,IF(L173&gt;0,VLOOKUP(H173,'3-Productie normen'!A:I,VLOOKUP(L173,'3-Productie normen'!$B$38:$C$44,2,FALSE),FALSE)))</f>
        <v>0</v>
      </c>
      <c r="Q173" s="69">
        <f t="shared" si="10"/>
        <v>0</v>
      </c>
      <c r="R173" s="70"/>
      <c r="T173" s="43">
        <f t="shared" si="11"/>
        <v>4400</v>
      </c>
    </row>
    <row r="174" spans="1:20" ht="14.1" customHeight="1">
      <c r="A174" s="53">
        <v>177</v>
      </c>
      <c r="B174" s="447" t="s">
        <v>214</v>
      </c>
      <c r="C174" s="447"/>
      <c r="D174" s="447" t="s">
        <v>217</v>
      </c>
      <c r="E174" s="448"/>
      <c r="F174" s="513" t="s">
        <v>432</v>
      </c>
      <c r="G174" s="437" t="s">
        <v>421</v>
      </c>
      <c r="H174" s="437" t="s">
        <v>16</v>
      </c>
      <c r="I174" s="437" t="s">
        <v>645</v>
      </c>
      <c r="J174" s="457">
        <v>13</v>
      </c>
      <c r="K174" s="449">
        <f t="shared" si="8"/>
        <v>400</v>
      </c>
      <c r="L174" s="399">
        <v>200</v>
      </c>
      <c r="M174" s="67">
        <v>200</v>
      </c>
      <c r="N174" s="68" t="e">
        <f>IF(L174="nio",0,IF(L174&gt;0,L174*J174/P174,0))*VLOOKUP(B174,'2-Kosten per locatie'!$A$15:$C$16,3,FALSE)</f>
        <v>#DIV/0!</v>
      </c>
      <c r="O174" s="68" t="e">
        <f t="shared" si="9"/>
        <v>#DIV/0!</v>
      </c>
      <c r="P174" s="69">
        <f>IF(L174="nio",0,IF(L174&gt;0,VLOOKUP(H174,'3-Productie normen'!A:I,VLOOKUP(L174,'3-Productie normen'!$B$38:$C$44,2,FALSE),FALSE)))</f>
        <v>0</v>
      </c>
      <c r="Q174" s="69">
        <f t="shared" si="10"/>
        <v>0</v>
      </c>
      <c r="R174" s="70"/>
      <c r="T174" s="43">
        <f t="shared" si="11"/>
        <v>5200</v>
      </c>
    </row>
    <row r="175" spans="1:20" ht="14.1" customHeight="1">
      <c r="A175" s="53">
        <v>178</v>
      </c>
      <c r="B175" s="447" t="s">
        <v>214</v>
      </c>
      <c r="C175" s="447"/>
      <c r="D175" s="447" t="s">
        <v>213</v>
      </c>
      <c r="E175" s="448"/>
      <c r="F175" s="513" t="s">
        <v>433</v>
      </c>
      <c r="G175" s="437" t="s">
        <v>424</v>
      </c>
      <c r="H175" s="437" t="s">
        <v>16</v>
      </c>
      <c r="I175" s="437" t="s">
        <v>645</v>
      </c>
      <c r="J175" s="457">
        <v>11</v>
      </c>
      <c r="K175" s="449">
        <f t="shared" si="8"/>
        <v>400</v>
      </c>
      <c r="L175" s="399">
        <v>200</v>
      </c>
      <c r="M175" s="67">
        <v>200</v>
      </c>
      <c r="N175" s="68" t="e">
        <f>IF(L175="nio",0,IF(L175&gt;0,L175*J175/P175,0))*VLOOKUP(B175,'2-Kosten per locatie'!$A$15:$C$16,3,FALSE)</f>
        <v>#DIV/0!</v>
      </c>
      <c r="O175" s="68" t="e">
        <f t="shared" si="9"/>
        <v>#DIV/0!</v>
      </c>
      <c r="P175" s="69">
        <f>IF(L175="nio",0,IF(L175&gt;0,VLOOKUP(H175,'3-Productie normen'!A:I,VLOOKUP(L175,'3-Productie normen'!$B$38:$C$44,2,FALSE),FALSE)))</f>
        <v>0</v>
      </c>
      <c r="Q175" s="69">
        <f t="shared" si="10"/>
        <v>0</v>
      </c>
      <c r="R175" s="70"/>
      <c r="T175" s="43">
        <f t="shared" si="11"/>
        <v>4400</v>
      </c>
    </row>
    <row r="176" spans="1:20" ht="14.1" customHeight="1">
      <c r="A176" s="53">
        <v>179</v>
      </c>
      <c r="B176" s="447" t="s">
        <v>214</v>
      </c>
      <c r="C176" s="447"/>
      <c r="D176" s="447" t="s">
        <v>217</v>
      </c>
      <c r="E176" s="448"/>
      <c r="F176" s="513" t="s">
        <v>434</v>
      </c>
      <c r="G176" s="437" t="s">
        <v>424</v>
      </c>
      <c r="H176" s="437" t="s">
        <v>16</v>
      </c>
      <c r="I176" s="437" t="s">
        <v>645</v>
      </c>
      <c r="J176" s="457">
        <v>10</v>
      </c>
      <c r="K176" s="449">
        <f t="shared" si="8"/>
        <v>400</v>
      </c>
      <c r="L176" s="399">
        <v>200</v>
      </c>
      <c r="M176" s="67">
        <v>200</v>
      </c>
      <c r="N176" s="68" t="e">
        <f>IF(L176="nio",0,IF(L176&gt;0,L176*J176/P176,0))*VLOOKUP(B176,'2-Kosten per locatie'!$A$15:$C$16,3,FALSE)</f>
        <v>#DIV/0!</v>
      </c>
      <c r="O176" s="68" t="e">
        <f t="shared" si="9"/>
        <v>#DIV/0!</v>
      </c>
      <c r="P176" s="69">
        <f>IF(L176="nio",0,IF(L176&gt;0,VLOOKUP(H176,'3-Productie normen'!A:I,VLOOKUP(L176,'3-Productie normen'!$B$38:$C$44,2,FALSE),FALSE)))</f>
        <v>0</v>
      </c>
      <c r="Q176" s="69">
        <f t="shared" si="10"/>
        <v>0</v>
      </c>
      <c r="R176" s="70"/>
      <c r="T176" s="43">
        <f t="shared" si="11"/>
        <v>4000</v>
      </c>
    </row>
    <row r="177" spans="1:20" ht="14.1" customHeight="1">
      <c r="A177" s="53">
        <v>180</v>
      </c>
      <c r="B177" s="447" t="s">
        <v>214</v>
      </c>
      <c r="C177" s="447"/>
      <c r="D177" s="447" t="s">
        <v>217</v>
      </c>
      <c r="E177" s="448"/>
      <c r="F177" s="513" t="s">
        <v>435</v>
      </c>
      <c r="G177" s="437" t="s">
        <v>436</v>
      </c>
      <c r="H177" s="447" t="s">
        <v>680</v>
      </c>
      <c r="I177" s="437" t="s">
        <v>645</v>
      </c>
      <c r="J177" s="457">
        <v>36</v>
      </c>
      <c r="K177" s="449">
        <f t="shared" si="8"/>
        <v>0</v>
      </c>
      <c r="L177" s="461" t="s">
        <v>677</v>
      </c>
      <c r="M177" s="67">
        <v>0</v>
      </c>
      <c r="N177" s="68">
        <f>IF(L177="nio",0,IF(L177&gt;0,L177*J177/P177,0))*VLOOKUP(B177,'2-Kosten per locatie'!$A$15:$C$16,3,FALSE)</f>
        <v>0</v>
      </c>
      <c r="O177" s="68">
        <f t="shared" si="9"/>
        <v>0</v>
      </c>
      <c r="P177" s="69">
        <f>IF(L177="nio",0,IF(L177&gt;0,VLOOKUP(H177,'3-Productie normen'!A:I,VLOOKUP(L177,'3-Productie normen'!$B$38:$C$44,2,FALSE),FALSE)))</f>
        <v>0</v>
      </c>
      <c r="Q177" s="69">
        <f t="shared" si="10"/>
        <v>0</v>
      </c>
      <c r="R177" s="70"/>
      <c r="T177" s="43">
        <f t="shared" si="11"/>
        <v>0</v>
      </c>
    </row>
    <row r="178" spans="1:20" ht="14.1" customHeight="1">
      <c r="A178" s="53">
        <v>181</v>
      </c>
      <c r="B178" s="447" t="s">
        <v>214</v>
      </c>
      <c r="C178" s="447"/>
      <c r="D178" s="447" t="s">
        <v>213</v>
      </c>
      <c r="E178" s="448"/>
      <c r="F178" s="513" t="s">
        <v>437</v>
      </c>
      <c r="G178" s="437" t="s">
        <v>411</v>
      </c>
      <c r="H178" s="437" t="s">
        <v>666</v>
      </c>
      <c r="I178" s="437" t="s">
        <v>646</v>
      </c>
      <c r="J178" s="457">
        <v>4</v>
      </c>
      <c r="K178" s="449">
        <f t="shared" si="8"/>
        <v>200</v>
      </c>
      <c r="L178" s="399">
        <v>200</v>
      </c>
      <c r="M178" s="67">
        <v>0</v>
      </c>
      <c r="N178" s="68" t="e">
        <f>IF(L178="nio",0,IF(L178&gt;0,L178*J178/P178,0))*VLOOKUP(B178,'2-Kosten per locatie'!$A$15:$C$16,3,FALSE)</f>
        <v>#DIV/0!</v>
      </c>
      <c r="O178" s="68">
        <f t="shared" si="9"/>
        <v>0</v>
      </c>
      <c r="P178" s="69">
        <f>IF(L178="nio",0,IF(L178&gt;0,VLOOKUP(H178,'3-Productie normen'!A:I,VLOOKUP(L178,'3-Productie normen'!$B$38:$C$44,2,FALSE),FALSE)))</f>
        <v>0</v>
      </c>
      <c r="Q178" s="69">
        <f t="shared" si="10"/>
        <v>0</v>
      </c>
      <c r="R178" s="70"/>
      <c r="T178" s="43">
        <f t="shared" si="11"/>
        <v>800</v>
      </c>
    </row>
    <row r="179" spans="1:20" ht="14.1" customHeight="1">
      <c r="A179" s="53">
        <v>182</v>
      </c>
      <c r="B179" s="447" t="s">
        <v>214</v>
      </c>
      <c r="C179" s="447"/>
      <c r="D179" s="447" t="s">
        <v>213</v>
      </c>
      <c r="E179" s="448"/>
      <c r="F179" s="513" t="s">
        <v>438</v>
      </c>
      <c r="G179" s="437" t="s">
        <v>421</v>
      </c>
      <c r="H179" s="437" t="s">
        <v>16</v>
      </c>
      <c r="I179" s="437" t="s">
        <v>646</v>
      </c>
      <c r="J179" s="457">
        <v>11</v>
      </c>
      <c r="K179" s="449">
        <f t="shared" si="8"/>
        <v>400</v>
      </c>
      <c r="L179" s="399">
        <v>200</v>
      </c>
      <c r="M179" s="67">
        <v>200</v>
      </c>
      <c r="N179" s="68" t="e">
        <f>IF(L179="nio",0,IF(L179&gt;0,L179*J179/P179,0))*VLOOKUP(B179,'2-Kosten per locatie'!$A$15:$C$16,3,FALSE)</f>
        <v>#DIV/0!</v>
      </c>
      <c r="O179" s="68" t="e">
        <f t="shared" si="9"/>
        <v>#DIV/0!</v>
      </c>
      <c r="P179" s="69">
        <f>IF(L179="nio",0,IF(L179&gt;0,VLOOKUP(H179,'3-Productie normen'!A:I,VLOOKUP(L179,'3-Productie normen'!$B$38:$C$44,2,FALSE),FALSE)))</f>
        <v>0</v>
      </c>
      <c r="Q179" s="69">
        <f t="shared" si="10"/>
        <v>0</v>
      </c>
      <c r="R179" s="70"/>
      <c r="T179" s="43">
        <f t="shared" si="11"/>
        <v>4400</v>
      </c>
    </row>
    <row r="180" spans="1:20" ht="14.1" customHeight="1">
      <c r="A180" s="53">
        <v>183</v>
      </c>
      <c r="B180" s="447" t="s">
        <v>214</v>
      </c>
      <c r="C180" s="447"/>
      <c r="D180" s="447" t="s">
        <v>213</v>
      </c>
      <c r="E180" s="448"/>
      <c r="F180" s="513" t="s">
        <v>439</v>
      </c>
      <c r="G180" s="437" t="s">
        <v>424</v>
      </c>
      <c r="H180" s="437" t="s">
        <v>16</v>
      </c>
      <c r="I180" s="437" t="s">
        <v>646</v>
      </c>
      <c r="J180" s="457">
        <v>11</v>
      </c>
      <c r="K180" s="449">
        <f t="shared" si="8"/>
        <v>400</v>
      </c>
      <c r="L180" s="399">
        <v>200</v>
      </c>
      <c r="M180" s="67">
        <v>200</v>
      </c>
      <c r="N180" s="68" t="e">
        <f>IF(L180="nio",0,IF(L180&gt;0,L180*J180/P180,0))*VLOOKUP(B180,'2-Kosten per locatie'!$A$15:$C$16,3,FALSE)</f>
        <v>#DIV/0!</v>
      </c>
      <c r="O180" s="68" t="e">
        <f t="shared" si="9"/>
        <v>#DIV/0!</v>
      </c>
      <c r="P180" s="69">
        <f>IF(L180="nio",0,IF(L180&gt;0,VLOOKUP(H180,'3-Productie normen'!A:I,VLOOKUP(L180,'3-Productie normen'!$B$38:$C$44,2,FALSE),FALSE)))</f>
        <v>0</v>
      </c>
      <c r="Q180" s="69">
        <f t="shared" si="10"/>
        <v>0</v>
      </c>
      <c r="R180" s="70"/>
      <c r="T180" s="43">
        <f t="shared" si="11"/>
        <v>4400</v>
      </c>
    </row>
    <row r="181" spans="1:20" ht="14.1" customHeight="1">
      <c r="A181" s="53">
        <v>184</v>
      </c>
      <c r="B181" s="447" t="s">
        <v>214</v>
      </c>
      <c r="C181" s="447"/>
      <c r="D181" s="447" t="s">
        <v>213</v>
      </c>
      <c r="E181" s="448"/>
      <c r="F181" s="513" t="s">
        <v>440</v>
      </c>
      <c r="G181" s="447" t="s">
        <v>411</v>
      </c>
      <c r="H181" s="437" t="s">
        <v>666</v>
      </c>
      <c r="I181" s="437" t="s">
        <v>647</v>
      </c>
      <c r="J181" s="457">
        <v>4</v>
      </c>
      <c r="K181" s="449">
        <f t="shared" si="8"/>
        <v>200</v>
      </c>
      <c r="L181" s="399">
        <v>200</v>
      </c>
      <c r="M181" s="67">
        <v>0</v>
      </c>
      <c r="N181" s="68" t="e">
        <f>IF(L181="nio",0,IF(L181&gt;0,L181*J181/P181,0))*VLOOKUP(B181,'2-Kosten per locatie'!$A$15:$C$16,3,FALSE)</f>
        <v>#DIV/0!</v>
      </c>
      <c r="O181" s="68">
        <f t="shared" si="9"/>
        <v>0</v>
      </c>
      <c r="P181" s="69">
        <f>IF(L181="nio",0,IF(L181&gt;0,VLOOKUP(H181,'3-Productie normen'!A:I,VLOOKUP(L181,'3-Productie normen'!$B$38:$C$44,2,FALSE),FALSE)))</f>
        <v>0</v>
      </c>
      <c r="Q181" s="69">
        <f t="shared" si="10"/>
        <v>0</v>
      </c>
      <c r="R181" s="70"/>
      <c r="T181" s="43">
        <f t="shared" si="11"/>
        <v>800</v>
      </c>
    </row>
    <row r="182" spans="1:20" ht="14.1" customHeight="1">
      <c r="A182" s="53">
        <v>185</v>
      </c>
      <c r="B182" s="447" t="s">
        <v>214</v>
      </c>
      <c r="C182" s="447"/>
      <c r="D182" s="447" t="s">
        <v>213</v>
      </c>
      <c r="E182" s="448"/>
      <c r="F182" s="513" t="s">
        <v>441</v>
      </c>
      <c r="G182" s="447" t="s">
        <v>421</v>
      </c>
      <c r="H182" s="447" t="s">
        <v>16</v>
      </c>
      <c r="I182" s="437" t="s">
        <v>647</v>
      </c>
      <c r="J182" s="457">
        <v>11</v>
      </c>
      <c r="K182" s="449">
        <f t="shared" si="8"/>
        <v>400</v>
      </c>
      <c r="L182" s="399">
        <v>200</v>
      </c>
      <c r="M182" s="67">
        <v>200</v>
      </c>
      <c r="N182" s="68" t="e">
        <f>IF(L182="nio",0,IF(L182&gt;0,L182*J182/P182,0))*VLOOKUP(B182,'2-Kosten per locatie'!$A$15:$C$16,3,FALSE)</f>
        <v>#DIV/0!</v>
      </c>
      <c r="O182" s="68" t="e">
        <f t="shared" si="9"/>
        <v>#DIV/0!</v>
      </c>
      <c r="P182" s="69">
        <f>IF(L182="nio",0,IF(L182&gt;0,VLOOKUP(H182,'3-Productie normen'!A:I,VLOOKUP(L182,'3-Productie normen'!$B$38:$C$44,2,FALSE),FALSE)))</f>
        <v>0</v>
      </c>
      <c r="Q182" s="69">
        <f t="shared" si="10"/>
        <v>0</v>
      </c>
      <c r="R182" s="70"/>
      <c r="T182" s="43">
        <f t="shared" si="11"/>
        <v>4400</v>
      </c>
    </row>
    <row r="183" spans="1:20" ht="14.1" customHeight="1">
      <c r="A183" s="53">
        <v>186</v>
      </c>
      <c r="B183" s="447" t="s">
        <v>214</v>
      </c>
      <c r="C183" s="447"/>
      <c r="D183" s="447" t="s">
        <v>213</v>
      </c>
      <c r="E183" s="448"/>
      <c r="F183" s="513" t="s">
        <v>442</v>
      </c>
      <c r="G183" s="447" t="s">
        <v>424</v>
      </c>
      <c r="H183" s="447" t="s">
        <v>16</v>
      </c>
      <c r="I183" s="437" t="s">
        <v>647</v>
      </c>
      <c r="J183" s="457">
        <v>11</v>
      </c>
      <c r="K183" s="449">
        <f t="shared" si="8"/>
        <v>400</v>
      </c>
      <c r="L183" s="399">
        <v>200</v>
      </c>
      <c r="M183" s="67">
        <v>200</v>
      </c>
      <c r="N183" s="68" t="e">
        <f>IF(L183="nio",0,IF(L183&gt;0,L183*J183/P183,0))*VLOOKUP(B183,'2-Kosten per locatie'!$A$15:$C$16,3,FALSE)</f>
        <v>#DIV/0!</v>
      </c>
      <c r="O183" s="68" t="e">
        <f t="shared" si="9"/>
        <v>#DIV/0!</v>
      </c>
      <c r="P183" s="69">
        <f>IF(L183="nio",0,IF(L183&gt;0,VLOOKUP(H183,'3-Productie normen'!A:I,VLOOKUP(L183,'3-Productie normen'!$B$38:$C$44,2,FALSE),FALSE)))</f>
        <v>0</v>
      </c>
      <c r="Q183" s="69">
        <f t="shared" si="10"/>
        <v>0</v>
      </c>
      <c r="R183" s="70"/>
      <c r="T183" s="43">
        <f t="shared" si="11"/>
        <v>4400</v>
      </c>
    </row>
    <row r="184" spans="1:20" ht="14.1" customHeight="1">
      <c r="A184" s="53">
        <v>187</v>
      </c>
      <c r="B184" s="447" t="s">
        <v>214</v>
      </c>
      <c r="C184" s="447"/>
      <c r="D184" s="447" t="s">
        <v>233</v>
      </c>
      <c r="E184" s="448"/>
      <c r="F184" s="513" t="s">
        <v>443</v>
      </c>
      <c r="G184" s="437" t="s">
        <v>404</v>
      </c>
      <c r="H184" s="437" t="s">
        <v>666</v>
      </c>
      <c r="I184" s="437" t="s">
        <v>648</v>
      </c>
      <c r="J184" s="457">
        <v>17</v>
      </c>
      <c r="K184" s="449">
        <f t="shared" si="8"/>
        <v>200</v>
      </c>
      <c r="L184" s="399">
        <v>200</v>
      </c>
      <c r="M184" s="67">
        <v>0</v>
      </c>
      <c r="N184" s="68" t="e">
        <f>IF(L184="nio",0,IF(L184&gt;0,L184*J184/P184,0))*VLOOKUP(B184,'2-Kosten per locatie'!$A$15:$C$16,3,FALSE)</f>
        <v>#DIV/0!</v>
      </c>
      <c r="O184" s="68">
        <f t="shared" si="9"/>
        <v>0</v>
      </c>
      <c r="P184" s="69">
        <f>IF(L184="nio",0,IF(L184&gt;0,VLOOKUP(H184,'3-Productie normen'!A:I,VLOOKUP(L184,'3-Productie normen'!$B$38:$C$44,2,FALSE),FALSE)))</f>
        <v>0</v>
      </c>
      <c r="Q184" s="69">
        <f t="shared" si="10"/>
        <v>0</v>
      </c>
      <c r="R184" s="70"/>
      <c r="T184" s="43">
        <f t="shared" si="11"/>
        <v>3400</v>
      </c>
    </row>
    <row r="185" spans="1:20" ht="14.1" customHeight="1">
      <c r="A185" s="53">
        <v>188</v>
      </c>
      <c r="B185" s="447" t="s">
        <v>214</v>
      </c>
      <c r="C185" s="447"/>
      <c r="D185" s="447" t="s">
        <v>233</v>
      </c>
      <c r="E185" s="448"/>
      <c r="F185" s="513" t="s">
        <v>444</v>
      </c>
      <c r="G185" s="437" t="s">
        <v>445</v>
      </c>
      <c r="H185" s="437" t="s">
        <v>670</v>
      </c>
      <c r="I185" s="437" t="s">
        <v>648</v>
      </c>
      <c r="J185" s="457">
        <v>12</v>
      </c>
      <c r="K185" s="449">
        <f t="shared" si="8"/>
        <v>200</v>
      </c>
      <c r="L185" s="399">
        <v>200</v>
      </c>
      <c r="M185" s="67">
        <v>0</v>
      </c>
      <c r="N185" s="68" t="e">
        <f>IF(L185="nio",0,IF(L185&gt;0,L185*J185/P185,0))*VLOOKUP(B185,'2-Kosten per locatie'!$A$15:$C$16,3,FALSE)</f>
        <v>#DIV/0!</v>
      </c>
      <c r="O185" s="68">
        <f t="shared" si="9"/>
        <v>0</v>
      </c>
      <c r="P185" s="69">
        <f>IF(L185="nio",0,IF(L185&gt;0,VLOOKUP(H185,'3-Productie normen'!A:I,VLOOKUP(L185,'3-Productie normen'!$B$38:$C$44,2,FALSE),FALSE)))</f>
        <v>0</v>
      </c>
      <c r="Q185" s="69">
        <f t="shared" si="10"/>
        <v>0</v>
      </c>
      <c r="R185" s="70"/>
      <c r="T185" s="43">
        <f t="shared" si="11"/>
        <v>2400</v>
      </c>
    </row>
    <row r="186" spans="1:20" ht="14.1" customHeight="1">
      <c r="A186" s="53">
        <v>189</v>
      </c>
      <c r="B186" s="447" t="s">
        <v>214</v>
      </c>
      <c r="C186" s="447"/>
      <c r="D186" s="447" t="s">
        <v>233</v>
      </c>
      <c r="E186" s="448"/>
      <c r="F186" s="513" t="s">
        <v>446</v>
      </c>
      <c r="G186" s="437" t="s">
        <v>445</v>
      </c>
      <c r="H186" s="437" t="s">
        <v>670</v>
      </c>
      <c r="I186" s="437" t="s">
        <v>648</v>
      </c>
      <c r="J186" s="457">
        <v>11</v>
      </c>
      <c r="K186" s="449">
        <f t="shared" si="8"/>
        <v>200</v>
      </c>
      <c r="L186" s="399">
        <v>200</v>
      </c>
      <c r="M186" s="67">
        <v>0</v>
      </c>
      <c r="N186" s="68" t="e">
        <f>IF(L186="nio",0,IF(L186&gt;0,L186*J186/P186,0))*VLOOKUP(B186,'2-Kosten per locatie'!$A$15:$C$16,3,FALSE)</f>
        <v>#DIV/0!</v>
      </c>
      <c r="O186" s="68">
        <f t="shared" si="9"/>
        <v>0</v>
      </c>
      <c r="P186" s="69">
        <f>IF(L186="nio",0,IF(L186&gt;0,VLOOKUP(H186,'3-Productie normen'!A:I,VLOOKUP(L186,'3-Productie normen'!$B$38:$C$44,2,FALSE),FALSE)))</f>
        <v>0</v>
      </c>
      <c r="Q186" s="69">
        <f t="shared" si="10"/>
        <v>0</v>
      </c>
      <c r="R186" s="70"/>
      <c r="T186" s="43">
        <f t="shared" si="11"/>
        <v>2200</v>
      </c>
    </row>
    <row r="187" spans="1:20" ht="14.1" customHeight="1">
      <c r="A187" s="53">
        <v>190</v>
      </c>
      <c r="B187" s="447" t="s">
        <v>214</v>
      </c>
      <c r="C187" s="447"/>
      <c r="D187" s="447" t="s">
        <v>233</v>
      </c>
      <c r="E187" s="448"/>
      <c r="F187" s="513" t="s">
        <v>447</v>
      </c>
      <c r="G187" s="437" t="s">
        <v>445</v>
      </c>
      <c r="H187" s="437" t="s">
        <v>670</v>
      </c>
      <c r="I187" s="437" t="s">
        <v>648</v>
      </c>
      <c r="J187" s="457">
        <v>12</v>
      </c>
      <c r="K187" s="449">
        <f t="shared" si="8"/>
        <v>200</v>
      </c>
      <c r="L187" s="399">
        <v>200</v>
      </c>
      <c r="M187" s="67">
        <v>0</v>
      </c>
      <c r="N187" s="68" t="e">
        <f>IF(L187="nio",0,IF(L187&gt;0,L187*J187/P187,0))*VLOOKUP(B187,'2-Kosten per locatie'!$A$15:$C$16,3,FALSE)</f>
        <v>#DIV/0!</v>
      </c>
      <c r="O187" s="68">
        <f t="shared" si="9"/>
        <v>0</v>
      </c>
      <c r="P187" s="69">
        <f>IF(L187="nio",0,IF(L187&gt;0,VLOOKUP(H187,'3-Productie normen'!A:I,VLOOKUP(L187,'3-Productie normen'!$B$38:$C$44,2,FALSE),FALSE)))</f>
        <v>0</v>
      </c>
      <c r="Q187" s="69">
        <f t="shared" si="10"/>
        <v>0</v>
      </c>
      <c r="R187" s="70"/>
      <c r="T187" s="43">
        <f t="shared" si="11"/>
        <v>2400</v>
      </c>
    </row>
    <row r="188" spans="1:20" ht="14.1" customHeight="1">
      <c r="A188" s="53">
        <v>191</v>
      </c>
      <c r="B188" s="447" t="s">
        <v>214</v>
      </c>
      <c r="C188" s="447"/>
      <c r="D188" s="447" t="s">
        <v>233</v>
      </c>
      <c r="E188" s="448"/>
      <c r="F188" s="513" t="s">
        <v>448</v>
      </c>
      <c r="G188" s="437" t="s">
        <v>445</v>
      </c>
      <c r="H188" s="437" t="s">
        <v>670</v>
      </c>
      <c r="I188" s="437" t="s">
        <v>648</v>
      </c>
      <c r="J188" s="457">
        <v>11</v>
      </c>
      <c r="K188" s="449">
        <f t="shared" si="8"/>
        <v>200</v>
      </c>
      <c r="L188" s="399">
        <v>200</v>
      </c>
      <c r="M188" s="67">
        <v>0</v>
      </c>
      <c r="N188" s="68" t="e">
        <f>IF(L188="nio",0,IF(L188&gt;0,L188*J188/P188,0))*VLOOKUP(B188,'2-Kosten per locatie'!$A$15:$C$16,3,FALSE)</f>
        <v>#DIV/0!</v>
      </c>
      <c r="O188" s="68">
        <f t="shared" si="9"/>
        <v>0</v>
      </c>
      <c r="P188" s="69">
        <f>IF(L188="nio",0,IF(L188&gt;0,VLOOKUP(H188,'3-Productie normen'!A:I,VLOOKUP(L188,'3-Productie normen'!$B$38:$C$44,2,FALSE),FALSE)))</f>
        <v>0</v>
      </c>
      <c r="Q188" s="69">
        <f t="shared" si="10"/>
        <v>0</v>
      </c>
      <c r="R188" s="70"/>
      <c r="T188" s="43">
        <f t="shared" si="11"/>
        <v>2200</v>
      </c>
    </row>
    <row r="189" spans="1:20" ht="14.1" customHeight="1">
      <c r="A189" s="53">
        <v>192</v>
      </c>
      <c r="B189" s="447" t="s">
        <v>214</v>
      </c>
      <c r="C189" s="447"/>
      <c r="D189" s="447" t="s">
        <v>233</v>
      </c>
      <c r="E189" s="448"/>
      <c r="F189" s="513" t="s">
        <v>449</v>
      </c>
      <c r="G189" s="437" t="s">
        <v>445</v>
      </c>
      <c r="H189" s="437" t="s">
        <v>670</v>
      </c>
      <c r="I189" s="437" t="s">
        <v>648</v>
      </c>
      <c r="J189" s="457">
        <v>11</v>
      </c>
      <c r="K189" s="449">
        <f t="shared" si="8"/>
        <v>200</v>
      </c>
      <c r="L189" s="399">
        <v>200</v>
      </c>
      <c r="M189" s="67">
        <v>0</v>
      </c>
      <c r="N189" s="68" t="e">
        <f>IF(L189="nio",0,IF(L189&gt;0,L189*J189/P189,0))*VLOOKUP(B189,'2-Kosten per locatie'!$A$15:$C$16,3,FALSE)</f>
        <v>#DIV/0!</v>
      </c>
      <c r="O189" s="68">
        <f t="shared" si="9"/>
        <v>0</v>
      </c>
      <c r="P189" s="69">
        <f>IF(L189="nio",0,IF(L189&gt;0,VLOOKUP(H189,'3-Productie normen'!A:I,VLOOKUP(L189,'3-Productie normen'!$B$38:$C$44,2,FALSE),FALSE)))</f>
        <v>0</v>
      </c>
      <c r="Q189" s="69">
        <f t="shared" si="10"/>
        <v>0</v>
      </c>
      <c r="R189" s="70"/>
      <c r="T189" s="43">
        <f t="shared" si="11"/>
        <v>2200</v>
      </c>
    </row>
    <row r="190" spans="1:20" ht="14.1" customHeight="1">
      <c r="A190" s="53">
        <v>193</v>
      </c>
      <c r="B190" s="447" t="s">
        <v>214</v>
      </c>
      <c r="C190" s="447"/>
      <c r="D190" s="447" t="s">
        <v>233</v>
      </c>
      <c r="E190" s="448"/>
      <c r="F190" s="513" t="s">
        <v>450</v>
      </c>
      <c r="G190" s="447" t="s">
        <v>445</v>
      </c>
      <c r="H190" s="447" t="s">
        <v>670</v>
      </c>
      <c r="I190" s="437" t="s">
        <v>648</v>
      </c>
      <c r="J190" s="457">
        <v>11</v>
      </c>
      <c r="K190" s="449">
        <f t="shared" si="8"/>
        <v>200</v>
      </c>
      <c r="L190" s="399">
        <v>200</v>
      </c>
      <c r="M190" s="67">
        <v>0</v>
      </c>
      <c r="N190" s="68" t="e">
        <f>IF(L190="nio",0,IF(L190&gt;0,L190*J190/P190,0))*VLOOKUP(B190,'2-Kosten per locatie'!$A$15:$C$16,3,FALSE)</f>
        <v>#DIV/0!</v>
      </c>
      <c r="O190" s="68">
        <f t="shared" si="9"/>
        <v>0</v>
      </c>
      <c r="P190" s="69">
        <f>IF(L190="nio",0,IF(L190&gt;0,VLOOKUP(H190,'3-Productie normen'!A:I,VLOOKUP(L190,'3-Productie normen'!$B$38:$C$44,2,FALSE),FALSE)))</f>
        <v>0</v>
      </c>
      <c r="Q190" s="69">
        <f t="shared" si="10"/>
        <v>0</v>
      </c>
      <c r="R190" s="70"/>
      <c r="T190" s="43">
        <f t="shared" si="11"/>
        <v>2200</v>
      </c>
    </row>
    <row r="191" spans="1:20" ht="14.1" customHeight="1">
      <c r="A191" s="53">
        <v>194</v>
      </c>
      <c r="B191" s="447" t="s">
        <v>214</v>
      </c>
      <c r="C191" s="447"/>
      <c r="D191" s="447" t="s">
        <v>233</v>
      </c>
      <c r="E191" s="448"/>
      <c r="F191" s="513" t="s">
        <v>451</v>
      </c>
      <c r="G191" s="447" t="s">
        <v>406</v>
      </c>
      <c r="H191" s="447" t="s">
        <v>1</v>
      </c>
      <c r="I191" s="437" t="s">
        <v>648</v>
      </c>
      <c r="J191" s="457">
        <v>21</v>
      </c>
      <c r="K191" s="449">
        <f t="shared" si="8"/>
        <v>200</v>
      </c>
      <c r="L191" s="399">
        <v>200</v>
      </c>
      <c r="M191" s="67">
        <v>0</v>
      </c>
      <c r="N191" s="68" t="e">
        <f>IF(L191="nio",0,IF(L191&gt;0,L191*J191/P191,0))*VLOOKUP(B191,'2-Kosten per locatie'!$A$15:$C$16,3,FALSE)</f>
        <v>#DIV/0!</v>
      </c>
      <c r="O191" s="68">
        <f t="shared" si="9"/>
        <v>0</v>
      </c>
      <c r="P191" s="69">
        <f>IF(L191="nio",0,IF(L191&gt;0,VLOOKUP(H191,'3-Productie normen'!A:I,VLOOKUP(L191,'3-Productie normen'!$B$38:$C$44,2,FALSE),FALSE)))</f>
        <v>0</v>
      </c>
      <c r="Q191" s="69">
        <f t="shared" si="10"/>
        <v>0</v>
      </c>
      <c r="R191" s="70"/>
      <c r="T191" s="43">
        <f t="shared" si="11"/>
        <v>4200</v>
      </c>
    </row>
    <row r="192" spans="1:20" ht="14.1" customHeight="1">
      <c r="A192" s="53">
        <v>195</v>
      </c>
      <c r="B192" s="447" t="s">
        <v>214</v>
      </c>
      <c r="C192" s="447"/>
      <c r="D192" s="447" t="s">
        <v>233</v>
      </c>
      <c r="E192" s="448"/>
      <c r="F192" s="513" t="s">
        <v>452</v>
      </c>
      <c r="G192" s="447" t="s">
        <v>406</v>
      </c>
      <c r="H192" s="447" t="s">
        <v>1</v>
      </c>
      <c r="I192" s="437" t="s">
        <v>648</v>
      </c>
      <c r="J192" s="457">
        <v>23</v>
      </c>
      <c r="K192" s="449">
        <f t="shared" si="8"/>
        <v>200</v>
      </c>
      <c r="L192" s="399">
        <v>200</v>
      </c>
      <c r="M192" s="67">
        <v>0</v>
      </c>
      <c r="N192" s="68" t="e">
        <f>IF(L192="nio",0,IF(L192&gt;0,L192*J192/P192,0))*VLOOKUP(B192,'2-Kosten per locatie'!$A$15:$C$16,3,FALSE)</f>
        <v>#DIV/0!</v>
      </c>
      <c r="O192" s="68">
        <f t="shared" si="9"/>
        <v>0</v>
      </c>
      <c r="P192" s="69">
        <f>IF(L192="nio",0,IF(L192&gt;0,VLOOKUP(H192,'3-Productie normen'!A:I,VLOOKUP(L192,'3-Productie normen'!$B$38:$C$44,2,FALSE),FALSE)))</f>
        <v>0</v>
      </c>
      <c r="Q192" s="69">
        <f t="shared" si="10"/>
        <v>0</v>
      </c>
      <c r="R192" s="70"/>
      <c r="T192" s="43">
        <f t="shared" si="11"/>
        <v>4600</v>
      </c>
    </row>
    <row r="193" spans="1:20" ht="14.1" customHeight="1">
      <c r="A193" s="53">
        <v>196</v>
      </c>
      <c r="B193" s="447" t="s">
        <v>214</v>
      </c>
      <c r="C193" s="447"/>
      <c r="D193" s="447" t="s">
        <v>233</v>
      </c>
      <c r="E193" s="448"/>
      <c r="F193" s="513" t="s">
        <v>453</v>
      </c>
      <c r="G193" s="437" t="s">
        <v>406</v>
      </c>
      <c r="H193" s="437" t="s">
        <v>1</v>
      </c>
      <c r="I193" s="437" t="s">
        <v>648</v>
      </c>
      <c r="J193" s="457">
        <v>23</v>
      </c>
      <c r="K193" s="449">
        <f t="shared" si="8"/>
        <v>200</v>
      </c>
      <c r="L193" s="399">
        <v>200</v>
      </c>
      <c r="M193" s="67">
        <v>0</v>
      </c>
      <c r="N193" s="68" t="e">
        <f>IF(L193="nio",0,IF(L193&gt;0,L193*J193/P193,0))*VLOOKUP(B193,'2-Kosten per locatie'!$A$15:$C$16,3,FALSE)</f>
        <v>#DIV/0!</v>
      </c>
      <c r="O193" s="68">
        <f t="shared" si="9"/>
        <v>0</v>
      </c>
      <c r="P193" s="69">
        <f>IF(L193="nio",0,IF(L193&gt;0,VLOOKUP(H193,'3-Productie normen'!A:I,VLOOKUP(L193,'3-Productie normen'!$B$38:$C$44,2,FALSE),FALSE)))</f>
        <v>0</v>
      </c>
      <c r="Q193" s="69">
        <f t="shared" si="10"/>
        <v>0</v>
      </c>
      <c r="R193" s="70"/>
      <c r="T193" s="43">
        <f t="shared" si="11"/>
        <v>4600</v>
      </c>
    </row>
    <row r="194" spans="1:20" ht="14.1" customHeight="1">
      <c r="A194" s="53">
        <v>197</v>
      </c>
      <c r="B194" s="447" t="s">
        <v>214</v>
      </c>
      <c r="C194" s="447"/>
      <c r="D194" s="447" t="s">
        <v>233</v>
      </c>
      <c r="E194" s="448"/>
      <c r="F194" s="513" t="s">
        <v>454</v>
      </c>
      <c r="G194" s="437" t="s">
        <v>406</v>
      </c>
      <c r="H194" s="437" t="s">
        <v>1</v>
      </c>
      <c r="I194" s="437" t="s">
        <v>648</v>
      </c>
      <c r="J194" s="457">
        <v>23</v>
      </c>
      <c r="K194" s="449">
        <f t="shared" si="8"/>
        <v>200</v>
      </c>
      <c r="L194" s="399">
        <v>200</v>
      </c>
      <c r="M194" s="67">
        <v>0</v>
      </c>
      <c r="N194" s="68" t="e">
        <f>IF(L194="nio",0,IF(L194&gt;0,L194*J194/P194,0))*VLOOKUP(B194,'2-Kosten per locatie'!$A$15:$C$16,3,FALSE)</f>
        <v>#DIV/0!</v>
      </c>
      <c r="O194" s="68">
        <f t="shared" si="9"/>
        <v>0</v>
      </c>
      <c r="P194" s="69">
        <f>IF(L194="nio",0,IF(L194&gt;0,VLOOKUP(H194,'3-Productie normen'!A:I,VLOOKUP(L194,'3-Productie normen'!$B$38:$C$44,2,FALSE),FALSE)))</f>
        <v>0</v>
      </c>
      <c r="Q194" s="69">
        <f t="shared" si="10"/>
        <v>0</v>
      </c>
      <c r="R194" s="70"/>
      <c r="T194" s="43">
        <f t="shared" si="11"/>
        <v>4600</v>
      </c>
    </row>
    <row r="195" spans="1:20" ht="14.1" customHeight="1">
      <c r="A195" s="53">
        <v>198</v>
      </c>
      <c r="B195" s="447" t="s">
        <v>214</v>
      </c>
      <c r="C195" s="447"/>
      <c r="D195" s="447" t="s">
        <v>233</v>
      </c>
      <c r="E195" s="448"/>
      <c r="F195" s="513" t="s">
        <v>455</v>
      </c>
      <c r="G195" s="437" t="s">
        <v>406</v>
      </c>
      <c r="H195" s="437" t="s">
        <v>1</v>
      </c>
      <c r="I195" s="437" t="s">
        <v>648</v>
      </c>
      <c r="J195" s="457">
        <v>33</v>
      </c>
      <c r="K195" s="449">
        <f t="shared" si="8"/>
        <v>200</v>
      </c>
      <c r="L195" s="399">
        <v>200</v>
      </c>
      <c r="M195" s="67">
        <v>0</v>
      </c>
      <c r="N195" s="68" t="e">
        <f>IF(L195="nio",0,IF(L195&gt;0,L195*J195/P195,0))*VLOOKUP(B195,'2-Kosten per locatie'!$A$15:$C$16,3,FALSE)</f>
        <v>#DIV/0!</v>
      </c>
      <c r="O195" s="68">
        <f t="shared" si="9"/>
        <v>0</v>
      </c>
      <c r="P195" s="69">
        <f>IF(L195="nio",0,IF(L195&gt;0,VLOOKUP(H195,'3-Productie normen'!A:I,VLOOKUP(L195,'3-Productie normen'!$B$38:$C$44,2,FALSE),FALSE)))</f>
        <v>0</v>
      </c>
      <c r="Q195" s="69">
        <f t="shared" si="10"/>
        <v>0</v>
      </c>
      <c r="R195" s="70"/>
      <c r="T195" s="43">
        <f t="shared" si="11"/>
        <v>6600</v>
      </c>
    </row>
    <row r="196" spans="1:20" ht="14.1" customHeight="1">
      <c r="A196" s="53">
        <v>199</v>
      </c>
      <c r="B196" s="447" t="s">
        <v>214</v>
      </c>
      <c r="C196" s="447"/>
      <c r="D196" s="447" t="s">
        <v>233</v>
      </c>
      <c r="E196" s="448"/>
      <c r="F196" s="513" t="s">
        <v>456</v>
      </c>
      <c r="G196" s="437" t="s">
        <v>406</v>
      </c>
      <c r="H196" s="437" t="s">
        <v>1</v>
      </c>
      <c r="I196" s="437" t="s">
        <v>648</v>
      </c>
      <c r="J196" s="457">
        <v>21</v>
      </c>
      <c r="K196" s="449">
        <f t="shared" si="8"/>
        <v>200</v>
      </c>
      <c r="L196" s="399">
        <v>200</v>
      </c>
      <c r="M196" s="67">
        <v>0</v>
      </c>
      <c r="N196" s="68" t="e">
        <f>IF(L196="nio",0,IF(L196&gt;0,L196*J196/P196,0))*VLOOKUP(B196,'2-Kosten per locatie'!$A$15:$C$16,3,FALSE)</f>
        <v>#DIV/0!</v>
      </c>
      <c r="O196" s="68">
        <f t="shared" si="9"/>
        <v>0</v>
      </c>
      <c r="P196" s="69">
        <f>IF(L196="nio",0,IF(L196&gt;0,VLOOKUP(H196,'3-Productie normen'!A:I,VLOOKUP(L196,'3-Productie normen'!$B$38:$C$44,2,FALSE),FALSE)))</f>
        <v>0</v>
      </c>
      <c r="Q196" s="69">
        <f t="shared" si="10"/>
        <v>0</v>
      </c>
      <c r="R196" s="70"/>
      <c r="T196" s="43">
        <f t="shared" si="11"/>
        <v>4200</v>
      </c>
    </row>
    <row r="197" spans="1:20" ht="14.1" customHeight="1">
      <c r="A197" s="53">
        <v>200</v>
      </c>
      <c r="B197" s="447" t="s">
        <v>214</v>
      </c>
      <c r="C197" s="447"/>
      <c r="D197" s="447" t="s">
        <v>233</v>
      </c>
      <c r="E197" s="448"/>
      <c r="F197" s="513" t="s">
        <v>457</v>
      </c>
      <c r="G197" s="437" t="s">
        <v>458</v>
      </c>
      <c r="H197" s="437" t="s">
        <v>1</v>
      </c>
      <c r="I197" s="437" t="s">
        <v>648</v>
      </c>
      <c r="J197" s="457">
        <v>6</v>
      </c>
      <c r="K197" s="449">
        <f t="shared" si="8"/>
        <v>200</v>
      </c>
      <c r="L197" s="399">
        <v>200</v>
      </c>
      <c r="M197" s="67">
        <v>0</v>
      </c>
      <c r="N197" s="68" t="e">
        <f>IF(L197="nio",0,IF(L197&gt;0,L197*J197/P197,0))*VLOOKUP(B197,'2-Kosten per locatie'!$A$15:$C$16,3,FALSE)</f>
        <v>#DIV/0!</v>
      </c>
      <c r="O197" s="68">
        <f t="shared" si="9"/>
        <v>0</v>
      </c>
      <c r="P197" s="69">
        <f>IF(L197="nio",0,IF(L197&gt;0,VLOOKUP(H197,'3-Productie normen'!A:I,VLOOKUP(L197,'3-Productie normen'!$B$38:$C$44,2,FALSE),FALSE)))</f>
        <v>0</v>
      </c>
      <c r="Q197" s="69">
        <f t="shared" si="10"/>
        <v>0</v>
      </c>
      <c r="R197" s="70"/>
      <c r="T197" s="43">
        <f t="shared" si="11"/>
        <v>1200</v>
      </c>
    </row>
    <row r="198" spans="1:20" ht="14.1" customHeight="1">
      <c r="A198" s="53">
        <v>201</v>
      </c>
      <c r="B198" s="447" t="s">
        <v>214</v>
      </c>
      <c r="C198" s="447"/>
      <c r="D198" s="447" t="s">
        <v>233</v>
      </c>
      <c r="E198" s="448"/>
      <c r="F198" s="513" t="s">
        <v>459</v>
      </c>
      <c r="G198" s="437" t="s">
        <v>415</v>
      </c>
      <c r="H198" s="437" t="s">
        <v>16</v>
      </c>
      <c r="I198" s="437" t="s">
        <v>648</v>
      </c>
      <c r="J198" s="457">
        <v>1</v>
      </c>
      <c r="K198" s="449">
        <f t="shared" si="8"/>
        <v>400</v>
      </c>
      <c r="L198" s="399">
        <v>200</v>
      </c>
      <c r="M198" s="67">
        <v>200</v>
      </c>
      <c r="N198" s="68" t="e">
        <f>IF(L198="nio",0,IF(L198&gt;0,L198*J198/P198,0))*VLOOKUP(B198,'2-Kosten per locatie'!$A$15:$C$16,3,FALSE)</f>
        <v>#DIV/0!</v>
      </c>
      <c r="O198" s="68" t="e">
        <f t="shared" si="9"/>
        <v>#DIV/0!</v>
      </c>
      <c r="P198" s="69">
        <f>IF(L198="nio",0,IF(L198&gt;0,VLOOKUP(H198,'3-Productie normen'!A:I,VLOOKUP(L198,'3-Productie normen'!$B$38:$C$44,2,FALSE),FALSE)))</f>
        <v>0</v>
      </c>
      <c r="Q198" s="69">
        <f t="shared" si="10"/>
        <v>0</v>
      </c>
      <c r="R198" s="70"/>
      <c r="T198" s="43">
        <f t="shared" si="11"/>
        <v>400</v>
      </c>
    </row>
    <row r="199" spans="1:20" ht="14.1" customHeight="1">
      <c r="A199" s="53">
        <v>202</v>
      </c>
      <c r="B199" s="447" t="s">
        <v>214</v>
      </c>
      <c r="C199" s="447"/>
      <c r="D199" s="447" t="s">
        <v>233</v>
      </c>
      <c r="E199" s="448"/>
      <c r="F199" s="513" t="s">
        <v>460</v>
      </c>
      <c r="G199" s="437" t="s">
        <v>417</v>
      </c>
      <c r="H199" s="437" t="s">
        <v>16</v>
      </c>
      <c r="I199" s="437" t="s">
        <v>648</v>
      </c>
      <c r="J199" s="457">
        <v>1</v>
      </c>
      <c r="K199" s="449">
        <f t="shared" si="8"/>
        <v>400</v>
      </c>
      <c r="L199" s="399">
        <v>200</v>
      </c>
      <c r="M199" s="67">
        <v>200</v>
      </c>
      <c r="N199" s="68" t="e">
        <f>IF(L199="nio",0,IF(L199&gt;0,L199*J199/P199,0))*VLOOKUP(B199,'2-Kosten per locatie'!$A$15:$C$16,3,FALSE)</f>
        <v>#DIV/0!</v>
      </c>
      <c r="O199" s="68" t="e">
        <f t="shared" si="9"/>
        <v>#DIV/0!</v>
      </c>
      <c r="P199" s="69">
        <f>IF(L199="nio",0,IF(L199&gt;0,VLOOKUP(H199,'3-Productie normen'!A:I,VLOOKUP(L199,'3-Productie normen'!$B$38:$C$44,2,FALSE),FALSE)))</f>
        <v>0</v>
      </c>
      <c r="Q199" s="69">
        <f t="shared" si="10"/>
        <v>0</v>
      </c>
      <c r="R199" s="70"/>
      <c r="T199" s="43">
        <f t="shared" si="11"/>
        <v>400</v>
      </c>
    </row>
    <row r="200" spans="1:20" ht="14.1" customHeight="1">
      <c r="A200" s="53">
        <v>203</v>
      </c>
      <c r="B200" s="447" t="s">
        <v>214</v>
      </c>
      <c r="C200" s="447"/>
      <c r="D200" s="447" t="s">
        <v>217</v>
      </c>
      <c r="E200" s="448"/>
      <c r="F200" s="513" t="s">
        <v>461</v>
      </c>
      <c r="G200" s="437" t="s">
        <v>421</v>
      </c>
      <c r="H200" s="437" t="s">
        <v>16</v>
      </c>
      <c r="I200" s="437" t="s">
        <v>648</v>
      </c>
      <c r="J200" s="457">
        <v>24</v>
      </c>
      <c r="K200" s="449">
        <f t="shared" si="8"/>
        <v>400</v>
      </c>
      <c r="L200" s="399">
        <v>200</v>
      </c>
      <c r="M200" s="67">
        <v>200</v>
      </c>
      <c r="N200" s="68" t="e">
        <f>IF(L200="nio",0,IF(L200&gt;0,L200*J200/P200,0))*VLOOKUP(B200,'2-Kosten per locatie'!$A$15:$C$16,3,FALSE)</f>
        <v>#DIV/0!</v>
      </c>
      <c r="O200" s="68" t="e">
        <f t="shared" si="9"/>
        <v>#DIV/0!</v>
      </c>
      <c r="P200" s="69">
        <f>IF(L200="nio",0,IF(L200&gt;0,VLOOKUP(H200,'3-Productie normen'!A:I,VLOOKUP(L200,'3-Productie normen'!$B$38:$C$44,2,FALSE),FALSE)))</f>
        <v>0</v>
      </c>
      <c r="Q200" s="69">
        <f t="shared" si="10"/>
        <v>0</v>
      </c>
      <c r="R200" s="70"/>
      <c r="T200" s="43">
        <f t="shared" si="11"/>
        <v>9600</v>
      </c>
    </row>
    <row r="201" spans="1:20" ht="14.1" customHeight="1">
      <c r="A201" s="53">
        <v>204</v>
      </c>
      <c r="B201" s="447" t="s">
        <v>214</v>
      </c>
      <c r="C201" s="447"/>
      <c r="D201" s="447" t="s">
        <v>217</v>
      </c>
      <c r="E201" s="448"/>
      <c r="F201" s="513" t="s">
        <v>462</v>
      </c>
      <c r="G201" s="447" t="s">
        <v>424</v>
      </c>
      <c r="H201" s="447" t="s">
        <v>16</v>
      </c>
      <c r="I201" s="437" t="s">
        <v>648</v>
      </c>
      <c r="J201" s="457">
        <v>24</v>
      </c>
      <c r="K201" s="449">
        <f t="shared" si="8"/>
        <v>400</v>
      </c>
      <c r="L201" s="399">
        <v>200</v>
      </c>
      <c r="M201" s="67">
        <v>200</v>
      </c>
      <c r="N201" s="68" t="e">
        <f>IF(L201="nio",0,IF(L201&gt;0,L201*J201/P201,0))*VLOOKUP(B201,'2-Kosten per locatie'!$A$15:$C$16,3,FALSE)</f>
        <v>#DIV/0!</v>
      </c>
      <c r="O201" s="68" t="e">
        <f t="shared" si="9"/>
        <v>#DIV/0!</v>
      </c>
      <c r="P201" s="69">
        <f>IF(L201="nio",0,IF(L201&gt;0,VLOOKUP(H201,'3-Productie normen'!A:I,VLOOKUP(L201,'3-Productie normen'!$B$38:$C$44,2,FALSE),FALSE)))</f>
        <v>0</v>
      </c>
      <c r="Q201" s="69">
        <f t="shared" si="10"/>
        <v>0</v>
      </c>
      <c r="R201" s="70"/>
      <c r="T201" s="43">
        <f t="shared" si="11"/>
        <v>9600</v>
      </c>
    </row>
    <row r="202" spans="1:20" ht="14.1" customHeight="1">
      <c r="A202" s="53">
        <v>205</v>
      </c>
      <c r="B202" s="447" t="s">
        <v>214</v>
      </c>
      <c r="C202" s="447"/>
      <c r="D202" s="447" t="s">
        <v>213</v>
      </c>
      <c r="E202" s="448"/>
      <c r="F202" s="513" t="s">
        <v>463</v>
      </c>
      <c r="G202" s="447" t="s">
        <v>464</v>
      </c>
      <c r="H202" s="447" t="s">
        <v>16</v>
      </c>
      <c r="I202" s="437" t="s">
        <v>649</v>
      </c>
      <c r="J202" s="457">
        <v>6</v>
      </c>
      <c r="K202" s="449">
        <f t="shared" ref="K202:K265" si="12">SUM(L202:M202)</f>
        <v>200</v>
      </c>
      <c r="L202" s="399">
        <v>200</v>
      </c>
      <c r="M202" s="67">
        <v>0</v>
      </c>
      <c r="N202" s="68" t="e">
        <f>IF(L202="nio",0,IF(L202&gt;0,L202*J202/P202,0))*VLOOKUP(B202,'2-Kosten per locatie'!$A$15:$C$16,3,FALSE)</f>
        <v>#DIV/0!</v>
      </c>
      <c r="O202" s="68">
        <f t="shared" ref="O202:O265" si="13">IF(M202&gt;0,M202*J202/Q202,0)</f>
        <v>0</v>
      </c>
      <c r="P202" s="69">
        <f>IF(L202="nio",0,IF(L202&gt;0,VLOOKUP(H202,'3-Productie normen'!A:I,VLOOKUP(L202,'3-Productie normen'!$B$38:$C$44,2,FALSE),FALSE)))</f>
        <v>0</v>
      </c>
      <c r="Q202" s="69">
        <f t="shared" ref="Q202:Q265" si="14">IF(M202&gt;0,P202*$Q$8,0)</f>
        <v>0</v>
      </c>
      <c r="R202" s="70"/>
      <c r="T202" s="43">
        <f t="shared" ref="T202:T265" si="15">K202*J202</f>
        <v>1200</v>
      </c>
    </row>
    <row r="203" spans="1:20" ht="14.1" customHeight="1">
      <c r="A203" s="53">
        <v>206</v>
      </c>
      <c r="B203" s="447" t="s">
        <v>214</v>
      </c>
      <c r="C203" s="447"/>
      <c r="D203" s="447" t="s">
        <v>213</v>
      </c>
      <c r="E203" s="448"/>
      <c r="F203" s="513" t="s">
        <v>465</v>
      </c>
      <c r="G203" s="447" t="s">
        <v>385</v>
      </c>
      <c r="H203" s="447" t="s">
        <v>680</v>
      </c>
      <c r="I203" s="437" t="s">
        <v>650</v>
      </c>
      <c r="J203" s="457">
        <v>18</v>
      </c>
      <c r="K203" s="449">
        <f t="shared" si="12"/>
        <v>0</v>
      </c>
      <c r="L203" s="461" t="s">
        <v>677</v>
      </c>
      <c r="M203" s="67">
        <v>0</v>
      </c>
      <c r="N203" s="68">
        <f>IF(L203="nio",0,IF(L203&gt;0,L203*J203/P203,0))*VLOOKUP(B203,'2-Kosten per locatie'!$A$15:$C$16,3,FALSE)</f>
        <v>0</v>
      </c>
      <c r="O203" s="68">
        <f t="shared" si="13"/>
        <v>0</v>
      </c>
      <c r="P203" s="69">
        <f>IF(L203="nio",0,IF(L203&gt;0,VLOOKUP(H203,'3-Productie normen'!A:I,VLOOKUP(L203,'3-Productie normen'!$B$38:$C$44,2,FALSE),FALSE)))</f>
        <v>0</v>
      </c>
      <c r="Q203" s="69">
        <f t="shared" si="14"/>
        <v>0</v>
      </c>
      <c r="R203" s="70"/>
      <c r="T203" s="43">
        <f t="shared" si="15"/>
        <v>0</v>
      </c>
    </row>
    <row r="204" spans="1:20" ht="14.1" customHeight="1">
      <c r="A204" s="53">
        <v>207</v>
      </c>
      <c r="B204" s="447" t="s">
        <v>214</v>
      </c>
      <c r="C204" s="447"/>
      <c r="D204" s="447" t="s">
        <v>213</v>
      </c>
      <c r="E204" s="448"/>
      <c r="F204" s="513" t="s">
        <v>466</v>
      </c>
      <c r="G204" s="437" t="s">
        <v>467</v>
      </c>
      <c r="H204" s="437" t="s">
        <v>85</v>
      </c>
      <c r="I204" s="437" t="s">
        <v>651</v>
      </c>
      <c r="J204" s="457">
        <v>7</v>
      </c>
      <c r="K204" s="449">
        <f t="shared" si="12"/>
        <v>200</v>
      </c>
      <c r="L204" s="399">
        <v>200</v>
      </c>
      <c r="M204" s="67">
        <v>0</v>
      </c>
      <c r="N204" s="68" t="e">
        <f>IF(L204="nio",0,IF(L204&gt;0,L204*J204/P204,0))*VLOOKUP(B204,'2-Kosten per locatie'!$A$15:$C$16,3,FALSE)</f>
        <v>#DIV/0!</v>
      </c>
      <c r="O204" s="68">
        <f t="shared" si="13"/>
        <v>0</v>
      </c>
      <c r="P204" s="69">
        <f>IF(L204="nio",0,IF(L204&gt;0,VLOOKUP(H204,'3-Productie normen'!A:I,VLOOKUP(L204,'3-Productie normen'!$B$38:$C$44,2,FALSE),FALSE)))</f>
        <v>0</v>
      </c>
      <c r="Q204" s="69">
        <f t="shared" si="14"/>
        <v>0</v>
      </c>
      <c r="R204" s="70"/>
      <c r="T204" s="43">
        <f t="shared" si="15"/>
        <v>1400</v>
      </c>
    </row>
    <row r="205" spans="1:20" ht="14.1" customHeight="1">
      <c r="A205" s="53">
        <v>208</v>
      </c>
      <c r="B205" s="447" t="s">
        <v>214</v>
      </c>
      <c r="C205" s="447"/>
      <c r="D205" s="447" t="s">
        <v>233</v>
      </c>
      <c r="E205" s="448"/>
      <c r="F205" s="513" t="s">
        <v>468</v>
      </c>
      <c r="G205" s="437" t="s">
        <v>469</v>
      </c>
      <c r="H205" s="437" t="s">
        <v>85</v>
      </c>
      <c r="I205" s="437" t="s">
        <v>651</v>
      </c>
      <c r="J205" s="457">
        <v>7</v>
      </c>
      <c r="K205" s="449">
        <f t="shared" si="12"/>
        <v>200</v>
      </c>
      <c r="L205" s="399">
        <v>200</v>
      </c>
      <c r="M205" s="67">
        <v>0</v>
      </c>
      <c r="N205" s="68" t="e">
        <f>IF(L205="nio",0,IF(L205&gt;0,L205*J205/P205,0))*VLOOKUP(B205,'2-Kosten per locatie'!$A$15:$C$16,3,FALSE)</f>
        <v>#DIV/0!</v>
      </c>
      <c r="O205" s="68">
        <f t="shared" si="13"/>
        <v>0</v>
      </c>
      <c r="P205" s="69">
        <f>IF(L205="nio",0,IF(L205&gt;0,VLOOKUP(H205,'3-Productie normen'!A:I,VLOOKUP(L205,'3-Productie normen'!$B$38:$C$44,2,FALSE),FALSE)))</f>
        <v>0</v>
      </c>
      <c r="Q205" s="69">
        <f t="shared" si="14"/>
        <v>0</v>
      </c>
      <c r="R205" s="70"/>
      <c r="T205" s="43">
        <f t="shared" si="15"/>
        <v>1400</v>
      </c>
    </row>
    <row r="206" spans="1:20" ht="14.1" customHeight="1">
      <c r="A206" s="53">
        <v>209</v>
      </c>
      <c r="B206" s="447" t="s">
        <v>214</v>
      </c>
      <c r="C206" s="447"/>
      <c r="D206" s="447" t="s">
        <v>233</v>
      </c>
      <c r="E206" s="448"/>
      <c r="F206" s="513" t="s">
        <v>470</v>
      </c>
      <c r="G206" s="437" t="s">
        <v>469</v>
      </c>
      <c r="H206" s="437" t="s">
        <v>85</v>
      </c>
      <c r="I206" s="437" t="s">
        <v>651</v>
      </c>
      <c r="J206" s="457">
        <v>8</v>
      </c>
      <c r="K206" s="449">
        <f t="shared" si="12"/>
        <v>200</v>
      </c>
      <c r="L206" s="399">
        <v>200</v>
      </c>
      <c r="M206" s="67">
        <v>0</v>
      </c>
      <c r="N206" s="68" t="e">
        <f>IF(L206="nio",0,IF(L206&gt;0,L206*J206/P206,0))*VLOOKUP(B206,'2-Kosten per locatie'!$A$15:$C$16,3,FALSE)</f>
        <v>#DIV/0!</v>
      </c>
      <c r="O206" s="68">
        <f t="shared" si="13"/>
        <v>0</v>
      </c>
      <c r="P206" s="69">
        <f>IF(L206="nio",0,IF(L206&gt;0,VLOOKUP(H206,'3-Productie normen'!A:I,VLOOKUP(L206,'3-Productie normen'!$B$38:$C$44,2,FALSE),FALSE)))</f>
        <v>0</v>
      </c>
      <c r="Q206" s="69">
        <f t="shared" si="14"/>
        <v>0</v>
      </c>
      <c r="R206" s="70"/>
      <c r="T206" s="43">
        <f t="shared" si="15"/>
        <v>1600</v>
      </c>
    </row>
    <row r="207" spans="1:20" ht="14.1" customHeight="1">
      <c r="A207" s="53">
        <v>210</v>
      </c>
      <c r="B207" s="447" t="s">
        <v>214</v>
      </c>
      <c r="C207" s="447"/>
      <c r="D207" s="447"/>
      <c r="E207" s="448"/>
      <c r="F207" s="513" t="s">
        <v>471</v>
      </c>
      <c r="G207" s="437" t="s">
        <v>472</v>
      </c>
      <c r="H207" s="437" t="s">
        <v>85</v>
      </c>
      <c r="I207" s="437" t="s">
        <v>651</v>
      </c>
      <c r="J207" s="457">
        <v>7</v>
      </c>
      <c r="K207" s="449">
        <f t="shared" si="12"/>
        <v>200</v>
      </c>
      <c r="L207" s="399">
        <v>200</v>
      </c>
      <c r="M207" s="67">
        <v>0</v>
      </c>
      <c r="N207" s="68" t="e">
        <f>IF(L207="nio",0,IF(L207&gt;0,L207*J207/P207,0))*VLOOKUP(B207,'2-Kosten per locatie'!$A$15:$C$16,3,FALSE)</f>
        <v>#DIV/0!</v>
      </c>
      <c r="O207" s="68">
        <f t="shared" si="13"/>
        <v>0</v>
      </c>
      <c r="P207" s="69">
        <f>IF(L207="nio",0,IF(L207&gt;0,VLOOKUP(H207,'3-Productie normen'!A:I,VLOOKUP(L207,'3-Productie normen'!$B$38:$C$44,2,FALSE),FALSE)))</f>
        <v>0</v>
      </c>
      <c r="Q207" s="69">
        <f t="shared" si="14"/>
        <v>0</v>
      </c>
      <c r="R207" s="70"/>
      <c r="T207" s="43">
        <f t="shared" si="15"/>
        <v>1400</v>
      </c>
    </row>
    <row r="208" spans="1:20" ht="14.1" customHeight="1">
      <c r="A208" s="53">
        <v>211</v>
      </c>
      <c r="B208" s="447" t="s">
        <v>214</v>
      </c>
      <c r="C208" s="447"/>
      <c r="D208" s="447"/>
      <c r="E208" s="448"/>
      <c r="F208" s="513" t="s">
        <v>473</v>
      </c>
      <c r="G208" s="447" t="s">
        <v>472</v>
      </c>
      <c r="H208" s="447" t="s">
        <v>85</v>
      </c>
      <c r="I208" s="437" t="s">
        <v>651</v>
      </c>
      <c r="J208" s="457">
        <v>9</v>
      </c>
      <c r="K208" s="449">
        <f t="shared" si="12"/>
        <v>200</v>
      </c>
      <c r="L208" s="399">
        <v>200</v>
      </c>
      <c r="M208" s="67">
        <v>0</v>
      </c>
      <c r="N208" s="68" t="e">
        <f>IF(L208="nio",0,IF(L208&gt;0,L208*J208/P208,0))*VLOOKUP(B208,'2-Kosten per locatie'!$A$15:$C$16,3,FALSE)</f>
        <v>#DIV/0!</v>
      </c>
      <c r="O208" s="68">
        <f t="shared" si="13"/>
        <v>0</v>
      </c>
      <c r="P208" s="69">
        <f>IF(L208="nio",0,IF(L208&gt;0,VLOOKUP(H208,'3-Productie normen'!A:I,VLOOKUP(L208,'3-Productie normen'!$B$38:$C$44,2,FALSE),FALSE)))</f>
        <v>0</v>
      </c>
      <c r="Q208" s="69">
        <f t="shared" si="14"/>
        <v>0</v>
      </c>
      <c r="R208" s="70"/>
      <c r="T208" s="43">
        <f t="shared" si="15"/>
        <v>1800</v>
      </c>
    </row>
    <row r="209" spans="1:20" ht="14.1" customHeight="1">
      <c r="A209" s="53">
        <v>213</v>
      </c>
      <c r="B209" s="447" t="s">
        <v>214</v>
      </c>
      <c r="C209" s="447"/>
      <c r="D209" s="447"/>
      <c r="E209" s="448"/>
      <c r="F209" s="513" t="s">
        <v>474</v>
      </c>
      <c r="G209" s="447" t="s">
        <v>364</v>
      </c>
      <c r="H209" s="437" t="s">
        <v>665</v>
      </c>
      <c r="I209" s="437" t="s">
        <v>652</v>
      </c>
      <c r="J209" s="457">
        <v>32</v>
      </c>
      <c r="K209" s="449">
        <f t="shared" si="12"/>
        <v>200</v>
      </c>
      <c r="L209" s="399">
        <v>200</v>
      </c>
      <c r="M209" s="67">
        <v>0</v>
      </c>
      <c r="N209" s="68" t="e">
        <f>IF(L209="nio",0,IF(L209&gt;0,L209*J209/P209,0))*VLOOKUP(B209,'2-Kosten per locatie'!$A$15:$C$16,3,FALSE)</f>
        <v>#DIV/0!</v>
      </c>
      <c r="O209" s="68">
        <f t="shared" si="13"/>
        <v>0</v>
      </c>
      <c r="P209" s="69">
        <f>IF(L209="nio",0,IF(L209&gt;0,VLOOKUP(H209,'3-Productie normen'!A:I,VLOOKUP(L209,'3-Productie normen'!$B$38:$C$44,2,FALSE),FALSE)))</f>
        <v>0</v>
      </c>
      <c r="Q209" s="69">
        <f t="shared" si="14"/>
        <v>0</v>
      </c>
      <c r="R209" s="70"/>
      <c r="T209" s="43">
        <f t="shared" si="15"/>
        <v>6400</v>
      </c>
    </row>
    <row r="210" spans="1:20" ht="14.1" customHeight="1">
      <c r="A210" s="53">
        <v>214</v>
      </c>
      <c r="B210" s="447" t="s">
        <v>214</v>
      </c>
      <c r="C210" s="447"/>
      <c r="D210" s="447" t="s">
        <v>233</v>
      </c>
      <c r="E210" s="448"/>
      <c r="F210" s="513" t="s">
        <v>475</v>
      </c>
      <c r="G210" s="437" t="s">
        <v>364</v>
      </c>
      <c r="H210" s="437" t="s">
        <v>665</v>
      </c>
      <c r="I210" s="437" t="s">
        <v>652</v>
      </c>
      <c r="J210" s="457">
        <v>48</v>
      </c>
      <c r="K210" s="449">
        <f t="shared" si="12"/>
        <v>12</v>
      </c>
      <c r="L210" s="399">
        <v>12</v>
      </c>
      <c r="M210" s="67">
        <v>0</v>
      </c>
      <c r="N210" s="68" t="e">
        <f>IF(L210="nio",0,IF(L210&gt;0,L210*J210/P210,0))*VLOOKUP(B210,'2-Kosten per locatie'!$A$15:$C$16,3,FALSE)</f>
        <v>#DIV/0!</v>
      </c>
      <c r="O210" s="68">
        <f t="shared" si="13"/>
        <v>0</v>
      </c>
      <c r="P210" s="69">
        <f>IF(L210="nio",0,IF(L210&gt;0,VLOOKUP(H210,'3-Productie normen'!A:I,VLOOKUP(L210,'3-Productie normen'!$B$38:$C$44,2,FALSE),FALSE)))</f>
        <v>0</v>
      </c>
      <c r="Q210" s="69">
        <f t="shared" si="14"/>
        <v>0</v>
      </c>
      <c r="R210" s="70"/>
      <c r="T210" s="43">
        <f t="shared" si="15"/>
        <v>576</v>
      </c>
    </row>
    <row r="211" spans="1:20" ht="14.1" customHeight="1">
      <c r="A211" s="53">
        <v>215</v>
      </c>
      <c r="B211" s="447" t="s">
        <v>214</v>
      </c>
      <c r="C211" s="447"/>
      <c r="D211" s="447" t="s">
        <v>233</v>
      </c>
      <c r="E211" s="448"/>
      <c r="F211" s="513" t="s">
        <v>476</v>
      </c>
      <c r="G211" s="437" t="s">
        <v>364</v>
      </c>
      <c r="H211" s="437" t="s">
        <v>665</v>
      </c>
      <c r="I211" s="437" t="s">
        <v>652</v>
      </c>
      <c r="J211" s="457">
        <v>43</v>
      </c>
      <c r="K211" s="449">
        <f t="shared" si="12"/>
        <v>12</v>
      </c>
      <c r="L211" s="399">
        <v>12</v>
      </c>
      <c r="M211" s="67">
        <v>0</v>
      </c>
      <c r="N211" s="68" t="e">
        <f>IF(L211="nio",0,IF(L211&gt;0,L211*J211/P211,0))*VLOOKUP(B211,'2-Kosten per locatie'!$A$15:$C$16,3,FALSE)</f>
        <v>#DIV/0!</v>
      </c>
      <c r="O211" s="68">
        <f t="shared" si="13"/>
        <v>0</v>
      </c>
      <c r="P211" s="69">
        <f>IF(L211="nio",0,IF(L211&gt;0,VLOOKUP(H211,'3-Productie normen'!A:I,VLOOKUP(L211,'3-Productie normen'!$B$38:$C$44,2,FALSE),FALSE)))</f>
        <v>0</v>
      </c>
      <c r="Q211" s="69">
        <f t="shared" si="14"/>
        <v>0</v>
      </c>
      <c r="R211" s="70"/>
      <c r="T211" s="43">
        <f t="shared" si="15"/>
        <v>516</v>
      </c>
    </row>
    <row r="212" spans="1:20" ht="14.1" customHeight="1">
      <c r="A212" s="53">
        <v>216</v>
      </c>
      <c r="B212" s="447" t="s">
        <v>214</v>
      </c>
      <c r="C212" s="447"/>
      <c r="D212" s="447" t="s">
        <v>233</v>
      </c>
      <c r="E212" s="448"/>
      <c r="F212" s="513" t="s">
        <v>477</v>
      </c>
      <c r="G212" s="437" t="s">
        <v>364</v>
      </c>
      <c r="H212" s="437" t="s">
        <v>665</v>
      </c>
      <c r="I212" s="437" t="s">
        <v>652</v>
      </c>
      <c r="J212" s="457">
        <v>42</v>
      </c>
      <c r="K212" s="449">
        <f t="shared" si="12"/>
        <v>12</v>
      </c>
      <c r="L212" s="399">
        <v>12</v>
      </c>
      <c r="M212" s="67">
        <v>0</v>
      </c>
      <c r="N212" s="68" t="e">
        <f>IF(L212="nio",0,IF(L212&gt;0,L212*J212/P212,0))*VLOOKUP(B212,'2-Kosten per locatie'!$A$15:$C$16,3,FALSE)</f>
        <v>#DIV/0!</v>
      </c>
      <c r="O212" s="68">
        <f t="shared" si="13"/>
        <v>0</v>
      </c>
      <c r="P212" s="69">
        <f>IF(L212="nio",0,IF(L212&gt;0,VLOOKUP(H212,'3-Productie normen'!A:I,VLOOKUP(L212,'3-Productie normen'!$B$38:$C$44,2,FALSE),FALSE)))</f>
        <v>0</v>
      </c>
      <c r="Q212" s="69">
        <f t="shared" si="14"/>
        <v>0</v>
      </c>
      <c r="R212" s="70"/>
      <c r="T212" s="43">
        <f t="shared" si="15"/>
        <v>504</v>
      </c>
    </row>
    <row r="213" spans="1:20" ht="14.1" customHeight="1">
      <c r="A213" s="53">
        <v>217</v>
      </c>
      <c r="B213" s="447" t="s">
        <v>214</v>
      </c>
      <c r="C213" s="447"/>
      <c r="D213" s="447"/>
      <c r="E213" s="448"/>
      <c r="F213" s="513" t="s">
        <v>478</v>
      </c>
      <c r="G213" s="437" t="s">
        <v>479</v>
      </c>
      <c r="H213" s="437" t="s">
        <v>671</v>
      </c>
      <c r="I213" s="437" t="s">
        <v>652</v>
      </c>
      <c r="J213" s="457">
        <v>281</v>
      </c>
      <c r="K213" s="449">
        <f t="shared" si="12"/>
        <v>200</v>
      </c>
      <c r="L213" s="399">
        <v>200</v>
      </c>
      <c r="M213" s="67">
        <v>0</v>
      </c>
      <c r="N213" s="68" t="e">
        <f>IF(L213="nio",0,IF(L213&gt;0,L213*J213/P213,0))*VLOOKUP(B213,'2-Kosten per locatie'!$A$15:$C$16,3,FALSE)</f>
        <v>#DIV/0!</v>
      </c>
      <c r="O213" s="68">
        <f t="shared" si="13"/>
        <v>0</v>
      </c>
      <c r="P213" s="69">
        <f>IF(L213="nio",0,IF(L213&gt;0,VLOOKUP(H213,'3-Productie normen'!A:I,VLOOKUP(L213,'3-Productie normen'!$B$38:$C$44,2,FALSE),FALSE)))</f>
        <v>0</v>
      </c>
      <c r="Q213" s="69">
        <f t="shared" si="14"/>
        <v>0</v>
      </c>
      <c r="R213" s="70"/>
      <c r="T213" s="43">
        <f t="shared" si="15"/>
        <v>56200</v>
      </c>
    </row>
    <row r="214" spans="1:20" ht="14.1" customHeight="1">
      <c r="A214" s="53">
        <v>218</v>
      </c>
      <c r="B214" s="447" t="s">
        <v>214</v>
      </c>
      <c r="C214" s="447"/>
      <c r="D214" s="447" t="s">
        <v>233</v>
      </c>
      <c r="E214" s="448"/>
      <c r="F214" s="513" t="s">
        <v>480</v>
      </c>
      <c r="G214" s="437" t="s">
        <v>479</v>
      </c>
      <c r="H214" s="437" t="s">
        <v>671</v>
      </c>
      <c r="I214" s="437" t="s">
        <v>652</v>
      </c>
      <c r="J214" s="457">
        <v>308</v>
      </c>
      <c r="K214" s="449">
        <f t="shared" si="12"/>
        <v>200</v>
      </c>
      <c r="L214" s="399">
        <v>200</v>
      </c>
      <c r="M214" s="67">
        <v>0</v>
      </c>
      <c r="N214" s="68" t="e">
        <f>IF(L214="nio",0,IF(L214&gt;0,L214*J214/P214,0))*VLOOKUP(B214,'2-Kosten per locatie'!$A$15:$C$16,3,FALSE)</f>
        <v>#DIV/0!</v>
      </c>
      <c r="O214" s="68">
        <f t="shared" si="13"/>
        <v>0</v>
      </c>
      <c r="P214" s="69">
        <f>IF(L214="nio",0,IF(L214&gt;0,VLOOKUP(H214,'3-Productie normen'!A:I,VLOOKUP(L214,'3-Productie normen'!$B$38:$C$44,2,FALSE),FALSE)))</f>
        <v>0</v>
      </c>
      <c r="Q214" s="69">
        <f t="shared" si="14"/>
        <v>0</v>
      </c>
      <c r="R214" s="70"/>
      <c r="T214" s="43">
        <f t="shared" si="15"/>
        <v>61600</v>
      </c>
    </row>
    <row r="215" spans="1:20" ht="14.1" customHeight="1">
      <c r="A215" s="53">
        <v>219</v>
      </c>
      <c r="B215" s="447" t="s">
        <v>214</v>
      </c>
      <c r="C215" s="447"/>
      <c r="D215" s="447" t="s">
        <v>233</v>
      </c>
      <c r="E215" s="448"/>
      <c r="F215" s="513" t="s">
        <v>481</v>
      </c>
      <c r="G215" s="437" t="s">
        <v>479</v>
      </c>
      <c r="H215" s="437" t="s">
        <v>671</v>
      </c>
      <c r="I215" s="437" t="s">
        <v>652</v>
      </c>
      <c r="J215" s="457">
        <v>315</v>
      </c>
      <c r="K215" s="449">
        <f t="shared" si="12"/>
        <v>200</v>
      </c>
      <c r="L215" s="399">
        <v>200</v>
      </c>
      <c r="M215" s="67">
        <v>0</v>
      </c>
      <c r="N215" s="68" t="e">
        <f>IF(L215="nio",0,IF(L215&gt;0,L215*J215/P215,0))*VLOOKUP(B215,'2-Kosten per locatie'!$A$15:$C$16,3,FALSE)</f>
        <v>#DIV/0!</v>
      </c>
      <c r="O215" s="68">
        <f t="shared" si="13"/>
        <v>0</v>
      </c>
      <c r="P215" s="69">
        <f>IF(L215="nio",0,IF(L215&gt;0,VLOOKUP(H215,'3-Productie normen'!A:I,VLOOKUP(L215,'3-Productie normen'!$B$38:$C$44,2,FALSE),FALSE)))</f>
        <v>0</v>
      </c>
      <c r="Q215" s="69">
        <f t="shared" si="14"/>
        <v>0</v>
      </c>
      <c r="R215" s="70"/>
      <c r="T215" s="43">
        <f t="shared" si="15"/>
        <v>63000</v>
      </c>
    </row>
    <row r="216" spans="1:20" ht="14.1" customHeight="1">
      <c r="A216" s="53">
        <v>220</v>
      </c>
      <c r="B216" s="447" t="s">
        <v>214</v>
      </c>
      <c r="C216" s="447"/>
      <c r="D216" s="447" t="s">
        <v>233</v>
      </c>
      <c r="E216" s="448"/>
      <c r="F216" s="513" t="s">
        <v>482</v>
      </c>
      <c r="G216" s="437" t="s">
        <v>479</v>
      </c>
      <c r="H216" s="437" t="s">
        <v>671</v>
      </c>
      <c r="I216" s="437" t="s">
        <v>652</v>
      </c>
      <c r="J216" s="457">
        <v>308</v>
      </c>
      <c r="K216" s="449">
        <f t="shared" si="12"/>
        <v>200</v>
      </c>
      <c r="L216" s="399">
        <v>200</v>
      </c>
      <c r="M216" s="67">
        <v>0</v>
      </c>
      <c r="N216" s="68" t="e">
        <f>IF(L216="nio",0,IF(L216&gt;0,L216*J216/P216,0))*VLOOKUP(B216,'2-Kosten per locatie'!$A$15:$C$16,3,FALSE)</f>
        <v>#DIV/0!</v>
      </c>
      <c r="O216" s="68">
        <f t="shared" si="13"/>
        <v>0</v>
      </c>
      <c r="P216" s="69">
        <f>IF(L216="nio",0,IF(L216&gt;0,VLOOKUP(H216,'3-Productie normen'!A:I,VLOOKUP(L216,'3-Productie normen'!$B$38:$C$44,2,FALSE),FALSE)))</f>
        <v>0</v>
      </c>
      <c r="Q216" s="69">
        <f t="shared" si="14"/>
        <v>0</v>
      </c>
      <c r="R216" s="70"/>
      <c r="T216" s="43">
        <f t="shared" si="15"/>
        <v>61600</v>
      </c>
    </row>
    <row r="217" spans="1:20" ht="14.1" customHeight="1">
      <c r="A217" s="53">
        <v>221</v>
      </c>
      <c r="B217" s="447" t="s">
        <v>214</v>
      </c>
      <c r="C217" s="447"/>
      <c r="D217" s="447" t="s">
        <v>217</v>
      </c>
      <c r="E217" s="448"/>
      <c r="F217" s="513" t="s">
        <v>483</v>
      </c>
      <c r="G217" s="437" t="s">
        <v>484</v>
      </c>
      <c r="H217" s="437" t="s">
        <v>149</v>
      </c>
      <c r="I217" s="437" t="s">
        <v>653</v>
      </c>
      <c r="J217" s="457">
        <v>13</v>
      </c>
      <c r="K217" s="449">
        <f t="shared" si="12"/>
        <v>120</v>
      </c>
      <c r="L217" s="399">
        <v>120</v>
      </c>
      <c r="M217" s="67">
        <v>0</v>
      </c>
      <c r="N217" s="68" t="e">
        <f>IF(L217="nio",0,IF(L217&gt;0,L217*J217/P217,0))*VLOOKUP(B217,'2-Kosten per locatie'!$A$15:$C$16,3,FALSE)</f>
        <v>#DIV/0!</v>
      </c>
      <c r="O217" s="68">
        <f t="shared" si="13"/>
        <v>0</v>
      </c>
      <c r="P217" s="69">
        <f>IF(L217="nio",0,IF(L217&gt;0,VLOOKUP(H217,'3-Productie normen'!A:I,VLOOKUP(L217,'3-Productie normen'!$B$38:$C$44,2,FALSE),FALSE)))</f>
        <v>0</v>
      </c>
      <c r="Q217" s="69">
        <f t="shared" si="14"/>
        <v>0</v>
      </c>
      <c r="R217" s="70"/>
      <c r="T217" s="43">
        <f t="shared" si="15"/>
        <v>1560</v>
      </c>
    </row>
    <row r="218" spans="1:20" ht="14.1" customHeight="1">
      <c r="A218" s="53">
        <v>222</v>
      </c>
      <c r="B218" s="447" t="s">
        <v>214</v>
      </c>
      <c r="C218" s="447"/>
      <c r="D218" s="447" t="s">
        <v>213</v>
      </c>
      <c r="E218" s="448"/>
      <c r="F218" s="513" t="s">
        <v>485</v>
      </c>
      <c r="G218" s="437" t="s">
        <v>486</v>
      </c>
      <c r="H218" s="437" t="s">
        <v>149</v>
      </c>
      <c r="I218" s="437" t="s">
        <v>653</v>
      </c>
      <c r="J218" s="457">
        <v>10</v>
      </c>
      <c r="K218" s="449">
        <f t="shared" si="12"/>
        <v>120</v>
      </c>
      <c r="L218" s="399">
        <v>120</v>
      </c>
      <c r="M218" s="67">
        <v>0</v>
      </c>
      <c r="N218" s="68" t="e">
        <f>IF(L218="nio",0,IF(L218&gt;0,L218*J218/P218,0))*VLOOKUP(B218,'2-Kosten per locatie'!$A$15:$C$16,3,FALSE)</f>
        <v>#DIV/0!</v>
      </c>
      <c r="O218" s="68">
        <f t="shared" si="13"/>
        <v>0</v>
      </c>
      <c r="P218" s="69">
        <f>IF(L218="nio",0,IF(L218&gt;0,VLOOKUP(H218,'3-Productie normen'!A:I,VLOOKUP(L218,'3-Productie normen'!$B$38:$C$44,2,FALSE),FALSE)))</f>
        <v>0</v>
      </c>
      <c r="Q218" s="69">
        <f t="shared" si="14"/>
        <v>0</v>
      </c>
      <c r="R218" s="70"/>
      <c r="T218" s="43">
        <f t="shared" si="15"/>
        <v>1200</v>
      </c>
    </row>
    <row r="219" spans="1:20" ht="14.1" customHeight="1">
      <c r="A219" s="53">
        <v>223</v>
      </c>
      <c r="B219" s="447" t="s">
        <v>214</v>
      </c>
      <c r="C219" s="447"/>
      <c r="D219" s="447" t="s">
        <v>213</v>
      </c>
      <c r="E219" s="448"/>
      <c r="F219" s="513" t="s">
        <v>487</v>
      </c>
      <c r="G219" s="437" t="s">
        <v>488</v>
      </c>
      <c r="H219" s="437" t="s">
        <v>666</v>
      </c>
      <c r="I219" s="437" t="s">
        <v>653</v>
      </c>
      <c r="J219" s="457">
        <v>40</v>
      </c>
      <c r="K219" s="449">
        <f t="shared" si="12"/>
        <v>200</v>
      </c>
      <c r="L219" s="399">
        <v>200</v>
      </c>
      <c r="M219" s="67">
        <v>0</v>
      </c>
      <c r="N219" s="68" t="e">
        <f>IF(L219="nio",0,IF(L219&gt;0,L219*J219/P219,0))*VLOOKUP(B219,'2-Kosten per locatie'!$A$15:$C$16,3,FALSE)</f>
        <v>#DIV/0!</v>
      </c>
      <c r="O219" s="68">
        <f t="shared" si="13"/>
        <v>0</v>
      </c>
      <c r="P219" s="69">
        <f>IF(L219="nio",0,IF(L219&gt;0,VLOOKUP(H219,'3-Productie normen'!A:I,VLOOKUP(L219,'3-Productie normen'!$B$38:$C$44,2,FALSE),FALSE)))</f>
        <v>0</v>
      </c>
      <c r="Q219" s="69">
        <f t="shared" si="14"/>
        <v>0</v>
      </c>
      <c r="R219" s="70"/>
      <c r="T219" s="43">
        <f t="shared" si="15"/>
        <v>8000</v>
      </c>
    </row>
    <row r="220" spans="1:20" ht="14.1" customHeight="1">
      <c r="A220" s="53">
        <v>224</v>
      </c>
      <c r="B220" s="447" t="s">
        <v>214</v>
      </c>
      <c r="C220" s="447"/>
      <c r="D220" s="447" t="s">
        <v>213</v>
      </c>
      <c r="E220" s="448"/>
      <c r="F220" s="513" t="s">
        <v>489</v>
      </c>
      <c r="G220" s="437" t="s">
        <v>488</v>
      </c>
      <c r="H220" s="437" t="s">
        <v>666</v>
      </c>
      <c r="I220" s="437" t="s">
        <v>653</v>
      </c>
      <c r="J220" s="457">
        <v>40</v>
      </c>
      <c r="K220" s="449">
        <f t="shared" si="12"/>
        <v>200</v>
      </c>
      <c r="L220" s="399">
        <v>200</v>
      </c>
      <c r="M220" s="67">
        <v>0</v>
      </c>
      <c r="N220" s="68" t="e">
        <f>IF(L220="nio",0,IF(L220&gt;0,L220*J220/P220,0))*VLOOKUP(B220,'2-Kosten per locatie'!$A$15:$C$16,3,FALSE)</f>
        <v>#DIV/0!</v>
      </c>
      <c r="O220" s="68">
        <f t="shared" si="13"/>
        <v>0</v>
      </c>
      <c r="P220" s="69">
        <f>IF(L220="nio",0,IF(L220&gt;0,VLOOKUP(H220,'3-Productie normen'!A:I,VLOOKUP(L220,'3-Productie normen'!$B$38:$C$44,2,FALSE),FALSE)))</f>
        <v>0</v>
      </c>
      <c r="Q220" s="69">
        <f t="shared" si="14"/>
        <v>0</v>
      </c>
      <c r="R220" s="70"/>
      <c r="T220" s="43">
        <f t="shared" si="15"/>
        <v>8000</v>
      </c>
    </row>
    <row r="221" spans="1:20" ht="14.1" customHeight="1">
      <c r="A221" s="53">
        <v>225</v>
      </c>
      <c r="B221" s="447" t="s">
        <v>214</v>
      </c>
      <c r="C221" s="447"/>
      <c r="D221" s="447" t="s">
        <v>213</v>
      </c>
      <c r="E221" s="448"/>
      <c r="F221" s="513" t="s">
        <v>490</v>
      </c>
      <c r="G221" s="437" t="s">
        <v>488</v>
      </c>
      <c r="H221" s="437" t="s">
        <v>666</v>
      </c>
      <c r="I221" s="437" t="s">
        <v>653</v>
      </c>
      <c r="J221" s="457">
        <v>40</v>
      </c>
      <c r="K221" s="449">
        <f t="shared" si="12"/>
        <v>200</v>
      </c>
      <c r="L221" s="399">
        <v>200</v>
      </c>
      <c r="M221" s="67">
        <v>0</v>
      </c>
      <c r="N221" s="68" t="e">
        <f>IF(L221="nio",0,IF(L221&gt;0,L221*J221/P221,0))*VLOOKUP(B221,'2-Kosten per locatie'!$A$15:$C$16,3,FALSE)</f>
        <v>#DIV/0!</v>
      </c>
      <c r="O221" s="68">
        <f t="shared" si="13"/>
        <v>0</v>
      </c>
      <c r="P221" s="69">
        <f>IF(L221="nio",0,IF(L221&gt;0,VLOOKUP(H221,'3-Productie normen'!A:I,VLOOKUP(L221,'3-Productie normen'!$B$38:$C$44,2,FALSE),FALSE)))</f>
        <v>0</v>
      </c>
      <c r="Q221" s="69">
        <f t="shared" si="14"/>
        <v>0</v>
      </c>
      <c r="R221" s="70"/>
      <c r="T221" s="43">
        <f t="shared" si="15"/>
        <v>8000</v>
      </c>
    </row>
    <row r="222" spans="1:20" ht="14.1" customHeight="1">
      <c r="A222" s="53">
        <v>226</v>
      </c>
      <c r="B222" s="447" t="s">
        <v>214</v>
      </c>
      <c r="C222" s="447"/>
      <c r="D222" s="447" t="s">
        <v>213</v>
      </c>
      <c r="E222" s="448"/>
      <c r="F222" s="513" t="s">
        <v>491</v>
      </c>
      <c r="G222" s="437" t="s">
        <v>488</v>
      </c>
      <c r="H222" s="437" t="s">
        <v>666</v>
      </c>
      <c r="I222" s="437" t="s">
        <v>653</v>
      </c>
      <c r="J222" s="457">
        <v>40</v>
      </c>
      <c r="K222" s="449">
        <f t="shared" si="12"/>
        <v>200</v>
      </c>
      <c r="L222" s="399">
        <v>200</v>
      </c>
      <c r="M222" s="67">
        <v>0</v>
      </c>
      <c r="N222" s="68" t="e">
        <f>IF(L222="nio",0,IF(L222&gt;0,L222*J222/P222,0))*VLOOKUP(B222,'2-Kosten per locatie'!$A$15:$C$16,3,FALSE)</f>
        <v>#DIV/0!</v>
      </c>
      <c r="O222" s="68">
        <f t="shared" si="13"/>
        <v>0</v>
      </c>
      <c r="P222" s="69">
        <f>IF(L222="nio",0,IF(L222&gt;0,VLOOKUP(H222,'3-Productie normen'!A:I,VLOOKUP(L222,'3-Productie normen'!$B$38:$C$44,2,FALSE),FALSE)))</f>
        <v>0</v>
      </c>
      <c r="Q222" s="69">
        <f t="shared" si="14"/>
        <v>0</v>
      </c>
      <c r="R222" s="70"/>
      <c r="T222" s="43">
        <f t="shared" si="15"/>
        <v>8000</v>
      </c>
    </row>
    <row r="223" spans="1:20" ht="14.1" customHeight="1">
      <c r="A223" s="53">
        <v>227</v>
      </c>
      <c r="B223" s="447" t="s">
        <v>214</v>
      </c>
      <c r="C223" s="447"/>
      <c r="D223" s="447" t="s">
        <v>217</v>
      </c>
      <c r="E223" s="448"/>
      <c r="F223" s="513" t="s">
        <v>492</v>
      </c>
      <c r="G223" s="437" t="s">
        <v>488</v>
      </c>
      <c r="H223" s="437" t="s">
        <v>666</v>
      </c>
      <c r="I223" s="437" t="s">
        <v>653</v>
      </c>
      <c r="J223" s="457">
        <v>29</v>
      </c>
      <c r="K223" s="449">
        <f t="shared" si="12"/>
        <v>200</v>
      </c>
      <c r="L223" s="399">
        <v>200</v>
      </c>
      <c r="M223" s="67">
        <v>0</v>
      </c>
      <c r="N223" s="68" t="e">
        <f>IF(L223="nio",0,IF(L223&gt;0,L223*J223/P223,0))*VLOOKUP(B223,'2-Kosten per locatie'!$A$15:$C$16,3,FALSE)</f>
        <v>#DIV/0!</v>
      </c>
      <c r="O223" s="68">
        <f t="shared" si="13"/>
        <v>0</v>
      </c>
      <c r="P223" s="69">
        <f>IF(L223="nio",0,IF(L223&gt;0,VLOOKUP(H223,'3-Productie normen'!A:I,VLOOKUP(L223,'3-Productie normen'!$B$38:$C$44,2,FALSE),FALSE)))</f>
        <v>0</v>
      </c>
      <c r="Q223" s="69">
        <f t="shared" si="14"/>
        <v>0</v>
      </c>
      <c r="R223" s="70"/>
      <c r="T223" s="43">
        <f t="shared" si="15"/>
        <v>5800</v>
      </c>
    </row>
    <row r="224" spans="1:20" ht="14.1" customHeight="1">
      <c r="A224" s="53">
        <v>228</v>
      </c>
      <c r="B224" s="447" t="s">
        <v>214</v>
      </c>
      <c r="C224" s="447"/>
      <c r="D224" s="447" t="s">
        <v>217</v>
      </c>
      <c r="E224" s="448"/>
      <c r="F224" s="513" t="s">
        <v>493</v>
      </c>
      <c r="G224" s="437" t="s">
        <v>494</v>
      </c>
      <c r="H224" s="437" t="s">
        <v>666</v>
      </c>
      <c r="I224" s="437" t="s">
        <v>653</v>
      </c>
      <c r="J224" s="457">
        <v>75</v>
      </c>
      <c r="K224" s="449">
        <f t="shared" si="12"/>
        <v>200</v>
      </c>
      <c r="L224" s="399">
        <v>200</v>
      </c>
      <c r="M224" s="67">
        <v>0</v>
      </c>
      <c r="N224" s="68" t="e">
        <f>IF(L224="nio",0,IF(L224&gt;0,L224*J224/P224,0))*VLOOKUP(B224,'2-Kosten per locatie'!$A$15:$C$16,3,FALSE)</f>
        <v>#DIV/0!</v>
      </c>
      <c r="O224" s="68">
        <f t="shared" si="13"/>
        <v>0</v>
      </c>
      <c r="P224" s="69">
        <f>IF(L224="nio",0,IF(L224&gt;0,VLOOKUP(H224,'3-Productie normen'!A:I,VLOOKUP(L224,'3-Productie normen'!$B$38:$C$44,2,FALSE),FALSE)))</f>
        <v>0</v>
      </c>
      <c r="Q224" s="69">
        <f t="shared" si="14"/>
        <v>0</v>
      </c>
      <c r="R224" s="70"/>
      <c r="T224" s="43">
        <f t="shared" si="15"/>
        <v>15000</v>
      </c>
    </row>
    <row r="225" spans="1:20" ht="14.1" customHeight="1">
      <c r="A225" s="53">
        <v>229</v>
      </c>
      <c r="B225" s="447" t="s">
        <v>214</v>
      </c>
      <c r="C225" s="447"/>
      <c r="D225" s="447"/>
      <c r="E225" s="448"/>
      <c r="F225" s="513" t="s">
        <v>495</v>
      </c>
      <c r="G225" s="437" t="s">
        <v>496</v>
      </c>
      <c r="H225" s="437" t="s">
        <v>149</v>
      </c>
      <c r="I225" s="437" t="s">
        <v>653</v>
      </c>
      <c r="J225" s="457">
        <v>166</v>
      </c>
      <c r="K225" s="449">
        <f t="shared" si="12"/>
        <v>120</v>
      </c>
      <c r="L225" s="399">
        <v>120</v>
      </c>
      <c r="M225" s="67">
        <v>0</v>
      </c>
      <c r="N225" s="68" t="e">
        <f>IF(L225="nio",0,IF(L225&gt;0,L225*J225/P225,0))*VLOOKUP(B225,'2-Kosten per locatie'!$A$15:$C$16,3,FALSE)</f>
        <v>#DIV/0!</v>
      </c>
      <c r="O225" s="68">
        <f t="shared" si="13"/>
        <v>0</v>
      </c>
      <c r="P225" s="69">
        <f>IF(L225="nio",0,IF(L225&gt;0,VLOOKUP(H225,'3-Productie normen'!A:I,VLOOKUP(L225,'3-Productie normen'!$B$38:$C$44,2,FALSE),FALSE)))</f>
        <v>0</v>
      </c>
      <c r="Q225" s="69">
        <f t="shared" si="14"/>
        <v>0</v>
      </c>
      <c r="R225" s="70"/>
      <c r="T225" s="43">
        <f t="shared" si="15"/>
        <v>19920</v>
      </c>
    </row>
    <row r="226" spans="1:20" ht="14.1" customHeight="1">
      <c r="A226" s="53">
        <v>230</v>
      </c>
      <c r="B226" s="447" t="s">
        <v>214</v>
      </c>
      <c r="C226" s="447"/>
      <c r="D226" s="447" t="s">
        <v>217</v>
      </c>
      <c r="E226" s="448"/>
      <c r="F226" s="513" t="s">
        <v>497</v>
      </c>
      <c r="G226" s="437" t="s">
        <v>498</v>
      </c>
      <c r="H226" s="437" t="s">
        <v>149</v>
      </c>
      <c r="I226" s="437" t="s">
        <v>653</v>
      </c>
      <c r="J226" s="457">
        <v>18</v>
      </c>
      <c r="K226" s="449">
        <f t="shared" si="12"/>
        <v>120</v>
      </c>
      <c r="L226" s="399">
        <v>120</v>
      </c>
      <c r="M226" s="67">
        <v>0</v>
      </c>
      <c r="N226" s="68" t="e">
        <f>IF(L226="nio",0,IF(L226&gt;0,L226*J226/P226,0))*VLOOKUP(B226,'2-Kosten per locatie'!$A$15:$C$16,3,FALSE)</f>
        <v>#DIV/0!</v>
      </c>
      <c r="O226" s="68">
        <f t="shared" si="13"/>
        <v>0</v>
      </c>
      <c r="P226" s="69">
        <f>IF(L226="nio",0,IF(L226&gt;0,VLOOKUP(H226,'3-Productie normen'!A:I,VLOOKUP(L226,'3-Productie normen'!$B$38:$C$44,2,FALSE),FALSE)))</f>
        <v>0</v>
      </c>
      <c r="Q226" s="69">
        <f t="shared" si="14"/>
        <v>0</v>
      </c>
      <c r="R226" s="70"/>
      <c r="T226" s="43">
        <f t="shared" si="15"/>
        <v>2160</v>
      </c>
    </row>
    <row r="227" spans="1:20" ht="14.1" customHeight="1">
      <c r="A227" s="53">
        <v>231</v>
      </c>
      <c r="B227" s="447" t="s">
        <v>214</v>
      </c>
      <c r="C227" s="447"/>
      <c r="D227" s="447" t="s">
        <v>217</v>
      </c>
      <c r="E227" s="448"/>
      <c r="F227" s="513" t="s">
        <v>499</v>
      </c>
      <c r="G227" s="437" t="s">
        <v>500</v>
      </c>
      <c r="H227" s="437" t="s">
        <v>149</v>
      </c>
      <c r="I227" s="437" t="s">
        <v>653</v>
      </c>
      <c r="J227" s="457">
        <v>17</v>
      </c>
      <c r="K227" s="449">
        <f t="shared" si="12"/>
        <v>120</v>
      </c>
      <c r="L227" s="399">
        <v>120</v>
      </c>
      <c r="M227" s="67">
        <v>0</v>
      </c>
      <c r="N227" s="68" t="e">
        <f>IF(L227="nio",0,IF(L227&gt;0,L227*J227/P227,0))*VLOOKUP(B227,'2-Kosten per locatie'!$A$15:$C$16,3,FALSE)</f>
        <v>#DIV/0!</v>
      </c>
      <c r="O227" s="68">
        <f t="shared" si="13"/>
        <v>0</v>
      </c>
      <c r="P227" s="69">
        <f>IF(L227="nio",0,IF(L227&gt;0,VLOOKUP(H227,'3-Productie normen'!A:I,VLOOKUP(L227,'3-Productie normen'!$B$38:$C$44,2,FALSE),FALSE)))</f>
        <v>0</v>
      </c>
      <c r="Q227" s="69">
        <f t="shared" si="14"/>
        <v>0</v>
      </c>
      <c r="R227" s="70"/>
      <c r="T227" s="43">
        <f t="shared" si="15"/>
        <v>2040</v>
      </c>
    </row>
    <row r="228" spans="1:20" ht="14.1" customHeight="1">
      <c r="A228" s="53">
        <v>232</v>
      </c>
      <c r="B228" s="447" t="s">
        <v>214</v>
      </c>
      <c r="C228" s="447"/>
      <c r="D228" s="447" t="s">
        <v>217</v>
      </c>
      <c r="E228" s="448"/>
      <c r="F228" s="513" t="s">
        <v>501</v>
      </c>
      <c r="G228" s="447" t="s">
        <v>502</v>
      </c>
      <c r="H228" s="437" t="s">
        <v>149</v>
      </c>
      <c r="I228" s="437" t="s">
        <v>653</v>
      </c>
      <c r="J228" s="457">
        <v>26</v>
      </c>
      <c r="K228" s="449">
        <f t="shared" si="12"/>
        <v>120</v>
      </c>
      <c r="L228" s="399">
        <v>120</v>
      </c>
      <c r="M228" s="67">
        <v>0</v>
      </c>
      <c r="N228" s="68" t="e">
        <f>IF(L228="nio",0,IF(L228&gt;0,L228*J228/P228,0))*VLOOKUP(B228,'2-Kosten per locatie'!$A$15:$C$16,3,FALSE)</f>
        <v>#DIV/0!</v>
      </c>
      <c r="O228" s="68">
        <f t="shared" si="13"/>
        <v>0</v>
      </c>
      <c r="P228" s="69">
        <f>IF(L228="nio",0,IF(L228&gt;0,VLOOKUP(H228,'3-Productie normen'!A:I,VLOOKUP(L228,'3-Productie normen'!$B$38:$C$44,2,FALSE),FALSE)))</f>
        <v>0</v>
      </c>
      <c r="Q228" s="69">
        <f t="shared" si="14"/>
        <v>0</v>
      </c>
      <c r="R228" s="70"/>
      <c r="T228" s="43">
        <f t="shared" si="15"/>
        <v>3120</v>
      </c>
    </row>
    <row r="229" spans="1:20" ht="14.1" customHeight="1">
      <c r="A229" s="53">
        <v>233</v>
      </c>
      <c r="B229" s="447" t="s">
        <v>214</v>
      </c>
      <c r="C229" s="447"/>
      <c r="D229" s="447" t="s">
        <v>217</v>
      </c>
      <c r="E229" s="448"/>
      <c r="F229" s="513" t="s">
        <v>503</v>
      </c>
      <c r="G229" s="447" t="s">
        <v>504</v>
      </c>
      <c r="H229" s="437" t="s">
        <v>149</v>
      </c>
      <c r="I229" s="437" t="s">
        <v>653</v>
      </c>
      <c r="J229" s="457">
        <v>28</v>
      </c>
      <c r="K229" s="449">
        <f t="shared" si="12"/>
        <v>120</v>
      </c>
      <c r="L229" s="399">
        <v>120</v>
      </c>
      <c r="M229" s="67">
        <v>0</v>
      </c>
      <c r="N229" s="68" t="e">
        <f>IF(L229="nio",0,IF(L229&gt;0,L229*J229/P229,0))*VLOOKUP(B229,'2-Kosten per locatie'!$A$15:$C$16,3,FALSE)</f>
        <v>#DIV/0!</v>
      </c>
      <c r="O229" s="68">
        <f t="shared" si="13"/>
        <v>0</v>
      </c>
      <c r="P229" s="69">
        <f>IF(L229="nio",0,IF(L229&gt;0,VLOOKUP(H229,'3-Productie normen'!A:I,VLOOKUP(L229,'3-Productie normen'!$B$38:$C$44,2,FALSE),FALSE)))</f>
        <v>0</v>
      </c>
      <c r="Q229" s="69">
        <f t="shared" si="14"/>
        <v>0</v>
      </c>
      <c r="R229" s="70"/>
      <c r="T229" s="43">
        <f t="shared" si="15"/>
        <v>3360</v>
      </c>
    </row>
    <row r="230" spans="1:20" ht="14.1" customHeight="1">
      <c r="A230" s="53">
        <v>234</v>
      </c>
      <c r="B230" s="447" t="s">
        <v>214</v>
      </c>
      <c r="C230" s="447"/>
      <c r="D230" s="447" t="s">
        <v>217</v>
      </c>
      <c r="E230" s="448"/>
      <c r="F230" s="513" t="s">
        <v>505</v>
      </c>
      <c r="G230" s="447" t="s">
        <v>299</v>
      </c>
      <c r="H230" s="447" t="s">
        <v>150</v>
      </c>
      <c r="I230" s="437" t="s">
        <v>653</v>
      </c>
      <c r="J230" s="457">
        <v>4</v>
      </c>
      <c r="K230" s="449">
        <f t="shared" si="12"/>
        <v>120</v>
      </c>
      <c r="L230" s="399">
        <v>120</v>
      </c>
      <c r="M230" s="67">
        <v>0</v>
      </c>
      <c r="N230" s="68" t="e">
        <f>IF(L230="nio",0,IF(L230&gt;0,L230*J230/P230,0))*VLOOKUP(B230,'2-Kosten per locatie'!$A$15:$C$16,3,FALSE)</f>
        <v>#DIV/0!</v>
      </c>
      <c r="O230" s="68">
        <f t="shared" si="13"/>
        <v>0</v>
      </c>
      <c r="P230" s="69">
        <f>IF(L230="nio",0,IF(L230&gt;0,VLOOKUP(H230,'3-Productie normen'!A:I,VLOOKUP(L230,'3-Productie normen'!$B$38:$C$44,2,FALSE),FALSE)))</f>
        <v>0</v>
      </c>
      <c r="Q230" s="69">
        <f t="shared" si="14"/>
        <v>0</v>
      </c>
      <c r="R230" s="70"/>
      <c r="T230" s="43">
        <f t="shared" si="15"/>
        <v>480</v>
      </c>
    </row>
    <row r="231" spans="1:20" ht="14.1" customHeight="1">
      <c r="A231" s="53">
        <v>235</v>
      </c>
      <c r="B231" s="447" t="s">
        <v>214</v>
      </c>
      <c r="C231" s="447"/>
      <c r="D231" s="447"/>
      <c r="E231" s="448"/>
      <c r="F231" s="513" t="s">
        <v>506</v>
      </c>
      <c r="G231" s="437" t="s">
        <v>507</v>
      </c>
      <c r="H231" s="437" t="s">
        <v>149</v>
      </c>
      <c r="I231" s="437" t="s">
        <v>653</v>
      </c>
      <c r="J231" s="457">
        <v>28</v>
      </c>
      <c r="K231" s="449">
        <f t="shared" si="12"/>
        <v>120</v>
      </c>
      <c r="L231" s="399">
        <v>120</v>
      </c>
      <c r="M231" s="67">
        <v>0</v>
      </c>
      <c r="N231" s="68" t="e">
        <f>IF(L231="nio",0,IF(L231&gt;0,L231*J231/P231,0))*VLOOKUP(B231,'2-Kosten per locatie'!$A$15:$C$16,3,FALSE)</f>
        <v>#DIV/0!</v>
      </c>
      <c r="O231" s="68">
        <f t="shared" si="13"/>
        <v>0</v>
      </c>
      <c r="P231" s="69">
        <f>IF(L231="nio",0,IF(L231&gt;0,VLOOKUP(H231,'3-Productie normen'!A:I,VLOOKUP(L231,'3-Productie normen'!$B$38:$C$44,2,FALSE),FALSE)))</f>
        <v>0</v>
      </c>
      <c r="Q231" s="69">
        <f t="shared" si="14"/>
        <v>0</v>
      </c>
      <c r="R231" s="70"/>
      <c r="T231" s="43">
        <f t="shared" si="15"/>
        <v>3360</v>
      </c>
    </row>
    <row r="232" spans="1:20" ht="14.1" customHeight="1">
      <c r="A232" s="53">
        <v>236</v>
      </c>
      <c r="B232" s="447" t="s">
        <v>214</v>
      </c>
      <c r="C232" s="447"/>
      <c r="D232" s="447"/>
      <c r="E232" s="448"/>
      <c r="F232" s="513" t="s">
        <v>508</v>
      </c>
      <c r="G232" s="437" t="s">
        <v>507</v>
      </c>
      <c r="H232" s="437" t="s">
        <v>149</v>
      </c>
      <c r="I232" s="437" t="s">
        <v>653</v>
      </c>
      <c r="J232" s="457">
        <v>14</v>
      </c>
      <c r="K232" s="449">
        <f t="shared" si="12"/>
        <v>120</v>
      </c>
      <c r="L232" s="399">
        <v>120</v>
      </c>
      <c r="M232" s="67">
        <v>0</v>
      </c>
      <c r="N232" s="68" t="e">
        <f>IF(L232="nio",0,IF(L232&gt;0,L232*J232/P232,0))*VLOOKUP(B232,'2-Kosten per locatie'!$A$15:$C$16,3,FALSE)</f>
        <v>#DIV/0!</v>
      </c>
      <c r="O232" s="68">
        <f t="shared" si="13"/>
        <v>0</v>
      </c>
      <c r="P232" s="69">
        <f>IF(L232="nio",0,IF(L232&gt;0,VLOOKUP(H232,'3-Productie normen'!A:I,VLOOKUP(L232,'3-Productie normen'!$B$38:$C$44,2,FALSE),FALSE)))</f>
        <v>0</v>
      </c>
      <c r="Q232" s="69">
        <f t="shared" si="14"/>
        <v>0</v>
      </c>
      <c r="R232" s="70"/>
      <c r="T232" s="43">
        <f t="shared" si="15"/>
        <v>1680</v>
      </c>
    </row>
    <row r="233" spans="1:20" ht="14.1" customHeight="1">
      <c r="A233" s="53">
        <v>237</v>
      </c>
      <c r="B233" s="447" t="s">
        <v>214</v>
      </c>
      <c r="C233" s="447"/>
      <c r="D233" s="447"/>
      <c r="E233" s="448"/>
      <c r="F233" s="513" t="s">
        <v>509</v>
      </c>
      <c r="G233" s="437" t="s">
        <v>507</v>
      </c>
      <c r="H233" s="437" t="s">
        <v>149</v>
      </c>
      <c r="I233" s="437" t="s">
        <v>653</v>
      </c>
      <c r="J233" s="457">
        <v>14</v>
      </c>
      <c r="K233" s="449">
        <f t="shared" si="12"/>
        <v>120</v>
      </c>
      <c r="L233" s="399">
        <v>120</v>
      </c>
      <c r="M233" s="67">
        <v>0</v>
      </c>
      <c r="N233" s="68" t="e">
        <f>IF(L233="nio",0,IF(L233&gt;0,L233*J233/P233,0))*VLOOKUP(B233,'2-Kosten per locatie'!$A$15:$C$16,3,FALSE)</f>
        <v>#DIV/0!</v>
      </c>
      <c r="O233" s="68">
        <f t="shared" si="13"/>
        <v>0</v>
      </c>
      <c r="P233" s="69">
        <f>IF(L233="nio",0,IF(L233&gt;0,VLOOKUP(H233,'3-Productie normen'!A:I,VLOOKUP(L233,'3-Productie normen'!$B$38:$C$44,2,FALSE),FALSE)))</f>
        <v>0</v>
      </c>
      <c r="Q233" s="69">
        <f t="shared" si="14"/>
        <v>0</v>
      </c>
      <c r="R233" s="70"/>
      <c r="T233" s="43">
        <f t="shared" si="15"/>
        <v>1680</v>
      </c>
    </row>
    <row r="234" spans="1:20" ht="14.1" customHeight="1">
      <c r="A234" s="53">
        <v>238</v>
      </c>
      <c r="B234" s="447" t="s">
        <v>214</v>
      </c>
      <c r="C234" s="447"/>
      <c r="D234" s="447"/>
      <c r="E234" s="448"/>
      <c r="F234" s="513" t="s">
        <v>510</v>
      </c>
      <c r="G234" s="437" t="s">
        <v>507</v>
      </c>
      <c r="H234" s="437" t="s">
        <v>149</v>
      </c>
      <c r="I234" s="437" t="s">
        <v>653</v>
      </c>
      <c r="J234" s="457">
        <v>21</v>
      </c>
      <c r="K234" s="449">
        <f t="shared" si="12"/>
        <v>120</v>
      </c>
      <c r="L234" s="399">
        <v>120</v>
      </c>
      <c r="M234" s="67">
        <v>0</v>
      </c>
      <c r="N234" s="68" t="e">
        <f>IF(L234="nio",0,IF(L234&gt;0,L234*J234/P234,0))*VLOOKUP(B234,'2-Kosten per locatie'!$A$15:$C$16,3,FALSE)</f>
        <v>#DIV/0!</v>
      </c>
      <c r="O234" s="68">
        <f t="shared" si="13"/>
        <v>0</v>
      </c>
      <c r="P234" s="69">
        <f>IF(L234="nio",0,IF(L234&gt;0,VLOOKUP(H234,'3-Productie normen'!A:I,VLOOKUP(L234,'3-Productie normen'!$B$38:$C$44,2,FALSE),FALSE)))</f>
        <v>0</v>
      </c>
      <c r="Q234" s="69">
        <f t="shared" si="14"/>
        <v>0</v>
      </c>
      <c r="R234" s="70"/>
      <c r="T234" s="43">
        <f t="shared" si="15"/>
        <v>2520</v>
      </c>
    </row>
    <row r="235" spans="1:20" ht="14.1" customHeight="1">
      <c r="A235" s="53">
        <v>239</v>
      </c>
      <c r="B235" s="447" t="s">
        <v>214</v>
      </c>
      <c r="C235" s="447"/>
      <c r="D235" s="447"/>
      <c r="E235" s="503"/>
      <c r="F235" s="503" t="s">
        <v>511</v>
      </c>
      <c r="G235" s="437" t="s">
        <v>507</v>
      </c>
      <c r="H235" s="437" t="s">
        <v>149</v>
      </c>
      <c r="I235" s="437" t="s">
        <v>653</v>
      </c>
      <c r="J235" s="458">
        <v>21</v>
      </c>
      <c r="K235" s="449">
        <f t="shared" si="12"/>
        <v>120</v>
      </c>
      <c r="L235" s="399">
        <v>120</v>
      </c>
      <c r="M235" s="67">
        <v>0</v>
      </c>
      <c r="N235" s="68" t="e">
        <f>IF(L235="nio",0,IF(L235&gt;0,L235*J235/P235,0))*VLOOKUP(B235,'2-Kosten per locatie'!$A$15:$C$16,3,FALSE)</f>
        <v>#DIV/0!</v>
      </c>
      <c r="O235" s="68">
        <f t="shared" si="13"/>
        <v>0</v>
      </c>
      <c r="P235" s="69">
        <f>IF(L235="nio",0,IF(L235&gt;0,VLOOKUP(H235,'3-Productie normen'!A:I,VLOOKUP(L235,'3-Productie normen'!$B$38:$C$44,2,FALSE),FALSE)))</f>
        <v>0</v>
      </c>
      <c r="Q235" s="69">
        <f t="shared" si="14"/>
        <v>0</v>
      </c>
      <c r="R235" s="70"/>
      <c r="T235" s="43">
        <f t="shared" si="15"/>
        <v>2520</v>
      </c>
    </row>
    <row r="236" spans="1:20" ht="14.1" customHeight="1">
      <c r="A236" s="53">
        <v>240</v>
      </c>
      <c r="B236" s="447" t="s">
        <v>214</v>
      </c>
      <c r="C236" s="447"/>
      <c r="D236" s="447"/>
      <c r="E236" s="503"/>
      <c r="F236" s="503" t="s">
        <v>512</v>
      </c>
      <c r="G236" s="437" t="s">
        <v>507</v>
      </c>
      <c r="H236" s="437" t="s">
        <v>149</v>
      </c>
      <c r="I236" s="437" t="s">
        <v>653</v>
      </c>
      <c r="J236" s="458">
        <v>21</v>
      </c>
      <c r="K236" s="449">
        <f t="shared" si="12"/>
        <v>120</v>
      </c>
      <c r="L236" s="399">
        <v>120</v>
      </c>
      <c r="M236" s="67">
        <v>0</v>
      </c>
      <c r="N236" s="68" t="e">
        <f>IF(L236="nio",0,IF(L236&gt;0,L236*J236/P236,0))*VLOOKUP(B236,'2-Kosten per locatie'!$A$15:$C$16,3,FALSE)</f>
        <v>#DIV/0!</v>
      </c>
      <c r="O236" s="68">
        <f t="shared" si="13"/>
        <v>0</v>
      </c>
      <c r="P236" s="69">
        <f>IF(L236="nio",0,IF(L236&gt;0,VLOOKUP(H236,'3-Productie normen'!A:I,VLOOKUP(L236,'3-Productie normen'!$B$38:$C$44,2,FALSE),FALSE)))</f>
        <v>0</v>
      </c>
      <c r="Q236" s="69">
        <f t="shared" si="14"/>
        <v>0</v>
      </c>
      <c r="R236" s="70"/>
      <c r="T236" s="43">
        <f t="shared" si="15"/>
        <v>2520</v>
      </c>
    </row>
    <row r="237" spans="1:20" ht="14.1" customHeight="1">
      <c r="A237" s="53">
        <v>241</v>
      </c>
      <c r="B237" s="447" t="s">
        <v>214</v>
      </c>
      <c r="C237" s="447"/>
      <c r="D237" s="447"/>
      <c r="E237" s="503"/>
      <c r="F237" s="503" t="s">
        <v>513</v>
      </c>
      <c r="G237" s="437" t="s">
        <v>507</v>
      </c>
      <c r="H237" s="437" t="s">
        <v>149</v>
      </c>
      <c r="I237" s="437" t="s">
        <v>653</v>
      </c>
      <c r="J237" s="458">
        <v>27</v>
      </c>
      <c r="K237" s="449">
        <f t="shared" si="12"/>
        <v>120</v>
      </c>
      <c r="L237" s="399">
        <v>120</v>
      </c>
      <c r="M237" s="67">
        <v>0</v>
      </c>
      <c r="N237" s="68" t="e">
        <f>IF(L237="nio",0,IF(L237&gt;0,L237*J237/P237,0))*VLOOKUP(B237,'2-Kosten per locatie'!$A$15:$C$16,3,FALSE)</f>
        <v>#DIV/0!</v>
      </c>
      <c r="O237" s="68">
        <f t="shared" si="13"/>
        <v>0</v>
      </c>
      <c r="P237" s="69">
        <f>IF(L237="nio",0,IF(L237&gt;0,VLOOKUP(H237,'3-Productie normen'!A:I,VLOOKUP(L237,'3-Productie normen'!$B$38:$C$44,2,FALSE),FALSE)))</f>
        <v>0</v>
      </c>
      <c r="Q237" s="69">
        <f t="shared" si="14"/>
        <v>0</v>
      </c>
      <c r="R237" s="70"/>
      <c r="T237" s="43">
        <f t="shared" si="15"/>
        <v>3240</v>
      </c>
    </row>
    <row r="238" spans="1:20" ht="14.1" customHeight="1">
      <c r="A238" s="53">
        <v>242</v>
      </c>
      <c r="B238" s="447" t="s">
        <v>214</v>
      </c>
      <c r="C238" s="447"/>
      <c r="D238" s="447"/>
      <c r="E238" s="503"/>
      <c r="F238" s="503" t="s">
        <v>514</v>
      </c>
      <c r="G238" s="437" t="s">
        <v>507</v>
      </c>
      <c r="H238" s="437" t="s">
        <v>149</v>
      </c>
      <c r="I238" s="437" t="s">
        <v>653</v>
      </c>
      <c r="J238" s="458">
        <v>14</v>
      </c>
      <c r="K238" s="449">
        <f t="shared" si="12"/>
        <v>120</v>
      </c>
      <c r="L238" s="399">
        <v>120</v>
      </c>
      <c r="M238" s="67">
        <v>0</v>
      </c>
      <c r="N238" s="68" t="e">
        <f>IF(L238="nio",0,IF(L238&gt;0,L238*J238/P238,0))*VLOOKUP(B238,'2-Kosten per locatie'!$A$15:$C$16,3,FALSE)</f>
        <v>#DIV/0!</v>
      </c>
      <c r="O238" s="68">
        <f t="shared" si="13"/>
        <v>0</v>
      </c>
      <c r="P238" s="69">
        <f>IF(L238="nio",0,IF(L238&gt;0,VLOOKUP(H238,'3-Productie normen'!A:I,VLOOKUP(L238,'3-Productie normen'!$B$38:$C$44,2,FALSE),FALSE)))</f>
        <v>0</v>
      </c>
      <c r="Q238" s="69">
        <f t="shared" si="14"/>
        <v>0</v>
      </c>
      <c r="R238" s="70"/>
      <c r="T238" s="43">
        <f t="shared" si="15"/>
        <v>1680</v>
      </c>
    </row>
    <row r="239" spans="1:20" ht="14.1" customHeight="1">
      <c r="A239" s="53">
        <v>243</v>
      </c>
      <c r="B239" s="447" t="s">
        <v>214</v>
      </c>
      <c r="C239" s="447"/>
      <c r="D239" s="447"/>
      <c r="E239" s="503"/>
      <c r="F239" s="503" t="s">
        <v>512</v>
      </c>
      <c r="G239" s="437" t="s">
        <v>515</v>
      </c>
      <c r="H239" s="437" t="s">
        <v>149</v>
      </c>
      <c r="I239" s="437" t="s">
        <v>653</v>
      </c>
      <c r="J239" s="458">
        <v>7</v>
      </c>
      <c r="K239" s="449">
        <f t="shared" si="12"/>
        <v>120</v>
      </c>
      <c r="L239" s="399">
        <v>120</v>
      </c>
      <c r="M239" s="67">
        <v>0</v>
      </c>
      <c r="N239" s="68" t="e">
        <f>IF(L239="nio",0,IF(L239&gt;0,L239*J239/P239,0))*VLOOKUP(B239,'2-Kosten per locatie'!$A$15:$C$16,3,FALSE)</f>
        <v>#DIV/0!</v>
      </c>
      <c r="O239" s="68">
        <f t="shared" si="13"/>
        <v>0</v>
      </c>
      <c r="P239" s="69">
        <f>IF(L239="nio",0,IF(L239&gt;0,VLOOKUP(H239,'3-Productie normen'!A:I,VLOOKUP(L239,'3-Productie normen'!$B$38:$C$44,2,FALSE),FALSE)))</f>
        <v>0</v>
      </c>
      <c r="Q239" s="69">
        <f t="shared" si="14"/>
        <v>0</v>
      </c>
      <c r="R239" s="70"/>
      <c r="T239" s="43">
        <f t="shared" si="15"/>
        <v>840</v>
      </c>
    </row>
    <row r="240" spans="1:20" ht="14.1" customHeight="1">
      <c r="A240" s="53">
        <v>244</v>
      </c>
      <c r="B240" s="447" t="s">
        <v>214</v>
      </c>
      <c r="C240" s="447"/>
      <c r="D240" s="447" t="s">
        <v>217</v>
      </c>
      <c r="E240" s="503"/>
      <c r="F240" s="503" t="s">
        <v>516</v>
      </c>
      <c r="G240" s="437" t="s">
        <v>517</v>
      </c>
      <c r="H240" s="437" t="s">
        <v>149</v>
      </c>
      <c r="I240" s="451" t="s">
        <v>653</v>
      </c>
      <c r="J240" s="458">
        <v>22</v>
      </c>
      <c r="K240" s="449">
        <f t="shared" si="12"/>
        <v>120</v>
      </c>
      <c r="L240" s="399">
        <v>120</v>
      </c>
      <c r="M240" s="67">
        <v>0</v>
      </c>
      <c r="N240" s="68" t="e">
        <f>IF(L240="nio",0,IF(L240&gt;0,L240*J240/P240,0))*VLOOKUP(B240,'2-Kosten per locatie'!$A$15:$C$16,3,FALSE)</f>
        <v>#DIV/0!</v>
      </c>
      <c r="O240" s="68">
        <f t="shared" si="13"/>
        <v>0</v>
      </c>
      <c r="P240" s="69">
        <f>IF(L240="nio",0,IF(L240&gt;0,VLOOKUP(H240,'3-Productie normen'!A:I,VLOOKUP(L240,'3-Productie normen'!$B$38:$C$44,2,FALSE),FALSE)))</f>
        <v>0</v>
      </c>
      <c r="Q240" s="69">
        <f t="shared" si="14"/>
        <v>0</v>
      </c>
      <c r="R240" s="70"/>
      <c r="T240" s="43">
        <f t="shared" si="15"/>
        <v>2640</v>
      </c>
    </row>
    <row r="241" spans="1:20" ht="14.1" customHeight="1">
      <c r="A241" s="53">
        <v>245</v>
      </c>
      <c r="B241" s="447" t="s">
        <v>214</v>
      </c>
      <c r="C241" s="447"/>
      <c r="D241" s="447" t="s">
        <v>217</v>
      </c>
      <c r="E241" s="503"/>
      <c r="F241" s="503" t="s">
        <v>518</v>
      </c>
      <c r="G241" s="437" t="s">
        <v>519</v>
      </c>
      <c r="H241" s="437" t="s">
        <v>209</v>
      </c>
      <c r="I241" s="451" t="s">
        <v>653</v>
      </c>
      <c r="J241" s="458">
        <v>6</v>
      </c>
      <c r="K241" s="449">
        <f t="shared" si="12"/>
        <v>200</v>
      </c>
      <c r="L241" s="399">
        <v>200</v>
      </c>
      <c r="M241" s="67">
        <v>0</v>
      </c>
      <c r="N241" s="68" t="e">
        <f>IF(L241="nio",0,IF(L241&gt;0,L241*J241/P241,0))*VLOOKUP(B241,'2-Kosten per locatie'!$A$15:$C$16,3,FALSE)</f>
        <v>#DIV/0!</v>
      </c>
      <c r="O241" s="68">
        <f t="shared" si="13"/>
        <v>0</v>
      </c>
      <c r="P241" s="69">
        <f>IF(L241="nio",0,IF(L241&gt;0,VLOOKUP(H241,'3-Productie normen'!A:I,VLOOKUP(L241,'3-Productie normen'!$B$38:$C$44,2,FALSE),FALSE)))</f>
        <v>0</v>
      </c>
      <c r="Q241" s="69">
        <f t="shared" si="14"/>
        <v>0</v>
      </c>
      <c r="R241" s="70"/>
      <c r="T241" s="43">
        <f t="shared" si="15"/>
        <v>1200</v>
      </c>
    </row>
    <row r="242" spans="1:20" ht="14.1" customHeight="1">
      <c r="A242" s="53">
        <v>246</v>
      </c>
      <c r="B242" s="447" t="s">
        <v>214</v>
      </c>
      <c r="C242" s="447"/>
      <c r="D242" s="447" t="s">
        <v>217</v>
      </c>
      <c r="E242" s="503"/>
      <c r="F242" s="503" t="s">
        <v>520</v>
      </c>
      <c r="G242" s="437" t="s">
        <v>519</v>
      </c>
      <c r="H242" s="437" t="s">
        <v>209</v>
      </c>
      <c r="I242" s="451" t="s">
        <v>653</v>
      </c>
      <c r="J242" s="458">
        <v>4</v>
      </c>
      <c r="K242" s="449">
        <f t="shared" si="12"/>
        <v>200</v>
      </c>
      <c r="L242" s="399">
        <v>200</v>
      </c>
      <c r="M242" s="67">
        <v>0</v>
      </c>
      <c r="N242" s="68" t="e">
        <f>IF(L242="nio",0,IF(L242&gt;0,L242*J242/P242,0))*VLOOKUP(B242,'2-Kosten per locatie'!$A$15:$C$16,3,FALSE)</f>
        <v>#DIV/0!</v>
      </c>
      <c r="O242" s="68">
        <f t="shared" si="13"/>
        <v>0</v>
      </c>
      <c r="P242" s="69">
        <f>IF(L242="nio",0,IF(L242&gt;0,VLOOKUP(H242,'3-Productie normen'!A:I,VLOOKUP(L242,'3-Productie normen'!$B$38:$C$44,2,FALSE),FALSE)))</f>
        <v>0</v>
      </c>
      <c r="Q242" s="69">
        <f t="shared" si="14"/>
        <v>0</v>
      </c>
      <c r="R242" s="70"/>
      <c r="T242" s="43">
        <f t="shared" si="15"/>
        <v>800</v>
      </c>
    </row>
    <row r="243" spans="1:20" ht="14.1" customHeight="1">
      <c r="A243" s="53">
        <v>248</v>
      </c>
      <c r="B243" s="447" t="s">
        <v>214</v>
      </c>
      <c r="C243" s="447"/>
      <c r="D243" s="447" t="s">
        <v>217</v>
      </c>
      <c r="E243" s="503"/>
      <c r="F243" s="503" t="s">
        <v>521</v>
      </c>
      <c r="G243" s="437" t="s">
        <v>522</v>
      </c>
      <c r="H243" s="437" t="s">
        <v>666</v>
      </c>
      <c r="I243" s="451" t="s">
        <v>654</v>
      </c>
      <c r="J243" s="458">
        <v>187</v>
      </c>
      <c r="K243" s="449">
        <f t="shared" si="12"/>
        <v>200</v>
      </c>
      <c r="L243" s="399">
        <v>200</v>
      </c>
      <c r="M243" s="67">
        <v>0</v>
      </c>
      <c r="N243" s="68" t="e">
        <f>IF(L243="nio",0,IF(L243&gt;0,L243*J243/P243,0))*VLOOKUP(B243,'2-Kosten per locatie'!$A$15:$C$16,3,FALSE)</f>
        <v>#DIV/0!</v>
      </c>
      <c r="O243" s="68">
        <f t="shared" si="13"/>
        <v>0</v>
      </c>
      <c r="P243" s="69">
        <f>IF(L243="nio",0,IF(L243&gt;0,VLOOKUP(H243,'3-Productie normen'!A:I,VLOOKUP(L243,'3-Productie normen'!$B$38:$C$44,2,FALSE),FALSE)))</f>
        <v>0</v>
      </c>
      <c r="Q243" s="69">
        <f t="shared" si="14"/>
        <v>0</v>
      </c>
      <c r="R243" s="70"/>
      <c r="T243" s="43">
        <f t="shared" si="15"/>
        <v>37400</v>
      </c>
    </row>
    <row r="244" spans="1:20" ht="14.1" customHeight="1">
      <c r="A244" s="53">
        <v>249</v>
      </c>
      <c r="B244" s="447" t="s">
        <v>214</v>
      </c>
      <c r="C244" s="447"/>
      <c r="D244" s="447" t="s">
        <v>217</v>
      </c>
      <c r="E244" s="503"/>
      <c r="F244" s="503" t="s">
        <v>523</v>
      </c>
      <c r="G244" s="437" t="s">
        <v>364</v>
      </c>
      <c r="H244" s="437" t="s">
        <v>665</v>
      </c>
      <c r="I244" s="451" t="s">
        <v>655</v>
      </c>
      <c r="J244" s="458">
        <v>13</v>
      </c>
      <c r="K244" s="449">
        <f t="shared" si="12"/>
        <v>12</v>
      </c>
      <c r="L244" s="399">
        <v>12</v>
      </c>
      <c r="M244" s="67">
        <v>0</v>
      </c>
      <c r="N244" s="68" t="e">
        <f>IF(L244="nio",0,IF(L244&gt;0,L244*J244/P244,0))*VLOOKUP(B244,'2-Kosten per locatie'!$A$15:$C$16,3,FALSE)</f>
        <v>#DIV/0!</v>
      </c>
      <c r="O244" s="68">
        <f t="shared" si="13"/>
        <v>0</v>
      </c>
      <c r="P244" s="69">
        <f>IF(L244="nio",0,IF(L244&gt;0,VLOOKUP(H244,'3-Productie normen'!A:I,VLOOKUP(L244,'3-Productie normen'!$B$38:$C$44,2,FALSE),FALSE)))</f>
        <v>0</v>
      </c>
      <c r="Q244" s="69">
        <f t="shared" si="14"/>
        <v>0</v>
      </c>
      <c r="R244" s="70"/>
      <c r="T244" s="43">
        <f t="shared" si="15"/>
        <v>156</v>
      </c>
    </row>
    <row r="245" spans="1:20" ht="14.1" customHeight="1">
      <c r="A245" s="53">
        <v>250</v>
      </c>
      <c r="B245" s="447" t="s">
        <v>214</v>
      </c>
      <c r="C245" s="447"/>
      <c r="D245" s="447" t="s">
        <v>217</v>
      </c>
      <c r="E245" s="503"/>
      <c r="F245" s="503" t="s">
        <v>521</v>
      </c>
      <c r="G245" s="437" t="s">
        <v>524</v>
      </c>
      <c r="H245" s="437" t="s">
        <v>666</v>
      </c>
      <c r="I245" s="451" t="s">
        <v>655</v>
      </c>
      <c r="J245" s="458">
        <v>187</v>
      </c>
      <c r="K245" s="449">
        <f t="shared" si="12"/>
        <v>200</v>
      </c>
      <c r="L245" s="399">
        <v>200</v>
      </c>
      <c r="M245" s="67">
        <v>0</v>
      </c>
      <c r="N245" s="68" t="e">
        <f>IF(L245="nio",0,IF(L245&gt;0,L245*J245/P245,0))*VLOOKUP(B245,'2-Kosten per locatie'!$A$15:$C$16,3,FALSE)</f>
        <v>#DIV/0!</v>
      </c>
      <c r="O245" s="68">
        <f t="shared" si="13"/>
        <v>0</v>
      </c>
      <c r="P245" s="69">
        <f>IF(L245="nio",0,IF(L245&gt;0,VLOOKUP(H245,'3-Productie normen'!A:I,VLOOKUP(L245,'3-Productie normen'!$B$38:$C$44,2,FALSE),FALSE)))</f>
        <v>0</v>
      </c>
      <c r="Q245" s="69">
        <f t="shared" si="14"/>
        <v>0</v>
      </c>
      <c r="R245" s="70"/>
      <c r="T245" s="43">
        <f t="shared" si="15"/>
        <v>37400</v>
      </c>
    </row>
    <row r="246" spans="1:20" ht="14.1" customHeight="1">
      <c r="A246" s="53">
        <v>251</v>
      </c>
      <c r="B246" s="447" t="s">
        <v>214</v>
      </c>
      <c r="C246" s="447"/>
      <c r="D246" s="447" t="s">
        <v>217</v>
      </c>
      <c r="E246" s="503"/>
      <c r="F246" s="503" t="s">
        <v>525</v>
      </c>
      <c r="G246" s="437" t="s">
        <v>526</v>
      </c>
      <c r="H246" s="437" t="s">
        <v>207</v>
      </c>
      <c r="I246" s="451" t="s">
        <v>655</v>
      </c>
      <c r="J246" s="458">
        <v>60</v>
      </c>
      <c r="K246" s="449">
        <f t="shared" si="12"/>
        <v>120</v>
      </c>
      <c r="L246" s="399">
        <v>120</v>
      </c>
      <c r="M246" s="67">
        <v>0</v>
      </c>
      <c r="N246" s="68" t="e">
        <f>IF(L246="nio",0,IF(L246&gt;0,L246*J246/P246,0))*VLOOKUP(B246,'2-Kosten per locatie'!$A$15:$C$16,3,FALSE)</f>
        <v>#DIV/0!</v>
      </c>
      <c r="O246" s="68">
        <f t="shared" si="13"/>
        <v>0</v>
      </c>
      <c r="P246" s="69">
        <f>IF(L246="nio",0,IF(L246&gt;0,VLOOKUP(H246,'3-Productie normen'!A:I,VLOOKUP(L246,'3-Productie normen'!$B$38:$C$44,2,FALSE),FALSE)))</f>
        <v>0</v>
      </c>
      <c r="Q246" s="69">
        <f t="shared" si="14"/>
        <v>0</v>
      </c>
      <c r="R246" s="70"/>
      <c r="T246" s="43">
        <f t="shared" si="15"/>
        <v>7200</v>
      </c>
    </row>
    <row r="247" spans="1:20" ht="14.1" customHeight="1">
      <c r="A247" s="53">
        <v>252</v>
      </c>
      <c r="B247" s="447" t="s">
        <v>214</v>
      </c>
      <c r="C247" s="447"/>
      <c r="D247" s="447" t="s">
        <v>217</v>
      </c>
      <c r="E247" s="503"/>
      <c r="F247" s="503" t="s">
        <v>527</v>
      </c>
      <c r="G247" s="437" t="s">
        <v>526</v>
      </c>
      <c r="H247" s="437" t="s">
        <v>207</v>
      </c>
      <c r="I247" s="451" t="s">
        <v>655</v>
      </c>
      <c r="J247" s="458">
        <v>61</v>
      </c>
      <c r="K247" s="449">
        <f t="shared" si="12"/>
        <v>120</v>
      </c>
      <c r="L247" s="399">
        <v>120</v>
      </c>
      <c r="M247" s="67">
        <v>0</v>
      </c>
      <c r="N247" s="68" t="e">
        <f>IF(L247="nio",0,IF(L247&gt;0,L247*J247/P247,0))*VLOOKUP(B247,'2-Kosten per locatie'!$A$15:$C$16,3,FALSE)</f>
        <v>#DIV/0!</v>
      </c>
      <c r="O247" s="68">
        <f t="shared" si="13"/>
        <v>0</v>
      </c>
      <c r="P247" s="69">
        <f>IF(L247="nio",0,IF(L247&gt;0,VLOOKUP(H247,'3-Productie normen'!A:I,VLOOKUP(L247,'3-Productie normen'!$B$38:$C$44,2,FALSE),FALSE)))</f>
        <v>0</v>
      </c>
      <c r="Q247" s="69">
        <f t="shared" si="14"/>
        <v>0</v>
      </c>
      <c r="R247" s="70"/>
      <c r="T247" s="43">
        <f t="shared" si="15"/>
        <v>7320</v>
      </c>
    </row>
    <row r="248" spans="1:20" ht="14.1" customHeight="1">
      <c r="A248" s="53">
        <v>253</v>
      </c>
      <c r="B248" s="447" t="s">
        <v>214</v>
      </c>
      <c r="C248" s="447"/>
      <c r="D248" s="447" t="s">
        <v>217</v>
      </c>
      <c r="E248" s="503"/>
      <c r="F248" s="503" t="s">
        <v>528</v>
      </c>
      <c r="G248" s="437" t="s">
        <v>526</v>
      </c>
      <c r="H248" s="437" t="s">
        <v>207</v>
      </c>
      <c r="I248" s="451" t="s">
        <v>655</v>
      </c>
      <c r="J248" s="458">
        <v>61</v>
      </c>
      <c r="K248" s="449">
        <f t="shared" si="12"/>
        <v>120</v>
      </c>
      <c r="L248" s="399">
        <v>120</v>
      </c>
      <c r="M248" s="67">
        <v>0</v>
      </c>
      <c r="N248" s="68" t="e">
        <f>IF(L248="nio",0,IF(L248&gt;0,L248*J248/P248,0))*VLOOKUP(B248,'2-Kosten per locatie'!$A$15:$C$16,3,FALSE)</f>
        <v>#DIV/0!</v>
      </c>
      <c r="O248" s="68">
        <f t="shared" si="13"/>
        <v>0</v>
      </c>
      <c r="P248" s="69">
        <f>IF(L248="nio",0,IF(L248&gt;0,VLOOKUP(H248,'3-Productie normen'!A:I,VLOOKUP(L248,'3-Productie normen'!$B$38:$C$44,2,FALSE),FALSE)))</f>
        <v>0</v>
      </c>
      <c r="Q248" s="69">
        <f t="shared" si="14"/>
        <v>0</v>
      </c>
      <c r="R248" s="70"/>
      <c r="T248" s="43">
        <f t="shared" si="15"/>
        <v>7320</v>
      </c>
    </row>
    <row r="249" spans="1:20" ht="14.1" customHeight="1">
      <c r="A249" s="53">
        <v>254</v>
      </c>
      <c r="B249" s="447" t="s">
        <v>214</v>
      </c>
      <c r="C249" s="447"/>
      <c r="D249" s="447" t="s">
        <v>217</v>
      </c>
      <c r="E249" s="503"/>
      <c r="F249" s="503" t="s">
        <v>529</v>
      </c>
      <c r="G249" s="437" t="s">
        <v>526</v>
      </c>
      <c r="H249" s="437" t="s">
        <v>207</v>
      </c>
      <c r="I249" s="451" t="s">
        <v>655</v>
      </c>
      <c r="J249" s="458">
        <v>30</v>
      </c>
      <c r="K249" s="449">
        <f t="shared" si="12"/>
        <v>120</v>
      </c>
      <c r="L249" s="399">
        <v>120</v>
      </c>
      <c r="M249" s="67">
        <v>0</v>
      </c>
      <c r="N249" s="68" t="e">
        <f>IF(L249="nio",0,IF(L249&gt;0,L249*J249/P249,0))*VLOOKUP(B249,'2-Kosten per locatie'!$A$15:$C$16,3,FALSE)</f>
        <v>#DIV/0!</v>
      </c>
      <c r="O249" s="68">
        <f t="shared" si="13"/>
        <v>0</v>
      </c>
      <c r="P249" s="69">
        <f>IF(L249="nio",0,IF(L249&gt;0,VLOOKUP(H249,'3-Productie normen'!A:I,VLOOKUP(L249,'3-Productie normen'!$B$38:$C$44,2,FALSE),FALSE)))</f>
        <v>0</v>
      </c>
      <c r="Q249" s="69">
        <f t="shared" si="14"/>
        <v>0</v>
      </c>
      <c r="R249" s="70"/>
      <c r="T249" s="43">
        <f t="shared" si="15"/>
        <v>3600</v>
      </c>
    </row>
    <row r="250" spans="1:20" ht="14.1" customHeight="1">
      <c r="A250" s="53">
        <v>255</v>
      </c>
      <c r="B250" s="447" t="s">
        <v>214</v>
      </c>
      <c r="C250" s="447"/>
      <c r="D250" s="447" t="s">
        <v>217</v>
      </c>
      <c r="E250" s="503"/>
      <c r="F250" s="503" t="s">
        <v>530</v>
      </c>
      <c r="G250" s="437" t="s">
        <v>526</v>
      </c>
      <c r="H250" s="437" t="s">
        <v>207</v>
      </c>
      <c r="I250" s="451" t="s">
        <v>655</v>
      </c>
      <c r="J250" s="458">
        <v>60</v>
      </c>
      <c r="K250" s="449">
        <f t="shared" si="12"/>
        <v>120</v>
      </c>
      <c r="L250" s="399">
        <v>120</v>
      </c>
      <c r="M250" s="67">
        <v>0</v>
      </c>
      <c r="N250" s="68" t="e">
        <f>IF(L250="nio",0,IF(L250&gt;0,L250*J250/P250,0))*VLOOKUP(B250,'2-Kosten per locatie'!$A$15:$C$16,3,FALSE)</f>
        <v>#DIV/0!</v>
      </c>
      <c r="O250" s="68">
        <f t="shared" si="13"/>
        <v>0</v>
      </c>
      <c r="P250" s="69">
        <f>IF(L250="nio",0,IF(L250&gt;0,VLOOKUP(H250,'3-Productie normen'!A:I,VLOOKUP(L250,'3-Productie normen'!$B$38:$C$44,2,FALSE),FALSE)))</f>
        <v>0</v>
      </c>
      <c r="Q250" s="69">
        <f t="shared" si="14"/>
        <v>0</v>
      </c>
      <c r="R250" s="70"/>
      <c r="T250" s="43">
        <f t="shared" si="15"/>
        <v>7200</v>
      </c>
    </row>
    <row r="251" spans="1:20" ht="14.1" customHeight="1">
      <c r="A251" s="53">
        <v>256</v>
      </c>
      <c r="B251" s="447" t="s">
        <v>214</v>
      </c>
      <c r="C251" s="447"/>
      <c r="D251" s="447" t="s">
        <v>213</v>
      </c>
      <c r="E251" s="503"/>
      <c r="F251" s="503" t="s">
        <v>531</v>
      </c>
      <c r="G251" s="437" t="s">
        <v>227</v>
      </c>
      <c r="H251" s="437" t="s">
        <v>209</v>
      </c>
      <c r="I251" s="451" t="s">
        <v>656</v>
      </c>
      <c r="J251" s="458">
        <v>384</v>
      </c>
      <c r="K251" s="449">
        <f t="shared" si="12"/>
        <v>200</v>
      </c>
      <c r="L251" s="399">
        <v>200</v>
      </c>
      <c r="M251" s="67">
        <v>0</v>
      </c>
      <c r="N251" s="68" t="e">
        <f>IF(L251="nio",0,IF(L251&gt;0,L251*J251/P251,0))*VLOOKUP(B251,'2-Kosten per locatie'!$A$15:$C$16,3,FALSE)</f>
        <v>#DIV/0!</v>
      </c>
      <c r="O251" s="68">
        <f t="shared" si="13"/>
        <v>0</v>
      </c>
      <c r="P251" s="69">
        <f>IF(L251="nio",0,IF(L251&gt;0,VLOOKUP(H251,'3-Productie normen'!A:I,VLOOKUP(L251,'3-Productie normen'!$B$38:$C$44,2,FALSE),FALSE)))</f>
        <v>0</v>
      </c>
      <c r="Q251" s="69">
        <f t="shared" si="14"/>
        <v>0</v>
      </c>
      <c r="R251" s="70"/>
      <c r="T251" s="43">
        <f t="shared" si="15"/>
        <v>76800</v>
      </c>
    </row>
    <row r="252" spans="1:20" ht="14.1" customHeight="1">
      <c r="A252" s="53">
        <v>257</v>
      </c>
      <c r="B252" s="447" t="s">
        <v>214</v>
      </c>
      <c r="C252" s="447"/>
      <c r="D252" s="447" t="s">
        <v>217</v>
      </c>
      <c r="E252" s="503"/>
      <c r="F252" s="503" t="s">
        <v>521</v>
      </c>
      <c r="G252" s="437" t="s">
        <v>227</v>
      </c>
      <c r="H252" s="437" t="s">
        <v>209</v>
      </c>
      <c r="I252" s="451" t="s">
        <v>656</v>
      </c>
      <c r="J252" s="458">
        <v>159</v>
      </c>
      <c r="K252" s="449">
        <f t="shared" si="12"/>
        <v>200</v>
      </c>
      <c r="L252" s="399">
        <v>200</v>
      </c>
      <c r="M252" s="67">
        <v>0</v>
      </c>
      <c r="N252" s="68" t="e">
        <f>IF(L252="nio",0,IF(L252&gt;0,L252*J252/P252,0))*VLOOKUP(B252,'2-Kosten per locatie'!$A$15:$C$16,3,FALSE)</f>
        <v>#DIV/0!</v>
      </c>
      <c r="O252" s="68">
        <f t="shared" si="13"/>
        <v>0</v>
      </c>
      <c r="P252" s="69">
        <f>IF(L252="nio",0,IF(L252&gt;0,VLOOKUP(H252,'3-Productie normen'!A:I,VLOOKUP(L252,'3-Productie normen'!$B$38:$C$44,2,FALSE),FALSE)))</f>
        <v>0</v>
      </c>
      <c r="Q252" s="69">
        <f t="shared" si="14"/>
        <v>0</v>
      </c>
      <c r="R252" s="70"/>
      <c r="T252" s="43">
        <f t="shared" si="15"/>
        <v>31800</v>
      </c>
    </row>
    <row r="253" spans="1:20" ht="14.1" customHeight="1">
      <c r="A253" s="53">
        <v>258</v>
      </c>
      <c r="B253" s="447" t="s">
        <v>214</v>
      </c>
      <c r="C253" s="447"/>
      <c r="D253" s="447" t="s">
        <v>217</v>
      </c>
      <c r="E253" s="503"/>
      <c r="F253" s="503" t="s">
        <v>532</v>
      </c>
      <c r="G253" s="437" t="s">
        <v>232</v>
      </c>
      <c r="H253" s="437" t="s">
        <v>209</v>
      </c>
      <c r="I253" s="451" t="s">
        <v>656</v>
      </c>
      <c r="J253" s="458">
        <v>19</v>
      </c>
      <c r="K253" s="449">
        <f t="shared" si="12"/>
        <v>200</v>
      </c>
      <c r="L253" s="399">
        <v>200</v>
      </c>
      <c r="M253" s="67">
        <v>0</v>
      </c>
      <c r="N253" s="68" t="e">
        <f>IF(L253="nio",0,IF(L253&gt;0,L253*J253/P253,0))*VLOOKUP(B253,'2-Kosten per locatie'!$A$15:$C$16,3,FALSE)</f>
        <v>#DIV/0!</v>
      </c>
      <c r="O253" s="68">
        <f t="shared" si="13"/>
        <v>0</v>
      </c>
      <c r="P253" s="69">
        <f>IF(L253="nio",0,IF(L253&gt;0,VLOOKUP(H253,'3-Productie normen'!A:I,VLOOKUP(L253,'3-Productie normen'!$B$38:$C$44,2,FALSE),FALSE)))</f>
        <v>0</v>
      </c>
      <c r="Q253" s="69">
        <f t="shared" si="14"/>
        <v>0</v>
      </c>
      <c r="R253" s="70"/>
      <c r="T253" s="43">
        <f t="shared" si="15"/>
        <v>3800</v>
      </c>
    </row>
    <row r="254" spans="1:20" ht="14.1" customHeight="1">
      <c r="A254" s="53">
        <v>259</v>
      </c>
      <c r="B254" s="447" t="s">
        <v>214</v>
      </c>
      <c r="C254" s="447"/>
      <c r="D254" s="447" t="s">
        <v>217</v>
      </c>
      <c r="E254" s="503"/>
      <c r="F254" s="514" t="s">
        <v>533</v>
      </c>
      <c r="G254" s="454" t="s">
        <v>534</v>
      </c>
      <c r="H254" s="437" t="s">
        <v>209</v>
      </c>
      <c r="I254" s="451" t="s">
        <v>656</v>
      </c>
      <c r="J254" s="458">
        <v>58</v>
      </c>
      <c r="K254" s="449">
        <f t="shared" si="12"/>
        <v>200</v>
      </c>
      <c r="L254" s="399">
        <v>200</v>
      </c>
      <c r="M254" s="67">
        <v>0</v>
      </c>
      <c r="N254" s="68" t="e">
        <f>IF(L254="nio",0,IF(L254&gt;0,L254*J254/P254,0))*VLOOKUP(B254,'2-Kosten per locatie'!$A$15:$C$16,3,FALSE)</f>
        <v>#DIV/0!</v>
      </c>
      <c r="O254" s="68">
        <f t="shared" si="13"/>
        <v>0</v>
      </c>
      <c r="P254" s="69">
        <f>IF(L254="nio",0,IF(L254&gt;0,VLOOKUP(H254,'3-Productie normen'!A:I,VLOOKUP(L254,'3-Productie normen'!$B$38:$C$44,2,FALSE),FALSE)))</f>
        <v>0</v>
      </c>
      <c r="Q254" s="69">
        <f t="shared" si="14"/>
        <v>0</v>
      </c>
      <c r="R254" s="70"/>
      <c r="T254" s="43">
        <f t="shared" si="15"/>
        <v>11600</v>
      </c>
    </row>
    <row r="255" spans="1:20" ht="14.1" customHeight="1">
      <c r="A255" s="53">
        <v>260</v>
      </c>
      <c r="B255" s="447" t="s">
        <v>214</v>
      </c>
      <c r="C255" s="447"/>
      <c r="D255" s="447" t="s">
        <v>217</v>
      </c>
      <c r="E255" s="503"/>
      <c r="F255" s="503" t="s">
        <v>535</v>
      </c>
      <c r="G255" s="437" t="s">
        <v>534</v>
      </c>
      <c r="H255" s="437" t="s">
        <v>209</v>
      </c>
      <c r="I255" s="451" t="s">
        <v>656</v>
      </c>
      <c r="J255" s="458">
        <v>72</v>
      </c>
      <c r="K255" s="449">
        <f t="shared" si="12"/>
        <v>200</v>
      </c>
      <c r="L255" s="399">
        <v>200</v>
      </c>
      <c r="M255" s="67">
        <v>0</v>
      </c>
      <c r="N255" s="68" t="e">
        <f>IF(L255="nio",0,IF(L255&gt;0,L255*J255/P255,0))*VLOOKUP(B255,'2-Kosten per locatie'!$A$15:$C$16,3,FALSE)</f>
        <v>#DIV/0!</v>
      </c>
      <c r="O255" s="68">
        <f t="shared" si="13"/>
        <v>0</v>
      </c>
      <c r="P255" s="69">
        <f>IF(L255="nio",0,IF(L255&gt;0,VLOOKUP(H255,'3-Productie normen'!A:I,VLOOKUP(L255,'3-Productie normen'!$B$38:$C$44,2,FALSE),FALSE)))</f>
        <v>0</v>
      </c>
      <c r="Q255" s="69">
        <f t="shared" si="14"/>
        <v>0</v>
      </c>
      <c r="R255" s="70"/>
      <c r="T255" s="43">
        <f t="shared" si="15"/>
        <v>14400</v>
      </c>
    </row>
    <row r="256" spans="1:20" ht="14.1" customHeight="1">
      <c r="A256" s="53">
        <v>261</v>
      </c>
      <c r="B256" s="447" t="s">
        <v>214</v>
      </c>
      <c r="C256" s="447"/>
      <c r="D256" s="447" t="s">
        <v>217</v>
      </c>
      <c r="E256" s="503"/>
      <c r="F256" s="503" t="s">
        <v>536</v>
      </c>
      <c r="G256" s="437" t="s">
        <v>537</v>
      </c>
      <c r="H256" s="437" t="s">
        <v>149</v>
      </c>
      <c r="I256" s="451" t="s">
        <v>656</v>
      </c>
      <c r="J256" s="458">
        <v>11</v>
      </c>
      <c r="K256" s="449">
        <f t="shared" si="12"/>
        <v>200</v>
      </c>
      <c r="L256" s="399">
        <v>200</v>
      </c>
      <c r="M256" s="67">
        <v>0</v>
      </c>
      <c r="N256" s="68" t="e">
        <f>IF(L256="nio",0,IF(L256&gt;0,L256*J256/P256,0))*VLOOKUP(B256,'2-Kosten per locatie'!$A$15:$C$16,3,FALSE)</f>
        <v>#DIV/0!</v>
      </c>
      <c r="O256" s="68">
        <f t="shared" si="13"/>
        <v>0</v>
      </c>
      <c r="P256" s="69">
        <f>IF(L256="nio",0,IF(L256&gt;0,VLOOKUP(H256,'3-Productie normen'!A:I,VLOOKUP(L256,'3-Productie normen'!$B$38:$C$44,2,FALSE),FALSE)))</f>
        <v>0</v>
      </c>
      <c r="Q256" s="69">
        <f t="shared" si="14"/>
        <v>0</v>
      </c>
      <c r="R256" s="70"/>
      <c r="T256" s="43">
        <f t="shared" si="15"/>
        <v>2200</v>
      </c>
    </row>
    <row r="257" spans="1:20" ht="14.1" customHeight="1">
      <c r="A257" s="53">
        <v>262</v>
      </c>
      <c r="B257" s="447" t="s">
        <v>214</v>
      </c>
      <c r="C257" s="447"/>
      <c r="D257" s="447" t="s">
        <v>217</v>
      </c>
      <c r="E257" s="503"/>
      <c r="F257" s="503" t="s">
        <v>538</v>
      </c>
      <c r="G257" s="437" t="s">
        <v>356</v>
      </c>
      <c r="H257" s="447" t="s">
        <v>680</v>
      </c>
      <c r="I257" s="451" t="s">
        <v>656</v>
      </c>
      <c r="J257" s="458">
        <v>3</v>
      </c>
      <c r="K257" s="449">
        <f t="shared" si="12"/>
        <v>0</v>
      </c>
      <c r="L257" s="461" t="s">
        <v>677</v>
      </c>
      <c r="M257" s="67">
        <v>0</v>
      </c>
      <c r="N257" s="68">
        <f>IF(L257="nio",0,IF(L257&gt;0,L257*J257/P257,0))*VLOOKUP(B257,'2-Kosten per locatie'!$A$15:$C$16,3,FALSE)</f>
        <v>0</v>
      </c>
      <c r="O257" s="68">
        <f t="shared" si="13"/>
        <v>0</v>
      </c>
      <c r="P257" s="69">
        <f>IF(L257="nio",0,IF(L257&gt;0,VLOOKUP(H257,'3-Productie normen'!A:I,VLOOKUP(L257,'3-Productie normen'!$B$38:$C$44,2,FALSE),FALSE)))</f>
        <v>0</v>
      </c>
      <c r="Q257" s="69">
        <f t="shared" si="14"/>
        <v>0</v>
      </c>
      <c r="R257" s="70"/>
      <c r="T257" s="43">
        <f t="shared" si="15"/>
        <v>0</v>
      </c>
    </row>
    <row r="258" spans="1:20" ht="14.1" customHeight="1">
      <c r="A258" s="53">
        <v>263</v>
      </c>
      <c r="B258" s="447" t="s">
        <v>214</v>
      </c>
      <c r="C258" s="447"/>
      <c r="D258" s="447" t="s">
        <v>213</v>
      </c>
      <c r="E258" s="503"/>
      <c r="F258" s="503" t="s">
        <v>539</v>
      </c>
      <c r="G258" s="437" t="s">
        <v>540</v>
      </c>
      <c r="H258" s="437" t="s">
        <v>686</v>
      </c>
      <c r="I258" s="451" t="s">
        <v>657</v>
      </c>
      <c r="J258" s="458">
        <v>30</v>
      </c>
      <c r="K258" s="449">
        <f t="shared" si="12"/>
        <v>200</v>
      </c>
      <c r="L258" s="399">
        <v>200</v>
      </c>
      <c r="M258" s="67">
        <v>0</v>
      </c>
      <c r="N258" s="68" t="e">
        <f>IF(L258="nio",0,IF(L258&gt;0,L258*J258/P258,0))*VLOOKUP(B258,'2-Kosten per locatie'!$A$15:$C$16,3,FALSE)</f>
        <v>#DIV/0!</v>
      </c>
      <c r="O258" s="68">
        <f t="shared" si="13"/>
        <v>0</v>
      </c>
      <c r="P258" s="69">
        <f>IF(L258="nio",0,IF(L258&gt;0,VLOOKUP(H258,'3-Productie normen'!A:I,VLOOKUP(L258,'3-Productie normen'!$B$38:$C$44,2,FALSE),FALSE)))</f>
        <v>0</v>
      </c>
      <c r="Q258" s="69">
        <f t="shared" si="14"/>
        <v>0</v>
      </c>
      <c r="R258" s="70"/>
      <c r="T258" s="43">
        <f t="shared" si="15"/>
        <v>6000</v>
      </c>
    </row>
    <row r="259" spans="1:20" ht="14.1" customHeight="1">
      <c r="A259" s="53">
        <v>264</v>
      </c>
      <c r="B259" s="447" t="s">
        <v>214</v>
      </c>
      <c r="C259" s="447"/>
      <c r="D259" s="447" t="s">
        <v>213</v>
      </c>
      <c r="E259" s="503"/>
      <c r="F259" s="503" t="s">
        <v>541</v>
      </c>
      <c r="G259" s="437" t="s">
        <v>542</v>
      </c>
      <c r="H259" s="437" t="s">
        <v>686</v>
      </c>
      <c r="I259" s="451" t="s">
        <v>657</v>
      </c>
      <c r="J259" s="458">
        <v>168</v>
      </c>
      <c r="K259" s="449">
        <f t="shared" si="12"/>
        <v>200</v>
      </c>
      <c r="L259" s="399">
        <v>200</v>
      </c>
      <c r="M259" s="67">
        <v>0</v>
      </c>
      <c r="N259" s="68" t="e">
        <f>IF(L259="nio",0,IF(L259&gt;0,L259*J259/P259,0))*VLOOKUP(B259,'2-Kosten per locatie'!$A$15:$C$16,3,FALSE)</f>
        <v>#DIV/0!</v>
      </c>
      <c r="O259" s="68">
        <f t="shared" si="13"/>
        <v>0</v>
      </c>
      <c r="P259" s="69">
        <f>IF(L259="nio",0,IF(L259&gt;0,VLOOKUP(H259,'3-Productie normen'!A:I,VLOOKUP(L259,'3-Productie normen'!$B$38:$C$44,2,FALSE),FALSE)))</f>
        <v>0</v>
      </c>
      <c r="Q259" s="69">
        <f t="shared" si="14"/>
        <v>0</v>
      </c>
      <c r="R259" s="70"/>
      <c r="T259" s="43">
        <f t="shared" si="15"/>
        <v>33600</v>
      </c>
    </row>
    <row r="260" spans="1:20" ht="14.1" customHeight="1">
      <c r="A260" s="53">
        <v>265</v>
      </c>
      <c r="B260" s="447" t="s">
        <v>214</v>
      </c>
      <c r="C260" s="447"/>
      <c r="D260" s="447" t="s">
        <v>213</v>
      </c>
      <c r="E260" s="503"/>
      <c r="F260" s="503" t="s">
        <v>543</v>
      </c>
      <c r="G260" s="437" t="s">
        <v>544</v>
      </c>
      <c r="H260" s="437" t="s">
        <v>686</v>
      </c>
      <c r="I260" s="451" t="s">
        <v>657</v>
      </c>
      <c r="J260" s="458">
        <v>22</v>
      </c>
      <c r="K260" s="449">
        <f t="shared" si="12"/>
        <v>200</v>
      </c>
      <c r="L260" s="399">
        <v>200</v>
      </c>
      <c r="M260" s="67">
        <v>0</v>
      </c>
      <c r="N260" s="68" t="e">
        <f>IF(L260="nio",0,IF(L260&gt;0,L260*J260/P260,0))*VLOOKUP(B260,'2-Kosten per locatie'!$A$15:$C$16,3,FALSE)</f>
        <v>#DIV/0!</v>
      </c>
      <c r="O260" s="68">
        <f t="shared" si="13"/>
        <v>0</v>
      </c>
      <c r="P260" s="69">
        <f>IF(L260="nio",0,IF(L260&gt;0,VLOOKUP(H260,'3-Productie normen'!A:I,VLOOKUP(L260,'3-Productie normen'!$B$38:$C$44,2,FALSE),FALSE)))</f>
        <v>0</v>
      </c>
      <c r="Q260" s="69">
        <f t="shared" si="14"/>
        <v>0</v>
      </c>
      <c r="R260" s="70"/>
      <c r="T260" s="43">
        <f t="shared" si="15"/>
        <v>4400</v>
      </c>
    </row>
    <row r="261" spans="1:20" ht="14.1" customHeight="1">
      <c r="A261" s="53">
        <v>266</v>
      </c>
      <c r="B261" s="447" t="s">
        <v>214</v>
      </c>
      <c r="C261" s="447"/>
      <c r="D261" s="447" t="s">
        <v>213</v>
      </c>
      <c r="E261" s="503"/>
      <c r="F261" s="503" t="s">
        <v>503</v>
      </c>
      <c r="G261" s="437" t="s">
        <v>364</v>
      </c>
      <c r="H261" s="437" t="s">
        <v>665</v>
      </c>
      <c r="I261" s="451" t="s">
        <v>657</v>
      </c>
      <c r="J261" s="458">
        <v>18</v>
      </c>
      <c r="K261" s="449">
        <f t="shared" si="12"/>
        <v>12</v>
      </c>
      <c r="L261" s="399">
        <v>12</v>
      </c>
      <c r="M261" s="67">
        <v>0</v>
      </c>
      <c r="N261" s="68" t="e">
        <f>IF(L261="nio",0,IF(L261&gt;0,L261*J261/P261,0))*VLOOKUP(B261,'2-Kosten per locatie'!$A$15:$C$16,3,FALSE)</f>
        <v>#DIV/0!</v>
      </c>
      <c r="O261" s="68">
        <f t="shared" si="13"/>
        <v>0</v>
      </c>
      <c r="P261" s="69">
        <f>IF(L261="nio",0,IF(L261&gt;0,VLOOKUP(H261,'3-Productie normen'!A:I,VLOOKUP(L261,'3-Productie normen'!$B$38:$C$44,2,FALSE),FALSE)))</f>
        <v>0</v>
      </c>
      <c r="Q261" s="69">
        <f t="shared" si="14"/>
        <v>0</v>
      </c>
      <c r="R261" s="70"/>
      <c r="T261" s="43">
        <f t="shared" si="15"/>
        <v>216</v>
      </c>
    </row>
    <row r="262" spans="1:20" ht="14.1" customHeight="1">
      <c r="A262" s="53">
        <v>267</v>
      </c>
      <c r="B262" s="447" t="s">
        <v>214</v>
      </c>
      <c r="C262" s="447"/>
      <c r="D262" s="447" t="s">
        <v>213</v>
      </c>
      <c r="E262" s="503"/>
      <c r="F262" s="503" t="s">
        <v>545</v>
      </c>
      <c r="G262" s="437" t="s">
        <v>546</v>
      </c>
      <c r="H262" s="437" t="s">
        <v>686</v>
      </c>
      <c r="I262" s="451" t="s">
        <v>657</v>
      </c>
      <c r="J262" s="458">
        <v>17</v>
      </c>
      <c r="K262" s="449">
        <f t="shared" si="12"/>
        <v>200</v>
      </c>
      <c r="L262" s="399">
        <v>200</v>
      </c>
      <c r="M262" s="67">
        <v>0</v>
      </c>
      <c r="N262" s="68" t="e">
        <f>IF(L262="nio",0,IF(L262&gt;0,L262*J262/P262,0))*VLOOKUP(B262,'2-Kosten per locatie'!$A$15:$C$16,3,FALSE)</f>
        <v>#DIV/0!</v>
      </c>
      <c r="O262" s="68">
        <f t="shared" si="13"/>
        <v>0</v>
      </c>
      <c r="P262" s="69">
        <f>IF(L262="nio",0,IF(L262&gt;0,VLOOKUP(H262,'3-Productie normen'!A:I,VLOOKUP(L262,'3-Productie normen'!$B$38:$C$44,2,FALSE),FALSE)))</f>
        <v>0</v>
      </c>
      <c r="Q262" s="69">
        <f t="shared" si="14"/>
        <v>0</v>
      </c>
      <c r="R262" s="70"/>
      <c r="T262" s="43">
        <f t="shared" si="15"/>
        <v>3400</v>
      </c>
    </row>
    <row r="263" spans="1:20" ht="14.1" customHeight="1">
      <c r="A263" s="53">
        <v>268</v>
      </c>
      <c r="B263" s="447" t="s">
        <v>214</v>
      </c>
      <c r="C263" s="447"/>
      <c r="D263" s="447" t="s">
        <v>213</v>
      </c>
      <c r="E263" s="503"/>
      <c r="F263" s="503" t="s">
        <v>547</v>
      </c>
      <c r="G263" s="437" t="s">
        <v>548</v>
      </c>
      <c r="H263" s="437" t="s">
        <v>686</v>
      </c>
      <c r="I263" s="451" t="s">
        <v>657</v>
      </c>
      <c r="J263" s="458">
        <v>12</v>
      </c>
      <c r="K263" s="449">
        <f t="shared" si="12"/>
        <v>200</v>
      </c>
      <c r="L263" s="399">
        <v>200</v>
      </c>
      <c r="M263" s="67">
        <v>0</v>
      </c>
      <c r="N263" s="68" t="e">
        <f>IF(L263="nio",0,IF(L263&gt;0,L263*J263/P263,0))*VLOOKUP(B263,'2-Kosten per locatie'!$A$15:$C$16,3,FALSE)</f>
        <v>#DIV/0!</v>
      </c>
      <c r="O263" s="68">
        <f t="shared" si="13"/>
        <v>0</v>
      </c>
      <c r="P263" s="69">
        <f>IF(L263="nio",0,IF(L263&gt;0,VLOOKUP(H263,'3-Productie normen'!A:I,VLOOKUP(L263,'3-Productie normen'!$B$38:$C$44,2,FALSE),FALSE)))</f>
        <v>0</v>
      </c>
      <c r="Q263" s="69">
        <f t="shared" si="14"/>
        <v>0</v>
      </c>
      <c r="R263" s="70"/>
      <c r="T263" s="43">
        <f t="shared" si="15"/>
        <v>2400</v>
      </c>
    </row>
    <row r="264" spans="1:20" ht="14.1" customHeight="1">
      <c r="A264" s="53">
        <v>269</v>
      </c>
      <c r="B264" s="447" t="s">
        <v>214</v>
      </c>
      <c r="C264" s="447"/>
      <c r="D264" s="447" t="s">
        <v>213</v>
      </c>
      <c r="E264" s="503"/>
      <c r="F264" s="503" t="s">
        <v>549</v>
      </c>
      <c r="G264" s="437" t="s">
        <v>550</v>
      </c>
      <c r="H264" s="437" t="s">
        <v>149</v>
      </c>
      <c r="I264" s="451" t="s">
        <v>657</v>
      </c>
      <c r="J264" s="458">
        <v>44</v>
      </c>
      <c r="K264" s="449">
        <f t="shared" si="12"/>
        <v>200</v>
      </c>
      <c r="L264" s="399">
        <v>200</v>
      </c>
      <c r="M264" s="67">
        <v>0</v>
      </c>
      <c r="N264" s="68" t="e">
        <f>IF(L264="nio",0,IF(L264&gt;0,L264*J264/P264,0))*VLOOKUP(B264,'2-Kosten per locatie'!$A$15:$C$16,3,FALSE)</f>
        <v>#DIV/0!</v>
      </c>
      <c r="O264" s="68">
        <f t="shared" si="13"/>
        <v>0</v>
      </c>
      <c r="P264" s="69">
        <f>IF(L264="nio",0,IF(L264&gt;0,VLOOKUP(H264,'3-Productie normen'!A:I,VLOOKUP(L264,'3-Productie normen'!$B$38:$C$44,2,FALSE),FALSE)))</f>
        <v>0</v>
      </c>
      <c r="Q264" s="69">
        <f t="shared" si="14"/>
        <v>0</v>
      </c>
      <c r="R264" s="70"/>
      <c r="T264" s="43">
        <f t="shared" si="15"/>
        <v>8800</v>
      </c>
    </row>
    <row r="265" spans="1:20" ht="14.1" customHeight="1">
      <c r="A265" s="53">
        <v>270</v>
      </c>
      <c r="B265" s="447" t="s">
        <v>214</v>
      </c>
      <c r="C265" s="447"/>
      <c r="D265" s="447" t="s">
        <v>213</v>
      </c>
      <c r="E265" s="503"/>
      <c r="F265" s="503" t="s">
        <v>551</v>
      </c>
      <c r="G265" s="437" t="s">
        <v>552</v>
      </c>
      <c r="H265" s="447" t="s">
        <v>685</v>
      </c>
      <c r="I265" s="451" t="s">
        <v>657</v>
      </c>
      <c r="J265" s="458">
        <v>30</v>
      </c>
      <c r="K265" s="449">
        <f t="shared" si="12"/>
        <v>200</v>
      </c>
      <c r="L265" s="399">
        <v>200</v>
      </c>
      <c r="M265" s="67">
        <v>0</v>
      </c>
      <c r="N265" s="68" t="e">
        <f>IF(L265="nio",0,IF(L265&gt;0,L265*J265/P265,0))*VLOOKUP(B265,'2-Kosten per locatie'!$A$15:$C$16,3,FALSE)</f>
        <v>#DIV/0!</v>
      </c>
      <c r="O265" s="68">
        <f t="shared" si="13"/>
        <v>0</v>
      </c>
      <c r="P265" s="69">
        <f>IF(L265="nio",0,IF(L265&gt;0,VLOOKUP(H265,'3-Productie normen'!A:I,VLOOKUP(L265,'3-Productie normen'!$B$38:$C$44,2,FALSE),FALSE)))</f>
        <v>0</v>
      </c>
      <c r="Q265" s="69">
        <f t="shared" si="14"/>
        <v>0</v>
      </c>
      <c r="R265" s="70"/>
      <c r="T265" s="43">
        <f t="shared" si="15"/>
        <v>6000</v>
      </c>
    </row>
    <row r="266" spans="1:20" ht="14.1" customHeight="1">
      <c r="A266" s="53">
        <v>271</v>
      </c>
      <c r="B266" s="447" t="s">
        <v>214</v>
      </c>
      <c r="C266" s="447"/>
      <c r="D266" s="447" t="s">
        <v>213</v>
      </c>
      <c r="E266" s="503"/>
      <c r="F266" s="503" t="s">
        <v>553</v>
      </c>
      <c r="G266" s="437" t="s">
        <v>552</v>
      </c>
      <c r="H266" s="447" t="s">
        <v>685</v>
      </c>
      <c r="I266" s="451" t="s">
        <v>657</v>
      </c>
      <c r="J266" s="458">
        <v>19</v>
      </c>
      <c r="K266" s="449">
        <f t="shared" ref="K266:K350" si="16">SUM(L266:M266)</f>
        <v>200</v>
      </c>
      <c r="L266" s="399">
        <v>200</v>
      </c>
      <c r="M266" s="67">
        <v>0</v>
      </c>
      <c r="N266" s="68" t="e">
        <f>IF(L266="nio",0,IF(L266&gt;0,L266*J266/P266,0))*VLOOKUP(B266,'2-Kosten per locatie'!$A$15:$C$16,3,FALSE)</f>
        <v>#DIV/0!</v>
      </c>
      <c r="O266" s="68">
        <f t="shared" ref="O266:O350" si="17">IF(M266&gt;0,M266*J266/Q266,0)</f>
        <v>0</v>
      </c>
      <c r="P266" s="69">
        <f>IF(L266="nio",0,IF(L266&gt;0,VLOOKUP(H266,'3-Productie normen'!A:I,VLOOKUP(L266,'3-Productie normen'!$B$38:$C$44,2,FALSE),FALSE)))</f>
        <v>0</v>
      </c>
      <c r="Q266" s="69">
        <f t="shared" ref="Q266:Q350" si="18">IF(M266&gt;0,P266*$Q$8,0)</f>
        <v>0</v>
      </c>
      <c r="R266" s="70"/>
      <c r="T266" s="43">
        <f t="shared" ref="T266:T350" si="19">K266*J266</f>
        <v>3800</v>
      </c>
    </row>
    <row r="267" spans="1:20" ht="14.1" customHeight="1">
      <c r="A267" s="53">
        <v>272</v>
      </c>
      <c r="B267" s="447" t="s">
        <v>214</v>
      </c>
      <c r="C267" s="447"/>
      <c r="D267" s="447" t="s">
        <v>213</v>
      </c>
      <c r="E267" s="503"/>
      <c r="F267" s="503" t="s">
        <v>554</v>
      </c>
      <c r="G267" s="437" t="s">
        <v>555</v>
      </c>
      <c r="H267" s="437" t="s">
        <v>686</v>
      </c>
      <c r="I267" s="451" t="s">
        <v>657</v>
      </c>
      <c r="J267" s="458">
        <v>152</v>
      </c>
      <c r="K267" s="449">
        <f t="shared" si="16"/>
        <v>200</v>
      </c>
      <c r="L267" s="399">
        <v>200</v>
      </c>
      <c r="M267" s="67">
        <v>0</v>
      </c>
      <c r="N267" s="68" t="e">
        <f>IF(L267="nio",0,IF(L267&gt;0,L267*J267/P267,0))*VLOOKUP(B267,'2-Kosten per locatie'!$A$15:$C$16,3,FALSE)</f>
        <v>#DIV/0!</v>
      </c>
      <c r="O267" s="68">
        <f t="shared" si="17"/>
        <v>0</v>
      </c>
      <c r="P267" s="69">
        <f>IF(L267="nio",0,IF(L267&gt;0,VLOOKUP(H267,'3-Productie normen'!A:I,VLOOKUP(L267,'3-Productie normen'!$B$38:$C$44,2,FALSE),FALSE)))</f>
        <v>0</v>
      </c>
      <c r="Q267" s="69">
        <f t="shared" si="18"/>
        <v>0</v>
      </c>
      <c r="R267" s="70"/>
      <c r="T267" s="43">
        <f t="shared" si="19"/>
        <v>30400</v>
      </c>
    </row>
    <row r="268" spans="1:20" ht="14.1" customHeight="1">
      <c r="A268" s="53">
        <v>273</v>
      </c>
      <c r="B268" s="447" t="s">
        <v>214</v>
      </c>
      <c r="C268" s="447"/>
      <c r="D268" s="447" t="s">
        <v>213</v>
      </c>
      <c r="E268" s="503"/>
      <c r="F268" s="503" t="s">
        <v>556</v>
      </c>
      <c r="G268" s="437" t="s">
        <v>270</v>
      </c>
      <c r="H268" s="437" t="s">
        <v>207</v>
      </c>
      <c r="I268" s="451" t="s">
        <v>657</v>
      </c>
      <c r="J268" s="458">
        <v>11</v>
      </c>
      <c r="K268" s="449">
        <f t="shared" si="16"/>
        <v>2</v>
      </c>
      <c r="L268" s="399">
        <v>2</v>
      </c>
      <c r="M268" s="67">
        <v>0</v>
      </c>
      <c r="N268" s="68" t="e">
        <f>IF(L268="nio",0,IF(L268&gt;0,L268*J268/P268,0))*VLOOKUP(B268,'2-Kosten per locatie'!$A$15:$C$16,3,FALSE)</f>
        <v>#DIV/0!</v>
      </c>
      <c r="O268" s="68">
        <f t="shared" si="17"/>
        <v>0</v>
      </c>
      <c r="P268" s="69">
        <f>IF(L268="nio",0,IF(L268&gt;0,VLOOKUP(H268,'3-Productie normen'!A:I,VLOOKUP(L268,'3-Productie normen'!$B$38:$C$44,2,FALSE),FALSE)))</f>
        <v>0</v>
      </c>
      <c r="Q268" s="69">
        <f t="shared" si="18"/>
        <v>0</v>
      </c>
      <c r="R268" s="70"/>
      <c r="T268" s="43">
        <f t="shared" si="19"/>
        <v>22</v>
      </c>
    </row>
    <row r="269" spans="1:20" ht="14.1" customHeight="1">
      <c r="A269" s="53">
        <v>274</v>
      </c>
      <c r="B269" s="447" t="s">
        <v>214</v>
      </c>
      <c r="C269" s="447"/>
      <c r="D269" s="447" t="s">
        <v>213</v>
      </c>
      <c r="E269" s="503"/>
      <c r="F269" s="503" t="s">
        <v>557</v>
      </c>
      <c r="G269" s="437" t="s">
        <v>270</v>
      </c>
      <c r="H269" s="437" t="s">
        <v>207</v>
      </c>
      <c r="I269" s="451" t="s">
        <v>657</v>
      </c>
      <c r="J269" s="458">
        <v>9</v>
      </c>
      <c r="K269" s="449">
        <f t="shared" si="16"/>
        <v>2</v>
      </c>
      <c r="L269" s="399">
        <v>2</v>
      </c>
      <c r="M269" s="67">
        <v>0</v>
      </c>
      <c r="N269" s="68" t="e">
        <f>IF(L269="nio",0,IF(L269&gt;0,L269*J269/P269,0))*VLOOKUP(B269,'2-Kosten per locatie'!$A$15:$C$16,3,FALSE)</f>
        <v>#DIV/0!</v>
      </c>
      <c r="O269" s="68">
        <f t="shared" si="17"/>
        <v>0</v>
      </c>
      <c r="P269" s="69">
        <f>IF(L269="nio",0,IF(L269&gt;0,VLOOKUP(H269,'3-Productie normen'!A:I,VLOOKUP(L269,'3-Productie normen'!$B$38:$C$44,2,FALSE),FALSE)))</f>
        <v>0</v>
      </c>
      <c r="Q269" s="69">
        <f t="shared" si="18"/>
        <v>0</v>
      </c>
      <c r="R269" s="70"/>
      <c r="T269" s="43">
        <f t="shared" si="19"/>
        <v>18</v>
      </c>
    </row>
    <row r="270" spans="1:20" ht="14.1" customHeight="1">
      <c r="A270" s="53">
        <v>275</v>
      </c>
      <c r="B270" s="447" t="s">
        <v>214</v>
      </c>
      <c r="C270" s="447"/>
      <c r="D270" s="447" t="s">
        <v>213</v>
      </c>
      <c r="E270" s="503"/>
      <c r="F270" s="503" t="s">
        <v>558</v>
      </c>
      <c r="G270" s="437" t="s">
        <v>285</v>
      </c>
      <c r="H270" s="437" t="s">
        <v>665</v>
      </c>
      <c r="I270" s="451" t="s">
        <v>657</v>
      </c>
      <c r="J270" s="458">
        <v>9</v>
      </c>
      <c r="K270" s="449">
        <f t="shared" si="16"/>
        <v>12</v>
      </c>
      <c r="L270" s="399">
        <v>12</v>
      </c>
      <c r="M270" s="67">
        <v>0</v>
      </c>
      <c r="N270" s="68" t="e">
        <f>IF(L270="nio",0,IF(L270&gt;0,L270*J270/P270,0))*VLOOKUP(B270,'2-Kosten per locatie'!$A$15:$C$16,3,FALSE)</f>
        <v>#DIV/0!</v>
      </c>
      <c r="O270" s="68">
        <f t="shared" si="17"/>
        <v>0</v>
      </c>
      <c r="P270" s="69">
        <f>IF(L270="nio",0,IF(L270&gt;0,VLOOKUP(H270,'3-Productie normen'!A:I,VLOOKUP(L270,'3-Productie normen'!$B$38:$C$44,2,FALSE),FALSE)))</f>
        <v>0</v>
      </c>
      <c r="Q270" s="69">
        <f t="shared" si="18"/>
        <v>0</v>
      </c>
      <c r="R270" s="70"/>
      <c r="T270" s="43">
        <f t="shared" si="19"/>
        <v>108</v>
      </c>
    </row>
    <row r="271" spans="1:20" ht="14.1" customHeight="1">
      <c r="A271" s="53">
        <v>276</v>
      </c>
      <c r="B271" s="447" t="s">
        <v>214</v>
      </c>
      <c r="C271" s="447"/>
      <c r="D271" s="447" t="s">
        <v>213</v>
      </c>
      <c r="E271" s="503"/>
      <c r="F271" s="503" t="s">
        <v>559</v>
      </c>
      <c r="G271" s="437" t="s">
        <v>560</v>
      </c>
      <c r="H271" s="437" t="s">
        <v>149</v>
      </c>
      <c r="I271" s="451" t="s">
        <v>657</v>
      </c>
      <c r="J271" s="458">
        <v>11</v>
      </c>
      <c r="K271" s="449">
        <f t="shared" si="16"/>
        <v>200</v>
      </c>
      <c r="L271" s="399">
        <v>200</v>
      </c>
      <c r="M271" s="67">
        <v>0</v>
      </c>
      <c r="N271" s="68" t="e">
        <f>IF(L271="nio",0,IF(L271&gt;0,L271*J271/P271,0))*VLOOKUP(B271,'2-Kosten per locatie'!$A$15:$C$16,3,FALSE)</f>
        <v>#DIV/0!</v>
      </c>
      <c r="O271" s="68">
        <f t="shared" si="17"/>
        <v>0</v>
      </c>
      <c r="P271" s="69">
        <f>IF(L271="nio",0,IF(L271&gt;0,VLOOKUP(H271,'3-Productie normen'!A:I,VLOOKUP(L271,'3-Productie normen'!$B$38:$C$44,2,FALSE),FALSE)))</f>
        <v>0</v>
      </c>
      <c r="Q271" s="69">
        <f t="shared" si="18"/>
        <v>0</v>
      </c>
      <c r="R271" s="70"/>
      <c r="T271" s="43">
        <f t="shared" si="19"/>
        <v>2200</v>
      </c>
    </row>
    <row r="272" spans="1:20" ht="14.1" customHeight="1">
      <c r="A272" s="53">
        <v>277</v>
      </c>
      <c r="B272" s="447" t="s">
        <v>214</v>
      </c>
      <c r="C272" s="447"/>
      <c r="D272" s="447" t="s">
        <v>213</v>
      </c>
      <c r="E272" s="503"/>
      <c r="F272" s="503" t="s">
        <v>561</v>
      </c>
      <c r="G272" s="437" t="s">
        <v>562</v>
      </c>
      <c r="H272" s="437" t="s">
        <v>686</v>
      </c>
      <c r="I272" s="451" t="s">
        <v>657</v>
      </c>
      <c r="J272" s="458">
        <v>97</v>
      </c>
      <c r="K272" s="449">
        <f t="shared" si="16"/>
        <v>200</v>
      </c>
      <c r="L272" s="399">
        <v>200</v>
      </c>
      <c r="M272" s="67">
        <v>0</v>
      </c>
      <c r="N272" s="68" t="e">
        <f>IF(L272="nio",0,IF(L272&gt;0,L272*J272/P272,0))*VLOOKUP(B272,'2-Kosten per locatie'!$A$15:$C$16,3,FALSE)</f>
        <v>#DIV/0!</v>
      </c>
      <c r="O272" s="68">
        <f t="shared" si="17"/>
        <v>0</v>
      </c>
      <c r="P272" s="69">
        <f>IF(L272="nio",0,IF(L272&gt;0,VLOOKUP(H272,'3-Productie normen'!A:I,VLOOKUP(L272,'3-Productie normen'!$B$38:$C$44,2,FALSE),FALSE)))</f>
        <v>0</v>
      </c>
      <c r="Q272" s="69">
        <f t="shared" si="18"/>
        <v>0</v>
      </c>
      <c r="R272" s="70"/>
      <c r="T272" s="43">
        <f t="shared" si="19"/>
        <v>19400</v>
      </c>
    </row>
    <row r="273" spans="1:20" ht="14.1" customHeight="1">
      <c r="A273" s="53">
        <v>278</v>
      </c>
      <c r="B273" s="447" t="s">
        <v>214</v>
      </c>
      <c r="C273" s="447"/>
      <c r="D273" s="447" t="s">
        <v>213</v>
      </c>
      <c r="E273" s="503"/>
      <c r="F273" s="503" t="s">
        <v>563</v>
      </c>
      <c r="G273" s="437" t="s">
        <v>564</v>
      </c>
      <c r="H273" s="437" t="s">
        <v>686</v>
      </c>
      <c r="I273" s="451" t="s">
        <v>657</v>
      </c>
      <c r="J273" s="458">
        <v>110</v>
      </c>
      <c r="K273" s="449">
        <f t="shared" si="16"/>
        <v>200</v>
      </c>
      <c r="L273" s="399">
        <v>200</v>
      </c>
      <c r="M273" s="67">
        <v>0</v>
      </c>
      <c r="N273" s="68" t="e">
        <f>IF(L273="nio",0,IF(L273&gt;0,L273*J273/P273,0))*VLOOKUP(B273,'2-Kosten per locatie'!$A$15:$C$16,3,FALSE)</f>
        <v>#DIV/0!</v>
      </c>
      <c r="O273" s="68">
        <f t="shared" si="17"/>
        <v>0</v>
      </c>
      <c r="P273" s="69">
        <f>IF(L273="nio",0,IF(L273&gt;0,VLOOKUP(H273,'3-Productie normen'!A:I,VLOOKUP(L273,'3-Productie normen'!$B$38:$C$44,2,FALSE),FALSE)))</f>
        <v>0</v>
      </c>
      <c r="Q273" s="69">
        <f t="shared" si="18"/>
        <v>0</v>
      </c>
      <c r="R273" s="70"/>
      <c r="T273" s="43">
        <f t="shared" si="19"/>
        <v>22000</v>
      </c>
    </row>
    <row r="274" spans="1:20" ht="14.1" customHeight="1">
      <c r="A274" s="53">
        <v>279</v>
      </c>
      <c r="B274" s="447" t="s">
        <v>214</v>
      </c>
      <c r="C274" s="447"/>
      <c r="D274" s="447" t="s">
        <v>213</v>
      </c>
      <c r="E274" s="503"/>
      <c r="F274" s="503" t="s">
        <v>565</v>
      </c>
      <c r="G274" s="437" t="s">
        <v>566</v>
      </c>
      <c r="H274" s="437" t="s">
        <v>149</v>
      </c>
      <c r="I274" s="451" t="s">
        <v>657</v>
      </c>
      <c r="J274" s="458">
        <v>15</v>
      </c>
      <c r="K274" s="449">
        <f t="shared" si="16"/>
        <v>120</v>
      </c>
      <c r="L274" s="399">
        <v>120</v>
      </c>
      <c r="M274" s="67">
        <v>0</v>
      </c>
      <c r="N274" s="68" t="e">
        <f>IF(L274="nio",0,IF(L274&gt;0,L274*J274/P274,0))*VLOOKUP(B274,'2-Kosten per locatie'!$A$15:$C$16,3,FALSE)</f>
        <v>#DIV/0!</v>
      </c>
      <c r="O274" s="68">
        <f t="shared" si="17"/>
        <v>0</v>
      </c>
      <c r="P274" s="69">
        <f>IF(L274="nio",0,IF(L274&gt;0,VLOOKUP(H274,'3-Productie normen'!A:I,VLOOKUP(L274,'3-Productie normen'!$B$38:$C$44,2,FALSE),FALSE)))</f>
        <v>0</v>
      </c>
      <c r="Q274" s="69">
        <f t="shared" si="18"/>
        <v>0</v>
      </c>
      <c r="R274" s="70"/>
      <c r="T274" s="43">
        <f t="shared" si="19"/>
        <v>1800</v>
      </c>
    </row>
    <row r="275" spans="1:20" ht="14.1" customHeight="1">
      <c r="A275" s="53">
        <v>280</v>
      </c>
      <c r="B275" s="447" t="s">
        <v>214</v>
      </c>
      <c r="C275" s="447"/>
      <c r="D275" s="447" t="s">
        <v>708</v>
      </c>
      <c r="E275" s="503"/>
      <c r="F275" s="503"/>
      <c r="G275" s="437" t="s">
        <v>709</v>
      </c>
      <c r="H275" s="437" t="s">
        <v>149</v>
      </c>
      <c r="I275" s="451" t="s">
        <v>653</v>
      </c>
      <c r="J275" s="458">
        <v>45</v>
      </c>
      <c r="K275" s="449">
        <f t="shared" si="16"/>
        <v>120</v>
      </c>
      <c r="L275" s="399">
        <v>120</v>
      </c>
      <c r="M275" s="399"/>
      <c r="N275" s="68" t="e">
        <f>IF(L275="nio",0,IF(L275&gt;0,L275*J275/P275,0))*VLOOKUP(B275,'2-Kosten per locatie'!$A$15:$C$16,3,FALSE)</f>
        <v>#DIV/0!</v>
      </c>
      <c r="O275" s="68">
        <f t="shared" ref="O275:O278" si="20">IF(M275&gt;0,M275*J275/Q275,0)</f>
        <v>0</v>
      </c>
      <c r="P275" s="69">
        <f>IF(L275="nio",0,IF(L275&gt;0,VLOOKUP(H275,'3-Productie normen'!A:I,VLOOKUP(L275,'3-Productie normen'!$B$38:$C$44,2,FALSE),FALSE)))</f>
        <v>0</v>
      </c>
      <c r="Q275" s="69">
        <f t="shared" ref="Q275:Q278" si="21">IF(M275&gt;0,P275*$Q$8,0)</f>
        <v>0</v>
      </c>
      <c r="R275" s="70"/>
      <c r="T275" s="43">
        <f t="shared" ref="T275:T278" si="22">K275*J275</f>
        <v>5400</v>
      </c>
    </row>
    <row r="276" spans="1:20" ht="14.1" customHeight="1">
      <c r="A276" s="53">
        <v>281</v>
      </c>
      <c r="B276" s="447" t="s">
        <v>214</v>
      </c>
      <c r="C276" s="447"/>
      <c r="D276" s="447" t="s">
        <v>708</v>
      </c>
      <c r="E276" s="503"/>
      <c r="F276" s="503"/>
      <c r="G276" s="437" t="s">
        <v>709</v>
      </c>
      <c r="H276" s="437" t="s">
        <v>149</v>
      </c>
      <c r="I276" s="451" t="s">
        <v>653</v>
      </c>
      <c r="J276" s="458">
        <v>45</v>
      </c>
      <c r="K276" s="449">
        <f t="shared" si="16"/>
        <v>120</v>
      </c>
      <c r="L276" s="399">
        <v>120</v>
      </c>
      <c r="M276" s="399"/>
      <c r="N276" s="68" t="e">
        <f>IF(L276="nio",0,IF(L276&gt;0,L276*J276/P276,0))*VLOOKUP(B276,'2-Kosten per locatie'!$A$15:$C$16,3,FALSE)</f>
        <v>#DIV/0!</v>
      </c>
      <c r="O276" s="68">
        <f t="shared" si="20"/>
        <v>0</v>
      </c>
      <c r="P276" s="69">
        <f>IF(L276="nio",0,IF(L276&gt;0,VLOOKUP(H276,'3-Productie normen'!A:I,VLOOKUP(L276,'3-Productie normen'!$B$38:$C$44,2,FALSE),FALSE)))</f>
        <v>0</v>
      </c>
      <c r="Q276" s="69">
        <f t="shared" si="21"/>
        <v>0</v>
      </c>
      <c r="R276" s="70"/>
      <c r="T276" s="43">
        <f t="shared" si="22"/>
        <v>5400</v>
      </c>
    </row>
    <row r="277" spans="1:20" ht="14.1" customHeight="1">
      <c r="A277" s="53">
        <v>282</v>
      </c>
      <c r="B277" s="447" t="s">
        <v>214</v>
      </c>
      <c r="C277" s="447"/>
      <c r="D277" s="447" t="s">
        <v>708</v>
      </c>
      <c r="E277" s="503"/>
      <c r="F277" s="503"/>
      <c r="G277" s="437" t="s">
        <v>709</v>
      </c>
      <c r="H277" s="437" t="s">
        <v>149</v>
      </c>
      <c r="I277" s="451" t="s">
        <v>653</v>
      </c>
      <c r="J277" s="458">
        <v>55</v>
      </c>
      <c r="K277" s="449">
        <f t="shared" si="16"/>
        <v>120</v>
      </c>
      <c r="L277" s="399">
        <v>120</v>
      </c>
      <c r="M277" s="399"/>
      <c r="N277" s="68" t="e">
        <f>IF(L277="nio",0,IF(L277&gt;0,L277*J277/P277,0))*VLOOKUP(B277,'2-Kosten per locatie'!$A$15:$C$16,3,FALSE)</f>
        <v>#DIV/0!</v>
      </c>
      <c r="O277" s="68">
        <f t="shared" si="20"/>
        <v>0</v>
      </c>
      <c r="P277" s="69">
        <f>IF(L277="nio",0,IF(L277&gt;0,VLOOKUP(H277,'3-Productie normen'!A:I,VLOOKUP(L277,'3-Productie normen'!$B$38:$C$44,2,FALSE),FALSE)))</f>
        <v>0</v>
      </c>
      <c r="Q277" s="69">
        <f t="shared" si="21"/>
        <v>0</v>
      </c>
      <c r="R277" s="70"/>
      <c r="T277" s="43">
        <f t="shared" si="22"/>
        <v>6600</v>
      </c>
    </row>
    <row r="278" spans="1:20" ht="14.1" customHeight="1">
      <c r="A278" s="53">
        <v>283</v>
      </c>
      <c r="B278" s="447" t="s">
        <v>214</v>
      </c>
      <c r="C278" s="447"/>
      <c r="D278" s="447" t="s">
        <v>708</v>
      </c>
      <c r="E278" s="503"/>
      <c r="F278" s="503"/>
      <c r="G278" s="437" t="s">
        <v>710</v>
      </c>
      <c r="H278" s="437" t="s">
        <v>209</v>
      </c>
      <c r="I278" s="451" t="s">
        <v>653</v>
      </c>
      <c r="J278" s="458">
        <v>15</v>
      </c>
      <c r="K278" s="449">
        <f t="shared" si="16"/>
        <v>120</v>
      </c>
      <c r="L278" s="399">
        <v>120</v>
      </c>
      <c r="M278" s="399"/>
      <c r="N278" s="68" t="e">
        <f>IF(L278="nio",0,IF(L278&gt;0,L278*J278/P278,0))*VLOOKUP(B278,'2-Kosten per locatie'!$A$15:$C$16,3,FALSE)</f>
        <v>#DIV/0!</v>
      </c>
      <c r="O278" s="68">
        <f t="shared" si="20"/>
        <v>0</v>
      </c>
      <c r="P278" s="69">
        <f>IF(L278="nio",0,IF(L278&gt;0,VLOOKUP(H278,'3-Productie normen'!A:I,VLOOKUP(L278,'3-Productie normen'!$B$38:$C$44,2,FALSE),FALSE)))</f>
        <v>0</v>
      </c>
      <c r="Q278" s="69">
        <f t="shared" si="21"/>
        <v>0</v>
      </c>
      <c r="R278" s="70"/>
      <c r="T278" s="43">
        <f t="shared" si="22"/>
        <v>1800</v>
      </c>
    </row>
    <row r="279" spans="1:20" ht="14.1" customHeight="1">
      <c r="A279" s="53"/>
      <c r="B279" s="447" t="s">
        <v>214</v>
      </c>
      <c r="C279" s="447"/>
      <c r="D279" s="447" t="s">
        <v>711</v>
      </c>
      <c r="E279" s="503" t="s">
        <v>84</v>
      </c>
      <c r="F279" s="503"/>
      <c r="G279" s="437" t="s">
        <v>85</v>
      </c>
      <c r="H279" s="437" t="s">
        <v>85</v>
      </c>
      <c r="I279" s="451"/>
      <c r="J279" s="458">
        <v>9</v>
      </c>
      <c r="K279" s="449">
        <f t="shared" si="16"/>
        <v>200</v>
      </c>
      <c r="L279" s="399">
        <v>200</v>
      </c>
      <c r="M279" s="399"/>
      <c r="N279" s="68" t="e">
        <f>IF(L279="nio",0,IF(L279&gt;0,L279*J279/P279,0))*VLOOKUP(B279,'2-Kosten per locatie'!$A$15:$C$16,3,FALSE)</f>
        <v>#DIV/0!</v>
      </c>
      <c r="O279" s="68">
        <f t="shared" ref="O279:O296" si="23">IF(M279&gt;0,M279*J279/Q279,0)</f>
        <v>0</v>
      </c>
      <c r="P279" s="69">
        <f>IF(L279="nio",0,IF(L279&gt;0,VLOOKUP(H279,'3-Productie normen'!A:I,VLOOKUP(L279,'3-Productie normen'!$B$38:$C$44,2,FALSE),FALSE)))</f>
        <v>0</v>
      </c>
      <c r="Q279" s="69">
        <f t="shared" ref="Q279:Q296" si="24">IF(M279&gt;0,P279*$Q$8,0)</f>
        <v>0</v>
      </c>
      <c r="R279" s="70"/>
      <c r="T279" s="43">
        <f t="shared" ref="T279:T296" si="25">K279*J279</f>
        <v>1800</v>
      </c>
    </row>
    <row r="280" spans="1:20" ht="14.1" customHeight="1">
      <c r="A280" s="53"/>
      <c r="B280" s="447" t="s">
        <v>214</v>
      </c>
      <c r="C280" s="447"/>
      <c r="D280" s="447" t="s">
        <v>711</v>
      </c>
      <c r="E280" s="503" t="s">
        <v>84</v>
      </c>
      <c r="F280" s="503"/>
      <c r="G280" s="437" t="s">
        <v>712</v>
      </c>
      <c r="H280" s="437" t="s">
        <v>209</v>
      </c>
      <c r="I280" s="451"/>
      <c r="J280" s="458">
        <v>63</v>
      </c>
      <c r="K280" s="449">
        <f t="shared" si="16"/>
        <v>200</v>
      </c>
      <c r="L280" s="399">
        <v>200</v>
      </c>
      <c r="M280" s="399"/>
      <c r="N280" s="68" t="e">
        <f>IF(L280="nio",0,IF(L280&gt;0,L280*J280/P280,0))*VLOOKUP(B280,'2-Kosten per locatie'!$A$15:$C$16,3,FALSE)</f>
        <v>#DIV/0!</v>
      </c>
      <c r="O280" s="68">
        <f t="shared" si="23"/>
        <v>0</v>
      </c>
      <c r="P280" s="69">
        <f>IF(L280="nio",0,IF(L280&gt;0,VLOOKUP(H280,'3-Productie normen'!A:I,VLOOKUP(L280,'3-Productie normen'!$B$38:$C$44,2,FALSE),FALSE)))</f>
        <v>0</v>
      </c>
      <c r="Q280" s="69">
        <f t="shared" si="24"/>
        <v>0</v>
      </c>
      <c r="R280" s="70"/>
      <c r="T280" s="43">
        <f t="shared" si="25"/>
        <v>12600</v>
      </c>
    </row>
    <row r="281" spans="1:20" ht="14.1" customHeight="1">
      <c r="A281" s="53"/>
      <c r="B281" s="447" t="s">
        <v>214</v>
      </c>
      <c r="C281" s="447"/>
      <c r="D281" s="447" t="s">
        <v>711</v>
      </c>
      <c r="E281" s="503" t="s">
        <v>84</v>
      </c>
      <c r="F281" s="503"/>
      <c r="G281" s="437" t="s">
        <v>207</v>
      </c>
      <c r="H281" s="437" t="s">
        <v>207</v>
      </c>
      <c r="I281" s="451"/>
      <c r="J281" s="458">
        <v>18</v>
      </c>
      <c r="K281" s="449">
        <f t="shared" si="16"/>
        <v>120</v>
      </c>
      <c r="L281" s="399">
        <v>120</v>
      </c>
      <c r="M281" s="399"/>
      <c r="N281" s="68" t="e">
        <f>IF(L281="nio",0,IF(L281&gt;0,L281*J281/P281,0))*VLOOKUP(B281,'2-Kosten per locatie'!$A$15:$C$16,3,FALSE)</f>
        <v>#DIV/0!</v>
      </c>
      <c r="O281" s="68">
        <f t="shared" si="23"/>
        <v>0</v>
      </c>
      <c r="P281" s="69">
        <f>IF(L281="nio",0,IF(L281&gt;0,VLOOKUP(H281,'3-Productie normen'!A:I,VLOOKUP(L281,'3-Productie normen'!$B$38:$C$44,2,FALSE),FALSE)))</f>
        <v>0</v>
      </c>
      <c r="Q281" s="69">
        <f t="shared" si="24"/>
        <v>0</v>
      </c>
      <c r="R281" s="70"/>
      <c r="T281" s="43">
        <f t="shared" si="25"/>
        <v>2160</v>
      </c>
    </row>
    <row r="282" spans="1:20" ht="14.1" customHeight="1">
      <c r="A282" s="53"/>
      <c r="B282" s="447" t="s">
        <v>214</v>
      </c>
      <c r="C282" s="447"/>
      <c r="D282" s="447" t="s">
        <v>711</v>
      </c>
      <c r="E282" s="503" t="s">
        <v>84</v>
      </c>
      <c r="F282" s="503"/>
      <c r="G282" s="437" t="s">
        <v>713</v>
      </c>
      <c r="H282" s="437" t="s">
        <v>665</v>
      </c>
      <c r="I282" s="451"/>
      <c r="J282" s="458">
        <v>3</v>
      </c>
      <c r="K282" s="449">
        <f t="shared" si="16"/>
        <v>12</v>
      </c>
      <c r="L282" s="399">
        <v>12</v>
      </c>
      <c r="M282" s="399"/>
      <c r="N282" s="68" t="e">
        <f>IF(L282="nio",0,IF(L282&gt;0,L282*J282/P282,0))*VLOOKUP(B282,'2-Kosten per locatie'!$A$15:$C$16,3,FALSE)</f>
        <v>#DIV/0!</v>
      </c>
      <c r="O282" s="68">
        <f t="shared" si="23"/>
        <v>0</v>
      </c>
      <c r="P282" s="69">
        <f>IF(L282="nio",0,IF(L282&gt;0,VLOOKUP(H282,'3-Productie normen'!A:I,VLOOKUP(L282,'3-Productie normen'!$B$38:$C$44,2,FALSE),FALSE)))</f>
        <v>0</v>
      </c>
      <c r="Q282" s="69">
        <f t="shared" si="24"/>
        <v>0</v>
      </c>
      <c r="R282" s="70"/>
      <c r="T282" s="43">
        <f t="shared" si="25"/>
        <v>36</v>
      </c>
    </row>
    <row r="283" spans="1:20" ht="14.1" customHeight="1">
      <c r="A283" s="53"/>
      <c r="B283" s="447" t="s">
        <v>214</v>
      </c>
      <c r="C283" s="447"/>
      <c r="D283" s="447" t="s">
        <v>711</v>
      </c>
      <c r="E283" s="503" t="s">
        <v>84</v>
      </c>
      <c r="F283" s="503"/>
      <c r="G283" s="437" t="s">
        <v>714</v>
      </c>
      <c r="H283" s="437" t="s">
        <v>16</v>
      </c>
      <c r="I283" s="451"/>
      <c r="J283" s="458">
        <v>14</v>
      </c>
      <c r="K283" s="449">
        <f t="shared" si="16"/>
        <v>200</v>
      </c>
      <c r="L283" s="399">
        <v>200</v>
      </c>
      <c r="M283" s="399"/>
      <c r="N283" s="68" t="e">
        <f>IF(L283="nio",0,IF(L283&gt;0,L283*J283/P283,0))*VLOOKUP(B283,'2-Kosten per locatie'!$A$15:$C$16,3,FALSE)</f>
        <v>#DIV/0!</v>
      </c>
      <c r="O283" s="68">
        <f t="shared" si="23"/>
        <v>0</v>
      </c>
      <c r="P283" s="69">
        <f>IF(L283="nio",0,IF(L283&gt;0,VLOOKUP(H283,'3-Productie normen'!A:I,VLOOKUP(L283,'3-Productie normen'!$B$38:$C$44,2,FALSE),FALSE)))</f>
        <v>0</v>
      </c>
      <c r="Q283" s="69">
        <f t="shared" si="24"/>
        <v>0</v>
      </c>
      <c r="R283" s="70"/>
      <c r="T283" s="43">
        <f t="shared" si="25"/>
        <v>2800</v>
      </c>
    </row>
    <row r="284" spans="1:20" ht="14.1" customHeight="1">
      <c r="A284" s="53"/>
      <c r="B284" s="447" t="s">
        <v>214</v>
      </c>
      <c r="C284" s="447"/>
      <c r="D284" s="447" t="s">
        <v>711</v>
      </c>
      <c r="E284" s="503" t="s">
        <v>84</v>
      </c>
      <c r="F284" s="503"/>
      <c r="G284" s="437" t="s">
        <v>715</v>
      </c>
      <c r="H284" s="437" t="s">
        <v>149</v>
      </c>
      <c r="I284" s="451"/>
      <c r="J284" s="458">
        <v>16</v>
      </c>
      <c r="K284" s="449">
        <f t="shared" si="16"/>
        <v>200</v>
      </c>
      <c r="L284" s="399">
        <v>200</v>
      </c>
      <c r="M284" s="399"/>
      <c r="N284" s="68" t="e">
        <f>IF(L284="nio",0,IF(L284&gt;0,L284*J284/P284,0))*VLOOKUP(B284,'2-Kosten per locatie'!$A$15:$C$16,3,FALSE)</f>
        <v>#DIV/0!</v>
      </c>
      <c r="O284" s="68">
        <f t="shared" si="23"/>
        <v>0</v>
      </c>
      <c r="P284" s="69">
        <f>IF(L284="nio",0,IF(L284&gt;0,VLOOKUP(H284,'3-Productie normen'!A:I,VLOOKUP(L284,'3-Productie normen'!$B$38:$C$44,2,FALSE),FALSE)))</f>
        <v>0</v>
      </c>
      <c r="Q284" s="69">
        <f t="shared" si="24"/>
        <v>0</v>
      </c>
      <c r="R284" s="70"/>
      <c r="T284" s="43">
        <f t="shared" si="25"/>
        <v>3200</v>
      </c>
    </row>
    <row r="285" spans="1:20" ht="14.1" customHeight="1">
      <c r="A285" s="53"/>
      <c r="B285" s="447" t="s">
        <v>214</v>
      </c>
      <c r="C285" s="447"/>
      <c r="D285" s="447" t="s">
        <v>711</v>
      </c>
      <c r="E285" s="503" t="s">
        <v>84</v>
      </c>
      <c r="F285" s="503"/>
      <c r="G285" s="437" t="s">
        <v>716</v>
      </c>
      <c r="H285" s="437" t="s">
        <v>666</v>
      </c>
      <c r="I285" s="451"/>
      <c r="J285" s="458">
        <v>51</v>
      </c>
      <c r="K285" s="449">
        <f t="shared" si="16"/>
        <v>200</v>
      </c>
      <c r="L285" s="399">
        <v>200</v>
      </c>
      <c r="M285" s="399"/>
      <c r="N285" s="68" t="e">
        <f>IF(L285="nio",0,IF(L285&gt;0,L285*J285/P285,0))*VLOOKUP(B285,'2-Kosten per locatie'!$A$15:$C$16,3,FALSE)</f>
        <v>#DIV/0!</v>
      </c>
      <c r="O285" s="68">
        <f t="shared" si="23"/>
        <v>0</v>
      </c>
      <c r="P285" s="69">
        <f>IF(L285="nio",0,IF(L285&gt;0,VLOOKUP(H285,'3-Productie normen'!A:I,VLOOKUP(L285,'3-Productie normen'!$B$38:$C$44,2,FALSE),FALSE)))</f>
        <v>0</v>
      </c>
      <c r="Q285" s="69">
        <f t="shared" si="24"/>
        <v>0</v>
      </c>
      <c r="R285" s="70"/>
      <c r="T285" s="43">
        <f t="shared" si="25"/>
        <v>10200</v>
      </c>
    </row>
    <row r="286" spans="1:20" ht="14.1" customHeight="1">
      <c r="A286" s="53"/>
      <c r="B286" s="447" t="s">
        <v>214</v>
      </c>
      <c r="C286" s="447"/>
      <c r="D286" s="447" t="s">
        <v>711</v>
      </c>
      <c r="E286" s="503" t="s">
        <v>84</v>
      </c>
      <c r="F286" s="503"/>
      <c r="G286" s="437" t="s">
        <v>717</v>
      </c>
      <c r="H286" s="437" t="s">
        <v>685</v>
      </c>
      <c r="I286" s="451"/>
      <c r="J286" s="458">
        <v>51</v>
      </c>
      <c r="K286" s="449">
        <f t="shared" si="16"/>
        <v>200</v>
      </c>
      <c r="L286" s="399">
        <v>200</v>
      </c>
      <c r="M286" s="399"/>
      <c r="N286" s="68" t="e">
        <f>IF(L286="nio",0,IF(L286&gt;0,L286*J286/P286,0))*VLOOKUP(B286,'2-Kosten per locatie'!$A$15:$C$16,3,FALSE)</f>
        <v>#DIV/0!</v>
      </c>
      <c r="O286" s="68">
        <f t="shared" si="23"/>
        <v>0</v>
      </c>
      <c r="P286" s="69">
        <f>IF(L286="nio",0,IF(L286&gt;0,VLOOKUP(H286,'3-Productie normen'!A:I,VLOOKUP(L286,'3-Productie normen'!$B$38:$C$44,2,FALSE),FALSE)))</f>
        <v>0</v>
      </c>
      <c r="Q286" s="69">
        <f t="shared" si="24"/>
        <v>0</v>
      </c>
      <c r="R286" s="70"/>
      <c r="T286" s="43">
        <f t="shared" si="25"/>
        <v>10200</v>
      </c>
    </row>
    <row r="287" spans="1:20" ht="14.1" customHeight="1">
      <c r="A287" s="53"/>
      <c r="B287" s="447" t="s">
        <v>214</v>
      </c>
      <c r="C287" s="447"/>
      <c r="D287" s="447" t="s">
        <v>711</v>
      </c>
      <c r="E287" s="503" t="s">
        <v>84</v>
      </c>
      <c r="F287" s="503"/>
      <c r="G287" s="437" t="s">
        <v>718</v>
      </c>
      <c r="H287" s="437" t="s">
        <v>685</v>
      </c>
      <c r="I287" s="451"/>
      <c r="J287" s="458">
        <v>51</v>
      </c>
      <c r="K287" s="449">
        <f t="shared" si="16"/>
        <v>200</v>
      </c>
      <c r="L287" s="399">
        <v>200</v>
      </c>
      <c r="M287" s="399"/>
      <c r="N287" s="68" t="e">
        <f>IF(L287="nio",0,IF(L287&gt;0,L287*J287/P287,0))*VLOOKUP(B287,'2-Kosten per locatie'!$A$15:$C$16,3,FALSE)</f>
        <v>#DIV/0!</v>
      </c>
      <c r="O287" s="68">
        <f t="shared" si="23"/>
        <v>0</v>
      </c>
      <c r="P287" s="69">
        <f>IF(L287="nio",0,IF(L287&gt;0,VLOOKUP(H287,'3-Productie normen'!A:I,VLOOKUP(L287,'3-Productie normen'!$B$38:$C$44,2,FALSE),FALSE)))</f>
        <v>0</v>
      </c>
      <c r="Q287" s="69">
        <f t="shared" si="24"/>
        <v>0</v>
      </c>
      <c r="R287" s="70"/>
      <c r="T287" s="43">
        <f t="shared" si="25"/>
        <v>10200</v>
      </c>
    </row>
    <row r="288" spans="1:20" ht="14.1" customHeight="1">
      <c r="A288" s="53"/>
      <c r="B288" s="447" t="s">
        <v>214</v>
      </c>
      <c r="C288" s="447"/>
      <c r="D288" s="447" t="s">
        <v>711</v>
      </c>
      <c r="E288" s="503" t="s">
        <v>84</v>
      </c>
      <c r="F288" s="503"/>
      <c r="G288" s="437" t="s">
        <v>719</v>
      </c>
      <c r="H288" s="437" t="s">
        <v>685</v>
      </c>
      <c r="I288" s="451"/>
      <c r="J288" s="458">
        <v>51</v>
      </c>
      <c r="K288" s="449">
        <f t="shared" si="16"/>
        <v>200</v>
      </c>
      <c r="L288" s="399">
        <v>200</v>
      </c>
      <c r="M288" s="399"/>
      <c r="N288" s="68" t="e">
        <f>IF(L288="nio",0,IF(L288&gt;0,L288*J288/P288,0))*VLOOKUP(B288,'2-Kosten per locatie'!$A$15:$C$16,3,FALSE)</f>
        <v>#DIV/0!</v>
      </c>
      <c r="O288" s="68">
        <f t="shared" si="23"/>
        <v>0</v>
      </c>
      <c r="P288" s="69">
        <f>IF(L288="nio",0,IF(L288&gt;0,VLOOKUP(H288,'3-Productie normen'!A:I,VLOOKUP(L288,'3-Productie normen'!$B$38:$C$44,2,FALSE),FALSE)))</f>
        <v>0</v>
      </c>
      <c r="Q288" s="69">
        <f t="shared" si="24"/>
        <v>0</v>
      </c>
      <c r="R288" s="70"/>
      <c r="T288" s="43">
        <f t="shared" si="25"/>
        <v>10200</v>
      </c>
    </row>
    <row r="289" spans="1:20" ht="14.1" customHeight="1">
      <c r="A289" s="53"/>
      <c r="B289" s="447" t="s">
        <v>214</v>
      </c>
      <c r="C289" s="447"/>
      <c r="D289" s="447" t="s">
        <v>711</v>
      </c>
      <c r="E289" s="503" t="s">
        <v>720</v>
      </c>
      <c r="F289" s="503"/>
      <c r="G289" s="437" t="s">
        <v>712</v>
      </c>
      <c r="H289" s="437" t="s">
        <v>209</v>
      </c>
      <c r="I289" s="451"/>
      <c r="J289" s="458">
        <v>63</v>
      </c>
      <c r="K289" s="449">
        <f t="shared" si="16"/>
        <v>200</v>
      </c>
      <c r="L289" s="399">
        <v>200</v>
      </c>
      <c r="M289" s="399"/>
      <c r="N289" s="68" t="e">
        <f>IF(L289="nio",0,IF(L289&gt;0,L289*J289/P289,0))*VLOOKUP(B289,'2-Kosten per locatie'!$A$15:$C$16,3,FALSE)</f>
        <v>#DIV/0!</v>
      </c>
      <c r="O289" s="68">
        <f t="shared" si="23"/>
        <v>0</v>
      </c>
      <c r="P289" s="69">
        <f>IF(L289="nio",0,IF(L289&gt;0,VLOOKUP(H289,'3-Productie normen'!A:I,VLOOKUP(L289,'3-Productie normen'!$B$38:$C$44,2,FALSE),FALSE)))</f>
        <v>0</v>
      </c>
      <c r="Q289" s="69">
        <f t="shared" si="24"/>
        <v>0</v>
      </c>
      <c r="R289" s="70"/>
      <c r="T289" s="43">
        <f t="shared" si="25"/>
        <v>12600</v>
      </c>
    </row>
    <row r="290" spans="1:20" ht="14.1" customHeight="1">
      <c r="A290" s="53"/>
      <c r="B290" s="447" t="s">
        <v>214</v>
      </c>
      <c r="C290" s="447"/>
      <c r="D290" s="447" t="s">
        <v>711</v>
      </c>
      <c r="E290" s="503" t="s">
        <v>720</v>
      </c>
      <c r="F290" s="503"/>
      <c r="G290" s="437" t="s">
        <v>714</v>
      </c>
      <c r="H290" s="437" t="s">
        <v>16</v>
      </c>
      <c r="I290" s="451"/>
      <c r="J290" s="458">
        <v>14</v>
      </c>
      <c r="K290" s="449">
        <f t="shared" si="16"/>
        <v>200</v>
      </c>
      <c r="L290" s="399">
        <v>200</v>
      </c>
      <c r="M290" s="399"/>
      <c r="N290" s="68" t="e">
        <f>IF(L290="nio",0,IF(L290&gt;0,L290*J290/P290,0))*VLOOKUP(B290,'2-Kosten per locatie'!$A$15:$C$16,3,FALSE)</f>
        <v>#DIV/0!</v>
      </c>
      <c r="O290" s="68">
        <f t="shared" si="23"/>
        <v>0</v>
      </c>
      <c r="P290" s="69">
        <f>IF(L290="nio",0,IF(L290&gt;0,VLOOKUP(H290,'3-Productie normen'!A:I,VLOOKUP(L290,'3-Productie normen'!$B$38:$C$44,2,FALSE),FALSE)))</f>
        <v>0</v>
      </c>
      <c r="Q290" s="69">
        <f t="shared" si="24"/>
        <v>0</v>
      </c>
      <c r="R290" s="70"/>
      <c r="T290" s="43">
        <f t="shared" si="25"/>
        <v>2800</v>
      </c>
    </row>
    <row r="291" spans="1:20" ht="14.1" customHeight="1">
      <c r="A291" s="53"/>
      <c r="B291" s="447" t="s">
        <v>214</v>
      </c>
      <c r="C291" s="447"/>
      <c r="D291" s="447" t="s">
        <v>711</v>
      </c>
      <c r="E291" s="503" t="s">
        <v>720</v>
      </c>
      <c r="F291" s="503"/>
      <c r="G291" s="437" t="s">
        <v>709</v>
      </c>
      <c r="H291" s="437" t="s">
        <v>149</v>
      </c>
      <c r="I291" s="451"/>
      <c r="J291" s="458">
        <v>16</v>
      </c>
      <c r="K291" s="449">
        <f t="shared" si="16"/>
        <v>200</v>
      </c>
      <c r="L291" s="399">
        <v>200</v>
      </c>
      <c r="M291" s="399"/>
      <c r="N291" s="68" t="e">
        <f>IF(L291="nio",0,IF(L291&gt;0,L291*J291/P291,0))*VLOOKUP(B291,'2-Kosten per locatie'!$A$15:$C$16,3,FALSE)</f>
        <v>#DIV/0!</v>
      </c>
      <c r="O291" s="68">
        <f t="shared" si="23"/>
        <v>0</v>
      </c>
      <c r="P291" s="69">
        <f>IF(L291="nio",0,IF(L291&gt;0,VLOOKUP(H291,'3-Productie normen'!A:I,VLOOKUP(L291,'3-Productie normen'!$B$38:$C$44,2,FALSE),FALSE)))</f>
        <v>0</v>
      </c>
      <c r="Q291" s="69">
        <f t="shared" si="24"/>
        <v>0</v>
      </c>
      <c r="R291" s="70"/>
      <c r="T291" s="43">
        <f t="shared" si="25"/>
        <v>3200</v>
      </c>
    </row>
    <row r="292" spans="1:20" ht="14.1" customHeight="1">
      <c r="A292" s="53"/>
      <c r="B292" s="447" t="s">
        <v>214</v>
      </c>
      <c r="C292" s="447"/>
      <c r="D292" s="447" t="s">
        <v>711</v>
      </c>
      <c r="E292" s="503" t="s">
        <v>720</v>
      </c>
      <c r="F292" s="503"/>
      <c r="G292" s="437" t="s">
        <v>721</v>
      </c>
      <c r="H292" s="437" t="s">
        <v>685</v>
      </c>
      <c r="I292" s="451"/>
      <c r="J292" s="458">
        <v>51</v>
      </c>
      <c r="K292" s="449">
        <f t="shared" si="16"/>
        <v>200</v>
      </c>
      <c r="L292" s="399">
        <v>200</v>
      </c>
      <c r="M292" s="399"/>
      <c r="N292" s="68" t="e">
        <f>IF(L292="nio",0,IF(L292&gt;0,L292*J292/P292,0))*VLOOKUP(B292,'2-Kosten per locatie'!$A$15:$C$16,3,FALSE)</f>
        <v>#DIV/0!</v>
      </c>
      <c r="O292" s="68">
        <f t="shared" si="23"/>
        <v>0</v>
      </c>
      <c r="P292" s="69">
        <f>IF(L292="nio",0,IF(L292&gt;0,VLOOKUP(H292,'3-Productie normen'!A:I,VLOOKUP(L292,'3-Productie normen'!$B$38:$C$44,2,FALSE),FALSE)))</f>
        <v>0</v>
      </c>
      <c r="Q292" s="69">
        <f t="shared" si="24"/>
        <v>0</v>
      </c>
      <c r="R292" s="70"/>
      <c r="T292" s="43">
        <f t="shared" si="25"/>
        <v>10200</v>
      </c>
    </row>
    <row r="293" spans="1:20" ht="14.1" customHeight="1">
      <c r="A293" s="53"/>
      <c r="B293" s="447" t="s">
        <v>214</v>
      </c>
      <c r="C293" s="447"/>
      <c r="D293" s="447" t="s">
        <v>711</v>
      </c>
      <c r="E293" s="503" t="s">
        <v>720</v>
      </c>
      <c r="F293" s="503"/>
      <c r="G293" s="437" t="s">
        <v>722</v>
      </c>
      <c r="H293" s="437" t="s">
        <v>685</v>
      </c>
      <c r="I293" s="451"/>
      <c r="J293" s="458">
        <v>51</v>
      </c>
      <c r="K293" s="449">
        <f t="shared" si="16"/>
        <v>200</v>
      </c>
      <c r="L293" s="399">
        <v>200</v>
      </c>
      <c r="M293" s="399"/>
      <c r="N293" s="68" t="e">
        <f>IF(L293="nio",0,IF(L293&gt;0,L293*J293/P293,0))*VLOOKUP(B293,'2-Kosten per locatie'!$A$15:$C$16,3,FALSE)</f>
        <v>#DIV/0!</v>
      </c>
      <c r="O293" s="68">
        <f t="shared" si="23"/>
        <v>0</v>
      </c>
      <c r="P293" s="69">
        <f>IF(L293="nio",0,IF(L293&gt;0,VLOOKUP(H293,'3-Productie normen'!A:I,VLOOKUP(L293,'3-Productie normen'!$B$38:$C$44,2,FALSE),FALSE)))</f>
        <v>0</v>
      </c>
      <c r="Q293" s="69">
        <f t="shared" si="24"/>
        <v>0</v>
      </c>
      <c r="R293" s="70"/>
      <c r="T293" s="43">
        <f t="shared" si="25"/>
        <v>10200</v>
      </c>
    </row>
    <row r="294" spans="1:20" ht="14.1" customHeight="1">
      <c r="A294" s="53"/>
      <c r="B294" s="447" t="s">
        <v>214</v>
      </c>
      <c r="C294" s="447"/>
      <c r="D294" s="447" t="s">
        <v>711</v>
      </c>
      <c r="E294" s="503" t="s">
        <v>720</v>
      </c>
      <c r="F294" s="503"/>
      <c r="G294" s="437" t="s">
        <v>723</v>
      </c>
      <c r="H294" s="437" t="s">
        <v>685</v>
      </c>
      <c r="I294" s="451"/>
      <c r="J294" s="458">
        <v>51</v>
      </c>
      <c r="K294" s="449">
        <f t="shared" si="16"/>
        <v>200</v>
      </c>
      <c r="L294" s="399">
        <v>200</v>
      </c>
      <c r="M294" s="399"/>
      <c r="N294" s="68" t="e">
        <f>IF(L294="nio",0,IF(L294&gt;0,L294*J294/P294,0))*VLOOKUP(B294,'2-Kosten per locatie'!$A$15:$C$16,3,FALSE)</f>
        <v>#DIV/0!</v>
      </c>
      <c r="O294" s="68">
        <f t="shared" si="23"/>
        <v>0</v>
      </c>
      <c r="P294" s="69">
        <f>IF(L294="nio",0,IF(L294&gt;0,VLOOKUP(H294,'3-Productie normen'!A:I,VLOOKUP(L294,'3-Productie normen'!$B$38:$C$44,2,FALSE),FALSE)))</f>
        <v>0</v>
      </c>
      <c r="Q294" s="69">
        <f t="shared" si="24"/>
        <v>0</v>
      </c>
      <c r="R294" s="70"/>
      <c r="T294" s="43">
        <f t="shared" si="25"/>
        <v>10200</v>
      </c>
    </row>
    <row r="295" spans="1:20" ht="14.1" customHeight="1">
      <c r="A295" s="53"/>
      <c r="B295" s="447" t="s">
        <v>214</v>
      </c>
      <c r="C295" s="447"/>
      <c r="D295" s="447" t="s">
        <v>711</v>
      </c>
      <c r="E295" s="503" t="s">
        <v>720</v>
      </c>
      <c r="F295" s="503"/>
      <c r="G295" s="437" t="s">
        <v>724</v>
      </c>
      <c r="H295" s="437" t="s">
        <v>685</v>
      </c>
      <c r="I295" s="451"/>
      <c r="J295" s="458">
        <v>51</v>
      </c>
      <c r="K295" s="449">
        <f t="shared" si="16"/>
        <v>200</v>
      </c>
      <c r="L295" s="399">
        <v>200</v>
      </c>
      <c r="M295" s="399"/>
      <c r="N295" s="68" t="e">
        <f>IF(L295="nio",0,IF(L295&gt;0,L295*J295/P295,0))*VLOOKUP(B295,'2-Kosten per locatie'!$A$15:$C$16,3,FALSE)</f>
        <v>#DIV/0!</v>
      </c>
      <c r="O295" s="68">
        <f t="shared" si="23"/>
        <v>0</v>
      </c>
      <c r="P295" s="69">
        <f>IF(L295="nio",0,IF(L295&gt;0,VLOOKUP(H295,'3-Productie normen'!A:I,VLOOKUP(L295,'3-Productie normen'!$B$38:$C$44,2,FALSE),FALSE)))</f>
        <v>0</v>
      </c>
      <c r="Q295" s="69">
        <f t="shared" si="24"/>
        <v>0</v>
      </c>
      <c r="R295" s="70"/>
      <c r="T295" s="43">
        <f t="shared" si="25"/>
        <v>10200</v>
      </c>
    </row>
    <row r="296" spans="1:20" ht="14.1" customHeight="1">
      <c r="A296" s="53">
        <v>284</v>
      </c>
      <c r="B296" s="447" t="s">
        <v>669</v>
      </c>
      <c r="C296" s="447"/>
      <c r="D296" s="447"/>
      <c r="E296" s="503" t="s">
        <v>668</v>
      </c>
      <c r="F296" s="503" t="s">
        <v>567</v>
      </c>
      <c r="G296" s="437" t="s">
        <v>568</v>
      </c>
      <c r="H296" s="437" t="s">
        <v>209</v>
      </c>
      <c r="I296" s="451" t="s">
        <v>658</v>
      </c>
      <c r="J296" s="458">
        <v>6</v>
      </c>
      <c r="K296" s="449">
        <f t="shared" si="16"/>
        <v>200</v>
      </c>
      <c r="L296" s="399">
        <v>200</v>
      </c>
      <c r="M296" s="67">
        <v>0</v>
      </c>
      <c r="N296" s="68" t="e">
        <f>IF(L296="nio",0,IF(L296&gt;0,L296*J296/P296,0))*VLOOKUP(B296,'2-Kosten per locatie'!$A$15:$C$16,3,FALSE)</f>
        <v>#DIV/0!</v>
      </c>
      <c r="O296" s="68">
        <f t="shared" si="23"/>
        <v>0</v>
      </c>
      <c r="P296" s="69">
        <f>IF(L296="nio",0,IF(L296&gt;0,VLOOKUP(H296,'3-Productie normen'!A:I,VLOOKUP(L296,'3-Productie normen'!$B$38:$C$44,2,FALSE),FALSE)))</f>
        <v>0</v>
      </c>
      <c r="Q296" s="69">
        <f t="shared" si="24"/>
        <v>0</v>
      </c>
      <c r="R296" s="70"/>
      <c r="T296" s="43">
        <f t="shared" si="25"/>
        <v>1200</v>
      </c>
    </row>
    <row r="297" spans="1:20" ht="14.1" customHeight="1">
      <c r="A297" s="53">
        <v>285</v>
      </c>
      <c r="B297" s="447" t="s">
        <v>669</v>
      </c>
      <c r="C297" s="447"/>
      <c r="D297" s="447"/>
      <c r="E297" s="503" t="s">
        <v>668</v>
      </c>
      <c r="F297" s="503" t="s">
        <v>567</v>
      </c>
      <c r="G297" s="437" t="s">
        <v>569</v>
      </c>
      <c r="H297" s="437" t="s">
        <v>675</v>
      </c>
      <c r="I297" s="451" t="s">
        <v>659</v>
      </c>
      <c r="J297" s="458">
        <v>67</v>
      </c>
      <c r="K297" s="449">
        <f t="shared" si="16"/>
        <v>12</v>
      </c>
      <c r="L297" s="399">
        <v>12</v>
      </c>
      <c r="M297" s="67">
        <v>0</v>
      </c>
      <c r="N297" s="68" t="e">
        <f>IF(L297="nio",0,IF(L297&gt;0,L297*J297/P297,0))*VLOOKUP(B297,'2-Kosten per locatie'!$A$15:$C$16,3,FALSE)</f>
        <v>#DIV/0!</v>
      </c>
      <c r="O297" s="68">
        <f t="shared" si="17"/>
        <v>0</v>
      </c>
      <c r="P297" s="69">
        <f>IF(L297="nio",0,IF(L297&gt;0,VLOOKUP(H297,'3-Productie normen'!A:I,VLOOKUP(L297,'3-Productie normen'!$B$38:$C$44,2,FALSE),FALSE)))</f>
        <v>0</v>
      </c>
      <c r="Q297" s="69">
        <f t="shared" si="18"/>
        <v>0</v>
      </c>
      <c r="R297" s="70"/>
      <c r="T297" s="43">
        <f t="shared" si="19"/>
        <v>804</v>
      </c>
    </row>
    <row r="298" spans="1:20" ht="14.1" customHeight="1">
      <c r="A298" s="53">
        <v>286</v>
      </c>
      <c r="B298" s="447" t="s">
        <v>669</v>
      </c>
      <c r="C298" s="447"/>
      <c r="D298" s="447"/>
      <c r="E298" s="503" t="s">
        <v>668</v>
      </c>
      <c r="F298" s="503" t="s">
        <v>567</v>
      </c>
      <c r="G298" s="437" t="s">
        <v>207</v>
      </c>
      <c r="H298" s="437" t="s">
        <v>207</v>
      </c>
      <c r="I298" s="451" t="s">
        <v>650</v>
      </c>
      <c r="J298" s="458">
        <v>16</v>
      </c>
      <c r="K298" s="449">
        <f t="shared" si="16"/>
        <v>120</v>
      </c>
      <c r="L298" s="399">
        <v>120</v>
      </c>
      <c r="M298" s="67">
        <v>0</v>
      </c>
      <c r="N298" s="68" t="e">
        <f>IF(L298="nio",0,IF(L298&gt;0,L298*J298/P298,0))*VLOOKUP(B298,'2-Kosten per locatie'!$A$15:$C$16,3,FALSE)</f>
        <v>#DIV/0!</v>
      </c>
      <c r="O298" s="68">
        <f t="shared" si="17"/>
        <v>0</v>
      </c>
      <c r="P298" s="69">
        <f>IF(L298="nio",0,IF(L298&gt;0,VLOOKUP(H298,'3-Productie normen'!A:I,VLOOKUP(L298,'3-Productie normen'!$B$38:$C$44,2,FALSE),FALSE)))</f>
        <v>0</v>
      </c>
      <c r="Q298" s="69">
        <f t="shared" si="18"/>
        <v>0</v>
      </c>
      <c r="R298" s="70"/>
      <c r="T298" s="43">
        <f t="shared" si="19"/>
        <v>1920</v>
      </c>
    </row>
    <row r="299" spans="1:20" ht="14.1" customHeight="1">
      <c r="A299" s="53">
        <v>287</v>
      </c>
      <c r="B299" s="447" t="s">
        <v>669</v>
      </c>
      <c r="C299" s="447"/>
      <c r="D299" s="447"/>
      <c r="E299" s="503" t="s">
        <v>668</v>
      </c>
      <c r="F299" s="503" t="s">
        <v>567</v>
      </c>
      <c r="G299" s="437" t="s">
        <v>570</v>
      </c>
      <c r="H299" s="447" t="s">
        <v>680</v>
      </c>
      <c r="I299" s="451" t="s">
        <v>658</v>
      </c>
      <c r="J299" s="458">
        <v>1160</v>
      </c>
      <c r="K299" s="449">
        <f t="shared" si="16"/>
        <v>0</v>
      </c>
      <c r="L299" s="461" t="s">
        <v>677</v>
      </c>
      <c r="M299" s="67">
        <v>0</v>
      </c>
      <c r="N299" s="68">
        <f>IF(L299="nio",0,IF(L299&gt;0,L299*J299/P299,0))*VLOOKUP(B299,'2-Kosten per locatie'!$A$15:$C$16,3,FALSE)</f>
        <v>0</v>
      </c>
      <c r="O299" s="68">
        <f t="shared" si="17"/>
        <v>0</v>
      </c>
      <c r="P299" s="69">
        <f>IF(L299="nio",0,IF(L299&gt;0,VLOOKUP(H299,'3-Productie normen'!A:I,VLOOKUP(L299,'3-Productie normen'!$B$38:$C$44,2,FALSE),FALSE)))</f>
        <v>0</v>
      </c>
      <c r="Q299" s="69">
        <f t="shared" si="18"/>
        <v>0</v>
      </c>
      <c r="R299" s="70"/>
      <c r="T299" s="43">
        <f t="shared" si="19"/>
        <v>0</v>
      </c>
    </row>
    <row r="300" spans="1:20" ht="14.1" customHeight="1">
      <c r="A300" s="53">
        <v>288</v>
      </c>
      <c r="B300" s="447" t="s">
        <v>669</v>
      </c>
      <c r="C300" s="447"/>
      <c r="D300" s="447"/>
      <c r="E300" s="503" t="s">
        <v>668</v>
      </c>
      <c r="F300" s="503" t="s">
        <v>567</v>
      </c>
      <c r="G300" s="437" t="s">
        <v>571</v>
      </c>
      <c r="H300" s="437" t="s">
        <v>85</v>
      </c>
      <c r="I300" s="451" t="s">
        <v>653</v>
      </c>
      <c r="J300" s="458">
        <v>5</v>
      </c>
      <c r="K300" s="449">
        <f t="shared" si="16"/>
        <v>200</v>
      </c>
      <c r="L300" s="399">
        <v>200</v>
      </c>
      <c r="M300" s="67">
        <v>0</v>
      </c>
      <c r="N300" s="68" t="e">
        <f>IF(L300="nio",0,IF(L300&gt;0,L300*J300/P300,0))*VLOOKUP(B300,'2-Kosten per locatie'!$A$15:$C$16,3,FALSE)</f>
        <v>#DIV/0!</v>
      </c>
      <c r="O300" s="68">
        <f t="shared" si="17"/>
        <v>0</v>
      </c>
      <c r="P300" s="69">
        <f>IF(L300="nio",0,IF(L300&gt;0,VLOOKUP(H300,'3-Productie normen'!A:I,VLOOKUP(L300,'3-Productie normen'!$B$38:$C$44,2,FALSE),FALSE)))</f>
        <v>0</v>
      </c>
      <c r="Q300" s="69">
        <f t="shared" si="18"/>
        <v>0</v>
      </c>
      <c r="R300" s="70"/>
      <c r="T300" s="43">
        <f t="shared" si="19"/>
        <v>1000</v>
      </c>
    </row>
    <row r="301" spans="1:20" ht="14.1" customHeight="1">
      <c r="A301" s="53">
        <v>289</v>
      </c>
      <c r="B301" s="447" t="s">
        <v>669</v>
      </c>
      <c r="C301" s="447"/>
      <c r="D301" s="447"/>
      <c r="E301" s="503" t="s">
        <v>668</v>
      </c>
      <c r="F301" s="503" t="s">
        <v>567</v>
      </c>
      <c r="G301" s="437" t="s">
        <v>571</v>
      </c>
      <c r="H301" s="447" t="s">
        <v>680</v>
      </c>
      <c r="I301" s="451" t="s">
        <v>653</v>
      </c>
      <c r="J301" s="458">
        <v>5</v>
      </c>
      <c r="K301" s="449">
        <f t="shared" si="16"/>
        <v>0</v>
      </c>
      <c r="L301" s="461" t="s">
        <v>677</v>
      </c>
      <c r="M301" s="67">
        <v>0</v>
      </c>
      <c r="N301" s="68">
        <f>IF(L301="nio",0,IF(L301&gt;0,L301*J301/P301,0))*VLOOKUP(B301,'2-Kosten per locatie'!$A$15:$C$16,3,FALSE)</f>
        <v>0</v>
      </c>
      <c r="O301" s="68">
        <f t="shared" si="17"/>
        <v>0</v>
      </c>
      <c r="P301" s="69">
        <f>IF(L301="nio",0,IF(L301&gt;0,VLOOKUP(H301,'3-Productie normen'!A:I,VLOOKUP(L301,'3-Productie normen'!$B$38:$C$44,2,FALSE),FALSE)))</f>
        <v>0</v>
      </c>
      <c r="Q301" s="69">
        <f t="shared" si="18"/>
        <v>0</v>
      </c>
      <c r="R301" s="70"/>
      <c r="T301" s="43">
        <f t="shared" si="19"/>
        <v>0</v>
      </c>
    </row>
    <row r="302" spans="1:20" ht="14.1" customHeight="1">
      <c r="A302" s="53">
        <v>290</v>
      </c>
      <c r="B302" s="447" t="s">
        <v>669</v>
      </c>
      <c r="C302" s="447"/>
      <c r="D302" s="447"/>
      <c r="E302" s="503" t="s">
        <v>668</v>
      </c>
      <c r="F302" s="503" t="s">
        <v>567</v>
      </c>
      <c r="G302" s="437" t="s">
        <v>572</v>
      </c>
      <c r="H302" s="447" t="s">
        <v>680</v>
      </c>
      <c r="I302" s="451" t="s">
        <v>658</v>
      </c>
      <c r="J302" s="458">
        <v>42</v>
      </c>
      <c r="K302" s="449">
        <f t="shared" si="16"/>
        <v>0</v>
      </c>
      <c r="L302" s="461" t="s">
        <v>677</v>
      </c>
      <c r="M302" s="67">
        <v>0</v>
      </c>
      <c r="N302" s="68">
        <f>IF(L302="nio",0,IF(L302&gt;0,L302*J302/P302,0))*VLOOKUP(B302,'2-Kosten per locatie'!$A$15:$C$16,3,FALSE)</f>
        <v>0</v>
      </c>
      <c r="O302" s="68">
        <f t="shared" si="17"/>
        <v>0</v>
      </c>
      <c r="P302" s="69">
        <f>IF(L302="nio",0,IF(L302&gt;0,VLOOKUP(H302,'3-Productie normen'!A:I,VLOOKUP(L302,'3-Productie normen'!$B$38:$C$44,2,FALSE),FALSE)))</f>
        <v>0</v>
      </c>
      <c r="Q302" s="69">
        <f t="shared" si="18"/>
        <v>0</v>
      </c>
      <c r="R302" s="70"/>
      <c r="T302" s="43">
        <f t="shared" si="19"/>
        <v>0</v>
      </c>
    </row>
    <row r="303" spans="1:20" ht="14.1" customHeight="1">
      <c r="A303" s="53">
        <v>291</v>
      </c>
      <c r="B303" s="447" t="s">
        <v>669</v>
      </c>
      <c r="C303" s="447"/>
      <c r="D303" s="447"/>
      <c r="E303" s="503" t="s">
        <v>668</v>
      </c>
      <c r="F303" s="503" t="s">
        <v>567</v>
      </c>
      <c r="G303" s="437" t="s">
        <v>573</v>
      </c>
      <c r="H303" s="437" t="s">
        <v>209</v>
      </c>
      <c r="I303" s="451" t="s">
        <v>650</v>
      </c>
      <c r="J303" s="458">
        <v>4</v>
      </c>
      <c r="K303" s="449">
        <f t="shared" si="16"/>
        <v>200</v>
      </c>
      <c r="L303" s="399">
        <v>200</v>
      </c>
      <c r="M303" s="67">
        <v>0</v>
      </c>
      <c r="N303" s="68" t="e">
        <f>IF(L303="nio",0,IF(L303&gt;0,L303*J303/P303,0))*VLOOKUP(B303,'2-Kosten per locatie'!$A$15:$C$16,3,FALSE)</f>
        <v>#DIV/0!</v>
      </c>
      <c r="O303" s="68">
        <f t="shared" si="17"/>
        <v>0</v>
      </c>
      <c r="P303" s="69">
        <f>IF(L303="nio",0,IF(L303&gt;0,VLOOKUP(H303,'3-Productie normen'!A:I,VLOOKUP(L303,'3-Productie normen'!$B$38:$C$44,2,FALSE),FALSE)))</f>
        <v>0</v>
      </c>
      <c r="Q303" s="69">
        <f t="shared" si="18"/>
        <v>0</v>
      </c>
      <c r="R303" s="70"/>
      <c r="T303" s="43">
        <f t="shared" si="19"/>
        <v>800</v>
      </c>
    </row>
    <row r="304" spans="1:20" ht="14.1" customHeight="1">
      <c r="A304" s="53">
        <v>292</v>
      </c>
      <c r="B304" s="447" t="s">
        <v>669</v>
      </c>
      <c r="C304" s="447"/>
      <c r="D304" s="447"/>
      <c r="E304" s="503" t="s">
        <v>84</v>
      </c>
      <c r="F304" s="503"/>
      <c r="G304" s="437" t="s">
        <v>574</v>
      </c>
      <c r="H304" s="437" t="s">
        <v>207</v>
      </c>
      <c r="I304" s="451" t="s">
        <v>650</v>
      </c>
      <c r="J304" s="458">
        <v>60</v>
      </c>
      <c r="K304" s="449">
        <f t="shared" si="16"/>
        <v>120</v>
      </c>
      <c r="L304" s="399">
        <v>120</v>
      </c>
      <c r="M304" s="67">
        <v>0</v>
      </c>
      <c r="N304" s="68" t="e">
        <f>IF(L304="nio",0,IF(L304&gt;0,L304*J304/P304,0))*VLOOKUP(B304,'2-Kosten per locatie'!$A$15:$C$16,3,FALSE)</f>
        <v>#DIV/0!</v>
      </c>
      <c r="O304" s="68">
        <f t="shared" si="17"/>
        <v>0</v>
      </c>
      <c r="P304" s="69">
        <f>IF(L304="nio",0,IF(L304&gt;0,VLOOKUP(H304,'3-Productie normen'!A:I,VLOOKUP(L304,'3-Productie normen'!$B$38:$C$44,2,FALSE),FALSE)))</f>
        <v>0</v>
      </c>
      <c r="Q304" s="69">
        <f t="shared" si="18"/>
        <v>0</v>
      </c>
      <c r="R304" s="70"/>
      <c r="T304" s="43">
        <f t="shared" si="19"/>
        <v>7200</v>
      </c>
    </row>
    <row r="305" spans="1:20" ht="14.1" customHeight="1">
      <c r="A305" s="53">
        <v>293</v>
      </c>
      <c r="B305" s="447" t="s">
        <v>669</v>
      </c>
      <c r="C305" s="447"/>
      <c r="D305" s="447"/>
      <c r="E305" s="503" t="s">
        <v>84</v>
      </c>
      <c r="F305" s="503"/>
      <c r="G305" s="437" t="s">
        <v>467</v>
      </c>
      <c r="H305" s="447" t="s">
        <v>85</v>
      </c>
      <c r="I305" s="451" t="s">
        <v>650</v>
      </c>
      <c r="J305" s="458">
        <v>12</v>
      </c>
      <c r="K305" s="449">
        <f t="shared" si="16"/>
        <v>200</v>
      </c>
      <c r="L305" s="399">
        <v>200</v>
      </c>
      <c r="M305" s="67">
        <v>0</v>
      </c>
      <c r="N305" s="68" t="e">
        <f>IF(L305="nio",0,IF(L305&gt;0,L305*J305/P305,0))*VLOOKUP(B305,'2-Kosten per locatie'!$A$15:$C$16,3,FALSE)</f>
        <v>#DIV/0!</v>
      </c>
      <c r="O305" s="68">
        <f t="shared" si="17"/>
        <v>0</v>
      </c>
      <c r="P305" s="69">
        <f>IF(L305="nio",0,IF(L305&gt;0,VLOOKUP(H305,'3-Productie normen'!A:I,VLOOKUP(L305,'3-Productie normen'!$B$38:$C$44,2,FALSE),FALSE)))</f>
        <v>0</v>
      </c>
      <c r="Q305" s="69">
        <f t="shared" si="18"/>
        <v>0</v>
      </c>
      <c r="R305" s="70"/>
      <c r="T305" s="43">
        <f t="shared" si="19"/>
        <v>2400</v>
      </c>
    </row>
    <row r="306" spans="1:20" ht="14.1" customHeight="1">
      <c r="A306" s="53">
        <v>294</v>
      </c>
      <c r="B306" s="447" t="s">
        <v>669</v>
      </c>
      <c r="C306" s="447"/>
      <c r="D306" s="447"/>
      <c r="E306" s="503" t="s">
        <v>84</v>
      </c>
      <c r="F306" s="503"/>
      <c r="G306" s="437" t="s">
        <v>486</v>
      </c>
      <c r="H306" s="437" t="s">
        <v>149</v>
      </c>
      <c r="I306" s="451" t="s">
        <v>650</v>
      </c>
      <c r="J306" s="458">
        <v>16</v>
      </c>
      <c r="K306" s="449">
        <f t="shared" si="16"/>
        <v>120</v>
      </c>
      <c r="L306" s="399">
        <v>120</v>
      </c>
      <c r="M306" s="67">
        <v>0</v>
      </c>
      <c r="N306" s="68" t="e">
        <f>IF(L306="nio",0,IF(L306&gt;0,L306*J306/P306,0))*VLOOKUP(B306,'2-Kosten per locatie'!$A$15:$C$16,3,FALSE)</f>
        <v>#DIV/0!</v>
      </c>
      <c r="O306" s="68">
        <f t="shared" si="17"/>
        <v>0</v>
      </c>
      <c r="P306" s="69">
        <f>IF(L306="nio",0,IF(L306&gt;0,VLOOKUP(H306,'3-Productie normen'!A:I,VLOOKUP(L306,'3-Productie normen'!$B$38:$C$44,2,FALSE),FALSE)))</f>
        <v>0</v>
      </c>
      <c r="Q306" s="69">
        <f t="shared" si="18"/>
        <v>0</v>
      </c>
      <c r="R306" s="70"/>
      <c r="T306" s="43">
        <f t="shared" si="19"/>
        <v>1920</v>
      </c>
    </row>
    <row r="307" spans="1:20" ht="14.1" customHeight="1">
      <c r="A307" s="53">
        <v>295</v>
      </c>
      <c r="B307" s="447" t="s">
        <v>669</v>
      </c>
      <c r="C307" s="447"/>
      <c r="D307" s="447"/>
      <c r="E307" s="503" t="s">
        <v>84</v>
      </c>
      <c r="F307" s="503"/>
      <c r="G307" s="437" t="s">
        <v>467</v>
      </c>
      <c r="H307" s="447" t="s">
        <v>85</v>
      </c>
      <c r="I307" s="451" t="s">
        <v>650</v>
      </c>
      <c r="J307" s="458">
        <v>12</v>
      </c>
      <c r="K307" s="449">
        <f t="shared" si="16"/>
        <v>200</v>
      </c>
      <c r="L307" s="399">
        <v>200</v>
      </c>
      <c r="M307" s="67">
        <v>0</v>
      </c>
      <c r="N307" s="68" t="e">
        <f>IF(L307="nio",0,IF(L307&gt;0,L307*J307/P307,0))*VLOOKUP(B307,'2-Kosten per locatie'!$A$15:$C$16,3,FALSE)</f>
        <v>#DIV/0!</v>
      </c>
      <c r="O307" s="68">
        <f t="shared" si="17"/>
        <v>0</v>
      </c>
      <c r="P307" s="69">
        <f>IF(L307="nio",0,IF(L307&gt;0,VLOOKUP(H307,'3-Productie normen'!A:I,VLOOKUP(L307,'3-Productie normen'!$B$38:$C$44,2,FALSE),FALSE)))</f>
        <v>0</v>
      </c>
      <c r="Q307" s="69">
        <f t="shared" si="18"/>
        <v>0</v>
      </c>
      <c r="R307" s="70"/>
      <c r="T307" s="43">
        <f t="shared" si="19"/>
        <v>2400</v>
      </c>
    </row>
    <row r="308" spans="1:20" ht="14.1" customHeight="1">
      <c r="A308" s="53">
        <v>296</v>
      </c>
      <c r="B308" s="447" t="s">
        <v>669</v>
      </c>
      <c r="C308" s="447"/>
      <c r="D308" s="447"/>
      <c r="E308" s="503" t="s">
        <v>84</v>
      </c>
      <c r="F308" s="503"/>
      <c r="G308" s="437" t="s">
        <v>575</v>
      </c>
      <c r="H308" s="437" t="s">
        <v>209</v>
      </c>
      <c r="I308" s="451" t="s">
        <v>650</v>
      </c>
      <c r="J308" s="458">
        <v>80</v>
      </c>
      <c r="K308" s="449">
        <f t="shared" si="16"/>
        <v>200</v>
      </c>
      <c r="L308" s="399">
        <v>200</v>
      </c>
      <c r="M308" s="67">
        <v>0</v>
      </c>
      <c r="N308" s="68" t="e">
        <f>IF(L308="nio",0,IF(L308&gt;0,L308*J308/P308,0))*VLOOKUP(B308,'2-Kosten per locatie'!$A$15:$C$16,3,FALSE)</f>
        <v>#DIV/0!</v>
      </c>
      <c r="O308" s="68">
        <f t="shared" si="17"/>
        <v>0</v>
      </c>
      <c r="P308" s="69">
        <f>IF(L308="nio",0,IF(L308&gt;0,VLOOKUP(H308,'3-Productie normen'!A:I,VLOOKUP(L308,'3-Productie normen'!$B$38:$C$44,2,FALSE),FALSE)))</f>
        <v>0</v>
      </c>
      <c r="Q308" s="69">
        <f t="shared" si="18"/>
        <v>0</v>
      </c>
      <c r="R308" s="70"/>
      <c r="T308" s="43">
        <f t="shared" si="19"/>
        <v>16000</v>
      </c>
    </row>
    <row r="309" spans="1:20" ht="14.1" customHeight="1">
      <c r="A309" s="53">
        <v>297</v>
      </c>
      <c r="B309" s="447" t="s">
        <v>669</v>
      </c>
      <c r="C309" s="447"/>
      <c r="D309" s="447"/>
      <c r="E309" s="503" t="s">
        <v>84</v>
      </c>
      <c r="F309" s="503"/>
      <c r="G309" s="437" t="s">
        <v>576</v>
      </c>
      <c r="H309" s="447" t="s">
        <v>685</v>
      </c>
      <c r="I309" s="451" t="s">
        <v>660</v>
      </c>
      <c r="J309" s="458">
        <v>53</v>
      </c>
      <c r="K309" s="449">
        <f t="shared" si="16"/>
        <v>200</v>
      </c>
      <c r="L309" s="399">
        <v>200</v>
      </c>
      <c r="M309" s="67">
        <v>0</v>
      </c>
      <c r="N309" s="68" t="e">
        <f>IF(L309="nio",0,IF(L309&gt;0,L309*J309/P309,0))*VLOOKUP(B309,'2-Kosten per locatie'!$A$15:$C$16,3,FALSE)</f>
        <v>#DIV/0!</v>
      </c>
      <c r="O309" s="68">
        <f t="shared" si="17"/>
        <v>0</v>
      </c>
      <c r="P309" s="69">
        <f>IF(L309="nio",0,IF(L309&gt;0,VLOOKUP(H309,'3-Productie normen'!A:I,VLOOKUP(L309,'3-Productie normen'!$B$38:$C$44,2,FALSE),FALSE)))</f>
        <v>0</v>
      </c>
      <c r="Q309" s="69">
        <f t="shared" si="18"/>
        <v>0</v>
      </c>
      <c r="R309" s="70"/>
      <c r="T309" s="43">
        <f t="shared" si="19"/>
        <v>10600</v>
      </c>
    </row>
    <row r="310" spans="1:20" ht="14.1" customHeight="1">
      <c r="A310" s="53">
        <v>298</v>
      </c>
      <c r="B310" s="447" t="s">
        <v>669</v>
      </c>
      <c r="C310" s="447"/>
      <c r="D310" s="447"/>
      <c r="E310" s="503" t="s">
        <v>84</v>
      </c>
      <c r="F310" s="503"/>
      <c r="G310" s="437" t="s">
        <v>577</v>
      </c>
      <c r="H310" s="437" t="s">
        <v>209</v>
      </c>
      <c r="I310" s="451" t="s">
        <v>650</v>
      </c>
      <c r="J310" s="458">
        <v>78</v>
      </c>
      <c r="K310" s="449">
        <f t="shared" si="16"/>
        <v>200</v>
      </c>
      <c r="L310" s="399">
        <v>200</v>
      </c>
      <c r="M310" s="67">
        <v>0</v>
      </c>
      <c r="N310" s="68" t="e">
        <f>IF(L310="nio",0,IF(L310&gt;0,L310*J310/P310,0))*VLOOKUP(B310,'2-Kosten per locatie'!$A$15:$C$16,3,FALSE)</f>
        <v>#DIV/0!</v>
      </c>
      <c r="O310" s="68">
        <f t="shared" si="17"/>
        <v>0</v>
      </c>
      <c r="P310" s="69">
        <f>IF(L310="nio",0,IF(L310&gt;0,VLOOKUP(H310,'3-Productie normen'!A:I,VLOOKUP(L310,'3-Productie normen'!$B$38:$C$44,2,FALSE),FALSE)))</f>
        <v>0</v>
      </c>
      <c r="Q310" s="69">
        <f t="shared" si="18"/>
        <v>0</v>
      </c>
      <c r="R310" s="70"/>
      <c r="T310" s="43">
        <f t="shared" si="19"/>
        <v>15600</v>
      </c>
    </row>
    <row r="311" spans="1:20" ht="14.1" customHeight="1">
      <c r="A311" s="53">
        <v>299</v>
      </c>
      <c r="B311" s="447" t="s">
        <v>669</v>
      </c>
      <c r="C311" s="447"/>
      <c r="D311" s="447"/>
      <c r="E311" s="503" t="s">
        <v>84</v>
      </c>
      <c r="F311" s="503"/>
      <c r="G311" s="437" t="s">
        <v>315</v>
      </c>
      <c r="H311" s="447" t="s">
        <v>685</v>
      </c>
      <c r="I311" s="451" t="s">
        <v>650</v>
      </c>
      <c r="J311" s="458">
        <v>55</v>
      </c>
      <c r="K311" s="449">
        <f t="shared" si="16"/>
        <v>200</v>
      </c>
      <c r="L311" s="399">
        <v>200</v>
      </c>
      <c r="M311" s="67">
        <v>0</v>
      </c>
      <c r="N311" s="68" t="e">
        <f>IF(L311="nio",0,IF(L311&gt;0,L311*J311/P311,0))*VLOOKUP(B311,'2-Kosten per locatie'!$A$15:$C$16,3,FALSE)</f>
        <v>#DIV/0!</v>
      </c>
      <c r="O311" s="68">
        <f t="shared" si="17"/>
        <v>0</v>
      </c>
      <c r="P311" s="69">
        <f>IF(L311="nio",0,IF(L311&gt;0,VLOOKUP(H311,'3-Productie normen'!A:I,VLOOKUP(L311,'3-Productie normen'!$B$38:$C$44,2,FALSE),FALSE)))</f>
        <v>0</v>
      </c>
      <c r="Q311" s="69">
        <f t="shared" si="18"/>
        <v>0</v>
      </c>
      <c r="R311" s="70"/>
      <c r="T311" s="43">
        <f t="shared" si="19"/>
        <v>11000</v>
      </c>
    </row>
    <row r="312" spans="1:20" ht="14.1" customHeight="1">
      <c r="A312" s="53">
        <v>300</v>
      </c>
      <c r="B312" s="447" t="s">
        <v>669</v>
      </c>
      <c r="C312" s="447"/>
      <c r="D312" s="447"/>
      <c r="E312" s="503" t="s">
        <v>84</v>
      </c>
      <c r="F312" s="503"/>
      <c r="G312" s="437" t="s">
        <v>315</v>
      </c>
      <c r="H312" s="447" t="s">
        <v>685</v>
      </c>
      <c r="I312" s="451" t="s">
        <v>660</v>
      </c>
      <c r="J312" s="458">
        <v>55</v>
      </c>
      <c r="K312" s="449">
        <f t="shared" si="16"/>
        <v>200</v>
      </c>
      <c r="L312" s="399">
        <v>200</v>
      </c>
      <c r="M312" s="67">
        <v>0</v>
      </c>
      <c r="N312" s="68" t="e">
        <f>IF(L312="nio",0,IF(L312&gt;0,L312*J312/P312,0))*VLOOKUP(B312,'2-Kosten per locatie'!$A$15:$C$16,3,FALSE)</f>
        <v>#DIV/0!</v>
      </c>
      <c r="O312" s="68">
        <f t="shared" si="17"/>
        <v>0</v>
      </c>
      <c r="P312" s="69">
        <f>IF(L312="nio",0,IF(L312&gt;0,VLOOKUP(H312,'3-Productie normen'!A:I,VLOOKUP(L312,'3-Productie normen'!$B$38:$C$44,2,FALSE),FALSE)))</f>
        <v>0</v>
      </c>
      <c r="Q312" s="69">
        <f t="shared" si="18"/>
        <v>0</v>
      </c>
      <c r="R312" s="70"/>
      <c r="T312" s="43">
        <f t="shared" si="19"/>
        <v>11000</v>
      </c>
    </row>
    <row r="313" spans="1:20" ht="14.1" customHeight="1">
      <c r="A313" s="53">
        <v>301</v>
      </c>
      <c r="B313" s="447" t="s">
        <v>669</v>
      </c>
      <c r="C313" s="447"/>
      <c r="D313" s="447"/>
      <c r="E313" s="503" t="s">
        <v>84</v>
      </c>
      <c r="F313" s="503"/>
      <c r="G313" s="437" t="s">
        <v>578</v>
      </c>
      <c r="H313" s="437" t="s">
        <v>149</v>
      </c>
      <c r="I313" s="451" t="s">
        <v>650</v>
      </c>
      <c r="J313" s="458">
        <v>16</v>
      </c>
      <c r="K313" s="449">
        <f t="shared" si="16"/>
        <v>120</v>
      </c>
      <c r="L313" s="399">
        <v>120</v>
      </c>
      <c r="M313" s="67">
        <v>0</v>
      </c>
      <c r="N313" s="68" t="e">
        <f>IF(L313="nio",0,IF(L313&gt;0,L313*J313/P313,0))*VLOOKUP(B313,'2-Kosten per locatie'!$A$15:$C$16,3,FALSE)</f>
        <v>#DIV/0!</v>
      </c>
      <c r="O313" s="68">
        <f t="shared" si="17"/>
        <v>0</v>
      </c>
      <c r="P313" s="69">
        <f>IF(L313="nio",0,IF(L313&gt;0,VLOOKUP(H313,'3-Productie normen'!A:I,VLOOKUP(L313,'3-Productie normen'!$B$38:$C$44,2,FALSE),FALSE)))</f>
        <v>0</v>
      </c>
      <c r="Q313" s="69">
        <f t="shared" si="18"/>
        <v>0</v>
      </c>
      <c r="R313" s="70"/>
      <c r="T313" s="43">
        <f t="shared" si="19"/>
        <v>1920</v>
      </c>
    </row>
    <row r="314" spans="1:20" ht="14.1" customHeight="1">
      <c r="A314" s="53">
        <v>302</v>
      </c>
      <c r="B314" s="447" t="s">
        <v>669</v>
      </c>
      <c r="C314" s="447"/>
      <c r="D314" s="447"/>
      <c r="E314" s="503" t="s">
        <v>84</v>
      </c>
      <c r="F314" s="503"/>
      <c r="G314" s="437" t="s">
        <v>579</v>
      </c>
      <c r="H314" s="437" t="s">
        <v>149</v>
      </c>
      <c r="I314" s="451" t="s">
        <v>650</v>
      </c>
      <c r="J314" s="458">
        <v>10</v>
      </c>
      <c r="K314" s="449">
        <f t="shared" si="16"/>
        <v>120</v>
      </c>
      <c r="L314" s="399">
        <v>120</v>
      </c>
      <c r="M314" s="67">
        <v>0</v>
      </c>
      <c r="N314" s="68" t="e">
        <f>IF(L314="nio",0,IF(L314&gt;0,L314*J314/P314,0))*VLOOKUP(B314,'2-Kosten per locatie'!$A$15:$C$16,3,FALSE)</f>
        <v>#DIV/0!</v>
      </c>
      <c r="O314" s="68">
        <f t="shared" si="17"/>
        <v>0</v>
      </c>
      <c r="P314" s="69">
        <f>IF(L314="nio",0,IF(L314&gt;0,VLOOKUP(H314,'3-Productie normen'!A:I,VLOOKUP(L314,'3-Productie normen'!$B$38:$C$44,2,FALSE),FALSE)))</f>
        <v>0</v>
      </c>
      <c r="Q314" s="69">
        <f t="shared" si="18"/>
        <v>0</v>
      </c>
      <c r="R314" s="70"/>
      <c r="T314" s="43">
        <f t="shared" si="19"/>
        <v>1200</v>
      </c>
    </row>
    <row r="315" spans="1:20" ht="14.1" customHeight="1">
      <c r="A315" s="53">
        <v>303</v>
      </c>
      <c r="B315" s="447" t="s">
        <v>669</v>
      </c>
      <c r="C315" s="447"/>
      <c r="D315" s="447"/>
      <c r="E315" s="503" t="s">
        <v>84</v>
      </c>
      <c r="F315" s="503"/>
      <c r="G315" s="437" t="s">
        <v>574</v>
      </c>
      <c r="H315" s="437" t="s">
        <v>207</v>
      </c>
      <c r="I315" s="451" t="s">
        <v>650</v>
      </c>
      <c r="J315" s="458">
        <v>38</v>
      </c>
      <c r="K315" s="449">
        <f t="shared" si="16"/>
        <v>120</v>
      </c>
      <c r="L315" s="399">
        <v>120</v>
      </c>
      <c r="M315" s="67">
        <v>0</v>
      </c>
      <c r="N315" s="68" t="e">
        <f>IF(L315="nio",0,IF(L315&gt;0,L315*J315/P315,0))*VLOOKUP(B315,'2-Kosten per locatie'!$A$15:$C$16,3,FALSE)</f>
        <v>#DIV/0!</v>
      </c>
      <c r="O315" s="68">
        <f t="shared" si="17"/>
        <v>0</v>
      </c>
      <c r="P315" s="69">
        <f>IF(L315="nio",0,IF(L315&gt;0,VLOOKUP(H315,'3-Productie normen'!A:I,VLOOKUP(L315,'3-Productie normen'!$B$38:$C$44,2,FALSE),FALSE)))</f>
        <v>0</v>
      </c>
      <c r="Q315" s="69">
        <f t="shared" si="18"/>
        <v>0</v>
      </c>
      <c r="R315" s="70"/>
      <c r="T315" s="43">
        <f t="shared" si="19"/>
        <v>4560</v>
      </c>
    </row>
    <row r="316" spans="1:20" ht="14.1" customHeight="1">
      <c r="A316" s="53">
        <v>304</v>
      </c>
      <c r="B316" s="447" t="s">
        <v>669</v>
      </c>
      <c r="C316" s="447"/>
      <c r="D316" s="447"/>
      <c r="E316" s="503" t="s">
        <v>84</v>
      </c>
      <c r="F316" s="503"/>
      <c r="G316" s="437" t="s">
        <v>579</v>
      </c>
      <c r="H316" s="437" t="s">
        <v>149</v>
      </c>
      <c r="I316" s="451" t="s">
        <v>650</v>
      </c>
      <c r="J316" s="458">
        <v>23</v>
      </c>
      <c r="K316" s="449">
        <f t="shared" si="16"/>
        <v>120</v>
      </c>
      <c r="L316" s="399">
        <v>120</v>
      </c>
      <c r="M316" s="67">
        <v>0</v>
      </c>
      <c r="N316" s="68" t="e">
        <f>IF(L316="nio",0,IF(L316&gt;0,L316*J316/P316,0))*VLOOKUP(B316,'2-Kosten per locatie'!$A$15:$C$16,3,FALSE)</f>
        <v>#DIV/0!</v>
      </c>
      <c r="O316" s="68">
        <f t="shared" si="17"/>
        <v>0</v>
      </c>
      <c r="P316" s="69">
        <f>IF(L316="nio",0,IF(L316&gt;0,VLOOKUP(H316,'3-Productie normen'!A:I,VLOOKUP(L316,'3-Productie normen'!$B$38:$C$44,2,FALSE),FALSE)))</f>
        <v>0</v>
      </c>
      <c r="Q316" s="69">
        <f t="shared" si="18"/>
        <v>0</v>
      </c>
      <c r="R316" s="70"/>
      <c r="T316" s="43">
        <f t="shared" si="19"/>
        <v>2760</v>
      </c>
    </row>
    <row r="317" spans="1:20" ht="14.1" customHeight="1">
      <c r="A317" s="53">
        <v>305</v>
      </c>
      <c r="B317" s="447" t="s">
        <v>669</v>
      </c>
      <c r="C317" s="447"/>
      <c r="D317" s="447"/>
      <c r="E317" s="503" t="s">
        <v>84</v>
      </c>
      <c r="F317" s="503"/>
      <c r="G317" s="437" t="s">
        <v>577</v>
      </c>
      <c r="H317" s="437" t="s">
        <v>209</v>
      </c>
      <c r="I317" s="451" t="s">
        <v>650</v>
      </c>
      <c r="J317" s="458">
        <v>8</v>
      </c>
      <c r="K317" s="449">
        <f t="shared" si="16"/>
        <v>200</v>
      </c>
      <c r="L317" s="399">
        <v>200</v>
      </c>
      <c r="M317" s="67">
        <v>0</v>
      </c>
      <c r="N317" s="68" t="e">
        <f>IF(L317="nio",0,IF(L317&gt;0,L317*J317/P317,0))*VLOOKUP(B317,'2-Kosten per locatie'!$A$15:$C$16,3,FALSE)</f>
        <v>#DIV/0!</v>
      </c>
      <c r="O317" s="68">
        <f t="shared" si="17"/>
        <v>0</v>
      </c>
      <c r="P317" s="69">
        <f>IF(L317="nio",0,IF(L317&gt;0,VLOOKUP(H317,'3-Productie normen'!A:I,VLOOKUP(L317,'3-Productie normen'!$B$38:$C$44,2,FALSE),FALSE)))</f>
        <v>0</v>
      </c>
      <c r="Q317" s="69">
        <f t="shared" si="18"/>
        <v>0</v>
      </c>
      <c r="R317" s="70"/>
      <c r="T317" s="43">
        <f t="shared" si="19"/>
        <v>1600</v>
      </c>
    </row>
    <row r="318" spans="1:20" ht="14.1" customHeight="1">
      <c r="A318" s="53">
        <v>306</v>
      </c>
      <c r="B318" s="447" t="s">
        <v>669</v>
      </c>
      <c r="C318" s="447"/>
      <c r="D318" s="447"/>
      <c r="E318" s="503" t="s">
        <v>84</v>
      </c>
      <c r="F318" s="503"/>
      <c r="G318" s="437" t="s">
        <v>580</v>
      </c>
      <c r="H318" s="437" t="s">
        <v>209</v>
      </c>
      <c r="I318" s="451" t="s">
        <v>650</v>
      </c>
      <c r="J318" s="458">
        <v>78</v>
      </c>
      <c r="K318" s="449">
        <f t="shared" si="16"/>
        <v>200</v>
      </c>
      <c r="L318" s="399">
        <v>200</v>
      </c>
      <c r="M318" s="67">
        <v>0</v>
      </c>
      <c r="N318" s="68" t="e">
        <f>IF(L318="nio",0,IF(L318&gt;0,L318*J318/P318,0))*VLOOKUP(B318,'2-Kosten per locatie'!$A$15:$C$16,3,FALSE)</f>
        <v>#DIV/0!</v>
      </c>
      <c r="O318" s="68">
        <f t="shared" si="17"/>
        <v>0</v>
      </c>
      <c r="P318" s="69">
        <f>IF(L318="nio",0,IF(L318&gt;0,VLOOKUP(H318,'3-Productie normen'!A:I,VLOOKUP(L318,'3-Productie normen'!$B$38:$C$44,2,FALSE),FALSE)))</f>
        <v>0</v>
      </c>
      <c r="Q318" s="69">
        <f t="shared" si="18"/>
        <v>0</v>
      </c>
      <c r="R318" s="70"/>
      <c r="T318" s="43">
        <f t="shared" si="19"/>
        <v>15600</v>
      </c>
    </row>
    <row r="319" spans="1:20" ht="14.1" customHeight="1">
      <c r="A319" s="53">
        <v>307</v>
      </c>
      <c r="B319" s="447" t="s">
        <v>669</v>
      </c>
      <c r="C319" s="447"/>
      <c r="D319" s="447"/>
      <c r="E319" s="503" t="s">
        <v>84</v>
      </c>
      <c r="F319" s="503"/>
      <c r="G319" s="437" t="s">
        <v>581</v>
      </c>
      <c r="H319" s="437" t="s">
        <v>686</v>
      </c>
      <c r="I319" s="451" t="s">
        <v>650</v>
      </c>
      <c r="J319" s="458">
        <v>92</v>
      </c>
      <c r="K319" s="449">
        <f t="shared" si="16"/>
        <v>200</v>
      </c>
      <c r="L319" s="399">
        <v>200</v>
      </c>
      <c r="M319" s="67">
        <v>0</v>
      </c>
      <c r="N319" s="68" t="e">
        <f>IF(L319="nio",0,IF(L319&gt;0,L319*J319/P319,0))*VLOOKUP(B319,'2-Kosten per locatie'!$A$15:$C$16,3,FALSE)</f>
        <v>#DIV/0!</v>
      </c>
      <c r="O319" s="68">
        <f t="shared" si="17"/>
        <v>0</v>
      </c>
      <c r="P319" s="69">
        <f>IF(L319="nio",0,IF(L319&gt;0,VLOOKUP(H319,'3-Productie normen'!A:I,VLOOKUP(L319,'3-Productie normen'!$B$38:$C$44,2,FALSE),FALSE)))</f>
        <v>0</v>
      </c>
      <c r="Q319" s="69">
        <f t="shared" si="18"/>
        <v>0</v>
      </c>
      <c r="R319" s="70"/>
      <c r="T319" s="43">
        <f t="shared" si="19"/>
        <v>18400</v>
      </c>
    </row>
    <row r="320" spans="1:20" ht="14.1" customHeight="1">
      <c r="A320" s="53">
        <v>308</v>
      </c>
      <c r="B320" s="447" t="s">
        <v>669</v>
      </c>
      <c r="C320" s="447"/>
      <c r="D320" s="447"/>
      <c r="E320" s="503" t="s">
        <v>84</v>
      </c>
      <c r="F320" s="503"/>
      <c r="G320" s="437" t="s">
        <v>364</v>
      </c>
      <c r="H320" s="437" t="s">
        <v>665</v>
      </c>
      <c r="I320" s="451" t="s">
        <v>650</v>
      </c>
      <c r="J320" s="458">
        <v>23</v>
      </c>
      <c r="K320" s="449">
        <f t="shared" si="16"/>
        <v>12</v>
      </c>
      <c r="L320" s="399">
        <v>12</v>
      </c>
      <c r="M320" s="67">
        <v>0</v>
      </c>
      <c r="N320" s="68" t="e">
        <f>IF(L320="nio",0,IF(L320&gt;0,L320*J320/P320,0))*VLOOKUP(B320,'2-Kosten per locatie'!$A$15:$C$16,3,FALSE)</f>
        <v>#DIV/0!</v>
      </c>
      <c r="O320" s="68">
        <f t="shared" si="17"/>
        <v>0</v>
      </c>
      <c r="P320" s="69">
        <f>IF(L320="nio",0,IF(L320&gt;0,VLOOKUP(H320,'3-Productie normen'!A:I,VLOOKUP(L320,'3-Productie normen'!$B$38:$C$44,2,FALSE),FALSE)))</f>
        <v>0</v>
      </c>
      <c r="Q320" s="69">
        <f t="shared" si="18"/>
        <v>0</v>
      </c>
      <c r="R320" s="70"/>
      <c r="T320" s="43">
        <f t="shared" si="19"/>
        <v>276</v>
      </c>
    </row>
    <row r="321" spans="1:20" ht="14.1" customHeight="1">
      <c r="A321" s="53">
        <v>309</v>
      </c>
      <c r="B321" s="447" t="s">
        <v>669</v>
      </c>
      <c r="C321" s="447"/>
      <c r="D321" s="447"/>
      <c r="E321" s="503" t="s">
        <v>84</v>
      </c>
      <c r="F321" s="503"/>
      <c r="G321" s="437" t="s">
        <v>577</v>
      </c>
      <c r="H321" s="437" t="s">
        <v>209</v>
      </c>
      <c r="I321" s="451" t="s">
        <v>650</v>
      </c>
      <c r="J321" s="458">
        <v>94</v>
      </c>
      <c r="K321" s="449">
        <f t="shared" si="16"/>
        <v>200</v>
      </c>
      <c r="L321" s="399">
        <v>200</v>
      </c>
      <c r="M321" s="67">
        <v>0</v>
      </c>
      <c r="N321" s="68" t="e">
        <f>IF(L321="nio",0,IF(L321&gt;0,L321*J321/P321,0))*VLOOKUP(B321,'2-Kosten per locatie'!$A$15:$C$16,3,FALSE)</f>
        <v>#DIV/0!</v>
      </c>
      <c r="O321" s="68">
        <f t="shared" si="17"/>
        <v>0</v>
      </c>
      <c r="P321" s="69">
        <f>IF(L321="nio",0,IF(L321&gt;0,VLOOKUP(H321,'3-Productie normen'!A:I,VLOOKUP(L321,'3-Productie normen'!$B$38:$C$44,2,FALSE),FALSE)))</f>
        <v>0</v>
      </c>
      <c r="Q321" s="69">
        <f t="shared" si="18"/>
        <v>0</v>
      </c>
      <c r="R321" s="70"/>
      <c r="T321" s="43">
        <f t="shared" si="19"/>
        <v>18800</v>
      </c>
    </row>
    <row r="322" spans="1:20" ht="14.1" customHeight="1">
      <c r="A322" s="53">
        <v>310</v>
      </c>
      <c r="B322" s="447" t="s">
        <v>669</v>
      </c>
      <c r="C322" s="447"/>
      <c r="D322" s="447"/>
      <c r="E322" s="503" t="s">
        <v>84</v>
      </c>
      <c r="F322" s="503"/>
      <c r="G322" s="437" t="s">
        <v>581</v>
      </c>
      <c r="H322" s="437" t="s">
        <v>686</v>
      </c>
      <c r="I322" s="451" t="s">
        <v>650</v>
      </c>
      <c r="J322" s="458">
        <v>97</v>
      </c>
      <c r="K322" s="449">
        <f t="shared" si="16"/>
        <v>200</v>
      </c>
      <c r="L322" s="399">
        <v>200</v>
      </c>
      <c r="M322" s="67">
        <v>0</v>
      </c>
      <c r="N322" s="68" t="e">
        <f>IF(L322="nio",0,IF(L322&gt;0,L322*J322/P322,0))*VLOOKUP(B322,'2-Kosten per locatie'!$A$15:$C$16,3,FALSE)</f>
        <v>#DIV/0!</v>
      </c>
      <c r="O322" s="68">
        <f t="shared" si="17"/>
        <v>0</v>
      </c>
      <c r="P322" s="69">
        <f>IF(L322="nio",0,IF(L322&gt;0,VLOOKUP(H322,'3-Productie normen'!A:I,VLOOKUP(L322,'3-Productie normen'!$B$38:$C$44,2,FALSE),FALSE)))</f>
        <v>0</v>
      </c>
      <c r="Q322" s="69">
        <f t="shared" si="18"/>
        <v>0</v>
      </c>
      <c r="R322" s="70"/>
      <c r="T322" s="43">
        <f t="shared" si="19"/>
        <v>19400</v>
      </c>
    </row>
    <row r="323" spans="1:20" ht="14.1" customHeight="1">
      <c r="A323" s="53">
        <v>311</v>
      </c>
      <c r="B323" s="447" t="s">
        <v>669</v>
      </c>
      <c r="C323" s="447"/>
      <c r="D323" s="447"/>
      <c r="E323" s="503" t="s">
        <v>84</v>
      </c>
      <c r="F323" s="503"/>
      <c r="G323" s="437" t="s">
        <v>582</v>
      </c>
      <c r="H323" s="437" t="s">
        <v>666</v>
      </c>
      <c r="I323" s="451" t="s">
        <v>650</v>
      </c>
      <c r="J323" s="458">
        <v>26</v>
      </c>
      <c r="K323" s="449">
        <f t="shared" si="16"/>
        <v>200</v>
      </c>
      <c r="L323" s="399">
        <v>200</v>
      </c>
      <c r="M323" s="67">
        <v>0</v>
      </c>
      <c r="N323" s="68" t="e">
        <f>IF(L323="nio",0,IF(L323&gt;0,L323*J323/P323,0))*VLOOKUP(B323,'2-Kosten per locatie'!$A$15:$C$16,3,FALSE)</f>
        <v>#DIV/0!</v>
      </c>
      <c r="O323" s="68">
        <f t="shared" si="17"/>
        <v>0</v>
      </c>
      <c r="P323" s="69">
        <f>IF(L323="nio",0,IF(L323&gt;0,VLOOKUP(H323,'3-Productie normen'!A:I,VLOOKUP(L323,'3-Productie normen'!$B$38:$C$44,2,FALSE),FALSE)))</f>
        <v>0</v>
      </c>
      <c r="Q323" s="69">
        <f t="shared" si="18"/>
        <v>0</v>
      </c>
      <c r="R323" s="70"/>
      <c r="T323" s="43">
        <f t="shared" si="19"/>
        <v>5200</v>
      </c>
    </row>
    <row r="324" spans="1:20" ht="14.1" customHeight="1">
      <c r="A324" s="53">
        <v>312</v>
      </c>
      <c r="B324" s="447" t="s">
        <v>669</v>
      </c>
      <c r="C324" s="447"/>
      <c r="D324" s="447"/>
      <c r="E324" s="503" t="s">
        <v>84</v>
      </c>
      <c r="F324" s="503"/>
      <c r="G324" s="437" t="s">
        <v>583</v>
      </c>
      <c r="H324" s="437" t="s">
        <v>149</v>
      </c>
      <c r="I324" s="451" t="s">
        <v>650</v>
      </c>
      <c r="J324" s="458">
        <v>34</v>
      </c>
      <c r="K324" s="449">
        <f t="shared" si="16"/>
        <v>120</v>
      </c>
      <c r="L324" s="399">
        <v>120</v>
      </c>
      <c r="M324" s="67">
        <v>0</v>
      </c>
      <c r="N324" s="68" t="e">
        <f>IF(L324="nio",0,IF(L324&gt;0,L324*J324/P324,0))*VLOOKUP(B324,'2-Kosten per locatie'!$A$15:$C$16,3,FALSE)</f>
        <v>#DIV/0!</v>
      </c>
      <c r="O324" s="68">
        <f t="shared" si="17"/>
        <v>0</v>
      </c>
      <c r="P324" s="69">
        <f>IF(L324="nio",0,IF(L324&gt;0,VLOOKUP(H324,'3-Productie normen'!A:I,VLOOKUP(L324,'3-Productie normen'!$B$38:$C$44,2,FALSE),FALSE)))</f>
        <v>0</v>
      </c>
      <c r="Q324" s="69">
        <f t="shared" si="18"/>
        <v>0</v>
      </c>
      <c r="R324" s="70"/>
      <c r="T324" s="43">
        <f t="shared" si="19"/>
        <v>4080</v>
      </c>
    </row>
    <row r="325" spans="1:20" ht="14.1" customHeight="1">
      <c r="A325" s="53">
        <v>313</v>
      </c>
      <c r="B325" s="447" t="s">
        <v>669</v>
      </c>
      <c r="C325" s="447"/>
      <c r="D325" s="447"/>
      <c r="E325" s="503" t="s">
        <v>84</v>
      </c>
      <c r="F325" s="503"/>
      <c r="G325" s="437" t="s">
        <v>575</v>
      </c>
      <c r="H325" s="437" t="s">
        <v>209</v>
      </c>
      <c r="I325" s="451" t="s">
        <v>650</v>
      </c>
      <c r="J325" s="458">
        <v>51</v>
      </c>
      <c r="K325" s="449">
        <f t="shared" si="16"/>
        <v>200</v>
      </c>
      <c r="L325" s="399">
        <v>200</v>
      </c>
      <c r="M325" s="67">
        <v>0</v>
      </c>
      <c r="N325" s="68" t="e">
        <f>IF(L325="nio",0,IF(L325&gt;0,L325*J325/P325,0))*VLOOKUP(B325,'2-Kosten per locatie'!$A$15:$C$16,3,FALSE)</f>
        <v>#DIV/0!</v>
      </c>
      <c r="O325" s="68">
        <f t="shared" si="17"/>
        <v>0</v>
      </c>
      <c r="P325" s="69">
        <f>IF(L325="nio",0,IF(L325&gt;0,VLOOKUP(H325,'3-Productie normen'!A:I,VLOOKUP(L325,'3-Productie normen'!$B$38:$C$44,2,FALSE),FALSE)))</f>
        <v>0</v>
      </c>
      <c r="Q325" s="69">
        <f t="shared" si="18"/>
        <v>0</v>
      </c>
      <c r="R325" s="70"/>
      <c r="T325" s="43">
        <f t="shared" si="19"/>
        <v>10200</v>
      </c>
    </row>
    <row r="326" spans="1:20" ht="14.1" customHeight="1">
      <c r="A326" s="53">
        <v>314</v>
      </c>
      <c r="B326" s="447" t="s">
        <v>669</v>
      </c>
      <c r="C326" s="447"/>
      <c r="D326" s="447"/>
      <c r="E326" s="503" t="s">
        <v>84</v>
      </c>
      <c r="F326" s="503"/>
      <c r="G326" s="437" t="s">
        <v>575</v>
      </c>
      <c r="H326" s="437" t="s">
        <v>209</v>
      </c>
      <c r="I326" s="451" t="s">
        <v>650</v>
      </c>
      <c r="J326" s="458">
        <v>155</v>
      </c>
      <c r="K326" s="449">
        <f t="shared" si="16"/>
        <v>200</v>
      </c>
      <c r="L326" s="399">
        <v>200</v>
      </c>
      <c r="M326" s="67">
        <v>0</v>
      </c>
      <c r="N326" s="68" t="e">
        <f>IF(L326="nio",0,IF(L326&gt;0,L326*J326/P326,0))*VLOOKUP(B326,'2-Kosten per locatie'!$A$15:$C$16,3,FALSE)</f>
        <v>#DIV/0!</v>
      </c>
      <c r="O326" s="68">
        <f t="shared" si="17"/>
        <v>0</v>
      </c>
      <c r="P326" s="69">
        <f>IF(L326="nio",0,IF(L326&gt;0,VLOOKUP(H326,'3-Productie normen'!A:I,VLOOKUP(L326,'3-Productie normen'!$B$38:$C$44,2,FALSE),FALSE)))</f>
        <v>0</v>
      </c>
      <c r="Q326" s="69">
        <f t="shared" si="18"/>
        <v>0</v>
      </c>
      <c r="R326" s="70"/>
      <c r="T326" s="43">
        <f t="shared" si="19"/>
        <v>31000</v>
      </c>
    </row>
    <row r="327" spans="1:20" ht="14.1" customHeight="1">
      <c r="A327" s="53">
        <v>315</v>
      </c>
      <c r="B327" s="447" t="s">
        <v>669</v>
      </c>
      <c r="C327" s="447"/>
      <c r="D327" s="447"/>
      <c r="E327" s="503" t="s">
        <v>84</v>
      </c>
      <c r="F327" s="503"/>
      <c r="G327" s="437" t="s">
        <v>467</v>
      </c>
      <c r="H327" s="447" t="s">
        <v>85</v>
      </c>
      <c r="I327" s="451" t="s">
        <v>650</v>
      </c>
      <c r="J327" s="458">
        <v>18</v>
      </c>
      <c r="K327" s="449">
        <f t="shared" si="16"/>
        <v>200</v>
      </c>
      <c r="L327" s="399">
        <v>200</v>
      </c>
      <c r="M327" s="67">
        <v>0</v>
      </c>
      <c r="N327" s="68" t="e">
        <f>IF(L327="nio",0,IF(L327&gt;0,L327*J327/P327,0))*VLOOKUP(B327,'2-Kosten per locatie'!$A$15:$C$16,3,FALSE)</f>
        <v>#DIV/0!</v>
      </c>
      <c r="O327" s="68">
        <f t="shared" si="17"/>
        <v>0</v>
      </c>
      <c r="P327" s="69">
        <f>IF(L327="nio",0,IF(L327&gt;0,VLOOKUP(H327,'3-Productie normen'!A:I,VLOOKUP(L327,'3-Productie normen'!$B$38:$C$44,2,FALSE),FALSE)))</f>
        <v>0</v>
      </c>
      <c r="Q327" s="69">
        <f t="shared" si="18"/>
        <v>0</v>
      </c>
      <c r="R327" s="70"/>
      <c r="T327" s="43">
        <f t="shared" si="19"/>
        <v>3600</v>
      </c>
    </row>
    <row r="328" spans="1:20" ht="14.1" customHeight="1">
      <c r="A328" s="53">
        <v>316</v>
      </c>
      <c r="B328" s="447" t="s">
        <v>669</v>
      </c>
      <c r="C328" s="447"/>
      <c r="D328" s="447"/>
      <c r="E328" s="503" t="s">
        <v>84</v>
      </c>
      <c r="F328" s="503"/>
      <c r="G328" s="437" t="s">
        <v>467</v>
      </c>
      <c r="H328" s="447" t="s">
        <v>85</v>
      </c>
      <c r="I328" s="451" t="s">
        <v>650</v>
      </c>
      <c r="J328" s="458">
        <v>18</v>
      </c>
      <c r="K328" s="449">
        <f t="shared" si="16"/>
        <v>200</v>
      </c>
      <c r="L328" s="399">
        <v>200</v>
      </c>
      <c r="M328" s="67">
        <v>0</v>
      </c>
      <c r="N328" s="68" t="e">
        <f>IF(L328="nio",0,IF(L328&gt;0,L328*J328/P328,0))*VLOOKUP(B328,'2-Kosten per locatie'!$A$15:$C$16,3,FALSE)</f>
        <v>#DIV/0!</v>
      </c>
      <c r="O328" s="68">
        <f t="shared" si="17"/>
        <v>0</v>
      </c>
      <c r="P328" s="69">
        <f>IF(L328="nio",0,IF(L328&gt;0,VLOOKUP(H328,'3-Productie normen'!A:I,VLOOKUP(L328,'3-Productie normen'!$B$38:$C$44,2,FALSE),FALSE)))</f>
        <v>0</v>
      </c>
      <c r="Q328" s="69">
        <f t="shared" si="18"/>
        <v>0</v>
      </c>
      <c r="R328" s="70"/>
      <c r="T328" s="43">
        <f t="shared" si="19"/>
        <v>3600</v>
      </c>
    </row>
    <row r="329" spans="1:20" ht="14.1" customHeight="1">
      <c r="A329" s="53">
        <v>317</v>
      </c>
      <c r="B329" s="447" t="s">
        <v>669</v>
      </c>
      <c r="C329" s="447"/>
      <c r="D329" s="447"/>
      <c r="E329" s="503" t="s">
        <v>84</v>
      </c>
      <c r="F329" s="503"/>
      <c r="G329" s="437" t="s">
        <v>486</v>
      </c>
      <c r="H329" s="437" t="s">
        <v>149</v>
      </c>
      <c r="I329" s="451" t="s">
        <v>650</v>
      </c>
      <c r="J329" s="458">
        <v>18</v>
      </c>
      <c r="K329" s="449">
        <f t="shared" si="16"/>
        <v>120</v>
      </c>
      <c r="L329" s="399">
        <v>120</v>
      </c>
      <c r="M329" s="67">
        <v>0</v>
      </c>
      <c r="N329" s="68" t="e">
        <f>IF(L329="nio",0,IF(L329&gt;0,L329*J329/P329,0))*VLOOKUP(B329,'2-Kosten per locatie'!$A$15:$C$16,3,FALSE)</f>
        <v>#DIV/0!</v>
      </c>
      <c r="O329" s="68">
        <f t="shared" si="17"/>
        <v>0</v>
      </c>
      <c r="P329" s="69">
        <f>IF(L329="nio",0,IF(L329&gt;0,VLOOKUP(H329,'3-Productie normen'!A:I,VLOOKUP(L329,'3-Productie normen'!$B$38:$C$44,2,FALSE),FALSE)))</f>
        <v>0</v>
      </c>
      <c r="Q329" s="69">
        <f t="shared" si="18"/>
        <v>0</v>
      </c>
      <c r="R329" s="70"/>
      <c r="T329" s="43">
        <f t="shared" si="19"/>
        <v>2160</v>
      </c>
    </row>
    <row r="330" spans="1:20" ht="14.1" customHeight="1">
      <c r="A330" s="53">
        <v>318</v>
      </c>
      <c r="B330" s="447" t="s">
        <v>669</v>
      </c>
      <c r="C330" s="447"/>
      <c r="D330" s="447"/>
      <c r="E330" s="503" t="s">
        <v>84</v>
      </c>
      <c r="F330" s="503"/>
      <c r="G330" s="437" t="s">
        <v>584</v>
      </c>
      <c r="H330" s="437" t="s">
        <v>149</v>
      </c>
      <c r="I330" s="451" t="s">
        <v>650</v>
      </c>
      <c r="J330" s="458">
        <v>5</v>
      </c>
      <c r="K330" s="449">
        <f t="shared" si="16"/>
        <v>120</v>
      </c>
      <c r="L330" s="399">
        <v>120</v>
      </c>
      <c r="M330" s="67">
        <v>0</v>
      </c>
      <c r="N330" s="68" t="e">
        <f>IF(L330="nio",0,IF(L330&gt;0,L330*J330/P330,0))*VLOOKUP(B330,'2-Kosten per locatie'!$A$15:$C$16,3,FALSE)</f>
        <v>#DIV/0!</v>
      </c>
      <c r="O330" s="68">
        <f t="shared" si="17"/>
        <v>0</v>
      </c>
      <c r="P330" s="69">
        <f>IF(L330="nio",0,IF(L330&gt;0,VLOOKUP(H330,'3-Productie normen'!A:I,VLOOKUP(L330,'3-Productie normen'!$B$38:$C$44,2,FALSE),FALSE)))</f>
        <v>0</v>
      </c>
      <c r="Q330" s="69">
        <f t="shared" si="18"/>
        <v>0</v>
      </c>
      <c r="R330" s="70"/>
      <c r="T330" s="43">
        <f t="shared" si="19"/>
        <v>600</v>
      </c>
    </row>
    <row r="331" spans="1:20" ht="14.1" customHeight="1">
      <c r="A331" s="53">
        <v>319</v>
      </c>
      <c r="B331" s="447" t="s">
        <v>669</v>
      </c>
      <c r="C331" s="447"/>
      <c r="D331" s="447"/>
      <c r="E331" s="503" t="s">
        <v>84</v>
      </c>
      <c r="F331" s="503"/>
      <c r="G331" s="437" t="s">
        <v>315</v>
      </c>
      <c r="H331" s="447" t="s">
        <v>685</v>
      </c>
      <c r="I331" s="451" t="s">
        <v>650</v>
      </c>
      <c r="J331" s="458">
        <v>99</v>
      </c>
      <c r="K331" s="449">
        <f t="shared" si="16"/>
        <v>200</v>
      </c>
      <c r="L331" s="399">
        <v>200</v>
      </c>
      <c r="M331" s="67">
        <v>0</v>
      </c>
      <c r="N331" s="68" t="e">
        <f>IF(L331="nio",0,IF(L331&gt;0,L331*J331/P331,0))*VLOOKUP(B331,'2-Kosten per locatie'!$A$15:$C$16,3,FALSE)</f>
        <v>#DIV/0!</v>
      </c>
      <c r="O331" s="68">
        <f t="shared" si="17"/>
        <v>0</v>
      </c>
      <c r="P331" s="69">
        <f>IF(L331="nio",0,IF(L331&gt;0,VLOOKUP(H331,'3-Productie normen'!A:I,VLOOKUP(L331,'3-Productie normen'!$B$38:$C$44,2,FALSE),FALSE)))</f>
        <v>0</v>
      </c>
      <c r="Q331" s="69">
        <f t="shared" si="18"/>
        <v>0</v>
      </c>
      <c r="R331" s="70"/>
      <c r="T331" s="43">
        <f t="shared" si="19"/>
        <v>19800</v>
      </c>
    </row>
    <row r="332" spans="1:20" ht="14.1" customHeight="1">
      <c r="A332" s="53">
        <v>320</v>
      </c>
      <c r="B332" s="447" t="s">
        <v>669</v>
      </c>
      <c r="C332" s="447"/>
      <c r="D332" s="447"/>
      <c r="E332" s="503" t="s">
        <v>84</v>
      </c>
      <c r="F332" s="503"/>
      <c r="G332" s="437" t="s">
        <v>364</v>
      </c>
      <c r="H332" s="437" t="s">
        <v>665</v>
      </c>
      <c r="I332" s="451" t="s">
        <v>650</v>
      </c>
      <c r="J332" s="458">
        <v>15</v>
      </c>
      <c r="K332" s="449">
        <f t="shared" si="16"/>
        <v>12</v>
      </c>
      <c r="L332" s="399">
        <v>12</v>
      </c>
      <c r="M332" s="67">
        <v>0</v>
      </c>
      <c r="N332" s="68" t="e">
        <f>IF(L332="nio",0,IF(L332&gt;0,L332*J332/P332,0))*VLOOKUP(B332,'2-Kosten per locatie'!$A$15:$C$16,3,FALSE)</f>
        <v>#DIV/0!</v>
      </c>
      <c r="O332" s="68">
        <f t="shared" si="17"/>
        <v>0</v>
      </c>
      <c r="P332" s="69">
        <f>IF(L332="nio",0,IF(L332&gt;0,VLOOKUP(H332,'3-Productie normen'!A:I,VLOOKUP(L332,'3-Productie normen'!$B$38:$C$44,2,FALSE),FALSE)))</f>
        <v>0</v>
      </c>
      <c r="Q332" s="69">
        <f t="shared" si="18"/>
        <v>0</v>
      </c>
      <c r="R332" s="70"/>
      <c r="T332" s="43">
        <f t="shared" si="19"/>
        <v>180</v>
      </c>
    </row>
    <row r="333" spans="1:20" ht="14.1" customHeight="1">
      <c r="A333" s="53">
        <v>321</v>
      </c>
      <c r="B333" s="447" t="s">
        <v>669</v>
      </c>
      <c r="C333" s="447"/>
      <c r="D333" s="447"/>
      <c r="E333" s="503" t="s">
        <v>84</v>
      </c>
      <c r="F333" s="503"/>
      <c r="G333" s="437" t="s">
        <v>585</v>
      </c>
      <c r="H333" s="437" t="s">
        <v>686</v>
      </c>
      <c r="I333" s="451" t="s">
        <v>650</v>
      </c>
      <c r="J333" s="458">
        <v>38</v>
      </c>
      <c r="K333" s="449">
        <f t="shared" si="16"/>
        <v>200</v>
      </c>
      <c r="L333" s="399">
        <v>200</v>
      </c>
      <c r="M333" s="67">
        <v>0</v>
      </c>
      <c r="N333" s="68" t="e">
        <f>IF(L333="nio",0,IF(L333&gt;0,L333*J333/P333,0))*VLOOKUP(B333,'2-Kosten per locatie'!$A$15:$C$16,3,FALSE)</f>
        <v>#DIV/0!</v>
      </c>
      <c r="O333" s="68">
        <f t="shared" si="17"/>
        <v>0</v>
      </c>
      <c r="P333" s="69">
        <f>IF(L333="nio",0,IF(L333&gt;0,VLOOKUP(H333,'3-Productie normen'!A:I,VLOOKUP(L333,'3-Productie normen'!$B$38:$C$44,2,FALSE),FALSE)))</f>
        <v>0</v>
      </c>
      <c r="Q333" s="69">
        <f t="shared" si="18"/>
        <v>0</v>
      </c>
      <c r="R333" s="70"/>
      <c r="T333" s="43">
        <f t="shared" si="19"/>
        <v>7600</v>
      </c>
    </row>
    <row r="334" spans="1:20" ht="14.1" customHeight="1">
      <c r="A334" s="53">
        <v>322</v>
      </c>
      <c r="B334" s="447" t="s">
        <v>669</v>
      </c>
      <c r="C334" s="447"/>
      <c r="D334" s="447"/>
      <c r="E334" s="503" t="s">
        <v>84</v>
      </c>
      <c r="F334" s="503"/>
      <c r="G334" s="437" t="s">
        <v>586</v>
      </c>
      <c r="H334" s="437" t="s">
        <v>207</v>
      </c>
      <c r="I334" s="451" t="s">
        <v>650</v>
      </c>
      <c r="J334" s="458">
        <v>42</v>
      </c>
      <c r="K334" s="449">
        <f t="shared" si="16"/>
        <v>120</v>
      </c>
      <c r="L334" s="399">
        <v>120</v>
      </c>
      <c r="M334" s="67">
        <v>0</v>
      </c>
      <c r="N334" s="68" t="e">
        <f>IF(L334="nio",0,IF(L334&gt;0,L334*J334/P334,0))*VLOOKUP(B334,'2-Kosten per locatie'!$A$15:$C$16,3,FALSE)</f>
        <v>#DIV/0!</v>
      </c>
      <c r="O334" s="68">
        <f t="shared" si="17"/>
        <v>0</v>
      </c>
      <c r="P334" s="69">
        <f>IF(L334="nio",0,IF(L334&gt;0,VLOOKUP(H334,'3-Productie normen'!A:I,VLOOKUP(L334,'3-Productie normen'!$B$38:$C$44,2,FALSE),FALSE)))</f>
        <v>0</v>
      </c>
      <c r="Q334" s="69">
        <f t="shared" si="18"/>
        <v>0</v>
      </c>
      <c r="R334" s="70"/>
      <c r="T334" s="43">
        <f t="shared" si="19"/>
        <v>5040</v>
      </c>
    </row>
    <row r="335" spans="1:20" ht="14.1" customHeight="1">
      <c r="A335" s="53">
        <v>323</v>
      </c>
      <c r="B335" s="447" t="s">
        <v>669</v>
      </c>
      <c r="C335" s="447"/>
      <c r="D335" s="447"/>
      <c r="E335" s="503" t="s">
        <v>84</v>
      </c>
      <c r="F335" s="503"/>
      <c r="G335" s="437" t="s">
        <v>587</v>
      </c>
      <c r="H335" s="437" t="s">
        <v>665</v>
      </c>
      <c r="I335" s="451" t="s">
        <v>650</v>
      </c>
      <c r="J335" s="458">
        <v>14</v>
      </c>
      <c r="K335" s="449">
        <f t="shared" si="16"/>
        <v>12</v>
      </c>
      <c r="L335" s="399">
        <v>12</v>
      </c>
      <c r="M335" s="67">
        <v>0</v>
      </c>
      <c r="N335" s="68" t="e">
        <f>IF(L335="nio",0,IF(L335&gt;0,L335*J335/P335,0))*VLOOKUP(B335,'2-Kosten per locatie'!$A$15:$C$16,3,FALSE)</f>
        <v>#DIV/0!</v>
      </c>
      <c r="O335" s="68">
        <f t="shared" si="17"/>
        <v>0</v>
      </c>
      <c r="P335" s="69">
        <f>IF(L335="nio",0,IF(L335&gt;0,VLOOKUP(H335,'3-Productie normen'!A:I,VLOOKUP(L335,'3-Productie normen'!$B$38:$C$44,2,FALSE),FALSE)))</f>
        <v>0</v>
      </c>
      <c r="Q335" s="69">
        <f t="shared" si="18"/>
        <v>0</v>
      </c>
      <c r="R335" s="70"/>
      <c r="T335" s="43">
        <f t="shared" si="19"/>
        <v>168</v>
      </c>
    </row>
    <row r="336" spans="1:20" ht="14.1" customHeight="1">
      <c r="A336" s="53">
        <v>324</v>
      </c>
      <c r="B336" s="447" t="s">
        <v>669</v>
      </c>
      <c r="C336" s="447"/>
      <c r="D336" s="447"/>
      <c r="E336" s="503" t="s">
        <v>84</v>
      </c>
      <c r="F336" s="503"/>
      <c r="G336" s="437" t="s">
        <v>577</v>
      </c>
      <c r="H336" s="437" t="s">
        <v>209</v>
      </c>
      <c r="I336" s="451" t="s">
        <v>650</v>
      </c>
      <c r="J336" s="458">
        <v>87</v>
      </c>
      <c r="K336" s="449">
        <f t="shared" si="16"/>
        <v>200</v>
      </c>
      <c r="L336" s="399">
        <v>200</v>
      </c>
      <c r="M336" s="67">
        <v>0</v>
      </c>
      <c r="N336" s="68" t="e">
        <f>IF(L336="nio",0,IF(L336&gt;0,L336*J336/P336,0))*VLOOKUP(B336,'2-Kosten per locatie'!$A$15:$C$16,3,FALSE)</f>
        <v>#DIV/0!</v>
      </c>
      <c r="O336" s="68">
        <f t="shared" si="17"/>
        <v>0</v>
      </c>
      <c r="P336" s="69">
        <f>IF(L336="nio",0,IF(L336&gt;0,VLOOKUP(H336,'3-Productie normen'!A:I,VLOOKUP(L336,'3-Productie normen'!$B$38:$C$44,2,FALSE),FALSE)))</f>
        <v>0</v>
      </c>
      <c r="Q336" s="69">
        <f t="shared" si="18"/>
        <v>0</v>
      </c>
      <c r="R336" s="70"/>
      <c r="T336" s="43">
        <f t="shared" si="19"/>
        <v>17400</v>
      </c>
    </row>
    <row r="337" spans="1:20" ht="14.1" customHeight="1">
      <c r="A337" s="53">
        <v>325</v>
      </c>
      <c r="B337" s="447" t="s">
        <v>669</v>
      </c>
      <c r="C337" s="447"/>
      <c r="D337" s="447"/>
      <c r="E337" s="503" t="s">
        <v>84</v>
      </c>
      <c r="F337" s="503"/>
      <c r="G337" s="437" t="s">
        <v>577</v>
      </c>
      <c r="H337" s="437" t="s">
        <v>209</v>
      </c>
      <c r="I337" s="451" t="s">
        <v>650</v>
      </c>
      <c r="J337" s="458">
        <v>65</v>
      </c>
      <c r="K337" s="449">
        <f t="shared" si="16"/>
        <v>200</v>
      </c>
      <c r="L337" s="399">
        <v>200</v>
      </c>
      <c r="M337" s="67">
        <v>0</v>
      </c>
      <c r="N337" s="68" t="e">
        <f>IF(L337="nio",0,IF(L337&gt;0,L337*J337/P337,0))*VLOOKUP(B337,'2-Kosten per locatie'!$A$15:$C$16,3,FALSE)</f>
        <v>#DIV/0!</v>
      </c>
      <c r="O337" s="68">
        <f t="shared" si="17"/>
        <v>0</v>
      </c>
      <c r="P337" s="69">
        <f>IF(L337="nio",0,IF(L337&gt;0,VLOOKUP(H337,'3-Productie normen'!A:I,VLOOKUP(L337,'3-Productie normen'!$B$38:$C$44,2,FALSE),FALSE)))</f>
        <v>0</v>
      </c>
      <c r="Q337" s="69">
        <f t="shared" si="18"/>
        <v>0</v>
      </c>
      <c r="R337" s="70"/>
      <c r="T337" s="43">
        <f t="shared" si="19"/>
        <v>13000</v>
      </c>
    </row>
    <row r="338" spans="1:20" ht="14.1" customHeight="1">
      <c r="A338" s="53">
        <v>326</v>
      </c>
      <c r="B338" s="447" t="s">
        <v>669</v>
      </c>
      <c r="C338" s="447"/>
      <c r="D338" s="447"/>
      <c r="E338" s="503" t="s">
        <v>84</v>
      </c>
      <c r="F338" s="503"/>
      <c r="G338" s="437" t="s">
        <v>588</v>
      </c>
      <c r="H338" s="447" t="s">
        <v>16</v>
      </c>
      <c r="I338" s="451" t="s">
        <v>661</v>
      </c>
      <c r="J338" s="458">
        <v>7</v>
      </c>
      <c r="K338" s="449">
        <f t="shared" si="16"/>
        <v>400</v>
      </c>
      <c r="L338" s="399">
        <v>200</v>
      </c>
      <c r="M338" s="67">
        <v>200</v>
      </c>
      <c r="N338" s="68" t="e">
        <f>IF(L338="nio",0,IF(L338&gt;0,L338*J338/P338,0))*VLOOKUP(B338,'2-Kosten per locatie'!$A$15:$C$16,3,FALSE)</f>
        <v>#DIV/0!</v>
      </c>
      <c r="O338" s="68" t="e">
        <f t="shared" si="17"/>
        <v>#DIV/0!</v>
      </c>
      <c r="P338" s="69">
        <f>IF(L338="nio",0,IF(L338&gt;0,VLOOKUP(H338,'3-Productie normen'!A:I,VLOOKUP(L338,'3-Productie normen'!$B$38:$C$44,2,FALSE),FALSE)))</f>
        <v>0</v>
      </c>
      <c r="Q338" s="69">
        <f t="shared" si="18"/>
        <v>0</v>
      </c>
      <c r="R338" s="70"/>
      <c r="T338" s="43">
        <f t="shared" si="19"/>
        <v>2800</v>
      </c>
    </row>
    <row r="339" spans="1:20" ht="14.1" customHeight="1">
      <c r="A339" s="53">
        <v>327</v>
      </c>
      <c r="B339" s="447" t="s">
        <v>669</v>
      </c>
      <c r="C339" s="447"/>
      <c r="D339" s="447"/>
      <c r="E339" s="503" t="s">
        <v>84</v>
      </c>
      <c r="F339" s="503"/>
      <c r="G339" s="437" t="s">
        <v>364</v>
      </c>
      <c r="H339" s="437" t="s">
        <v>665</v>
      </c>
      <c r="I339" s="451" t="s">
        <v>650</v>
      </c>
      <c r="J339" s="458">
        <v>14</v>
      </c>
      <c r="K339" s="449">
        <f t="shared" si="16"/>
        <v>12</v>
      </c>
      <c r="L339" s="399">
        <v>12</v>
      </c>
      <c r="M339" s="67">
        <v>0</v>
      </c>
      <c r="N339" s="68" t="e">
        <f>IF(L339="nio",0,IF(L339&gt;0,L339*J339/P339,0))*VLOOKUP(B339,'2-Kosten per locatie'!$A$15:$C$16,3,FALSE)</f>
        <v>#DIV/0!</v>
      </c>
      <c r="O339" s="68">
        <f t="shared" si="17"/>
        <v>0</v>
      </c>
      <c r="P339" s="69">
        <f>IF(L339="nio",0,IF(L339&gt;0,VLOOKUP(H339,'3-Productie normen'!A:I,VLOOKUP(L339,'3-Productie normen'!$B$38:$C$44,2,FALSE),FALSE)))</f>
        <v>0</v>
      </c>
      <c r="Q339" s="69">
        <f t="shared" si="18"/>
        <v>0</v>
      </c>
      <c r="R339" s="70"/>
      <c r="T339" s="43">
        <f t="shared" si="19"/>
        <v>168</v>
      </c>
    </row>
    <row r="340" spans="1:20" ht="14.1" customHeight="1">
      <c r="A340" s="53">
        <v>328</v>
      </c>
      <c r="B340" s="447" t="s">
        <v>669</v>
      </c>
      <c r="C340" s="447"/>
      <c r="D340" s="447"/>
      <c r="E340" s="503" t="s">
        <v>84</v>
      </c>
      <c r="F340" s="503"/>
      <c r="G340" s="437" t="s">
        <v>577</v>
      </c>
      <c r="H340" s="437" t="s">
        <v>209</v>
      </c>
      <c r="I340" s="451" t="s">
        <v>650</v>
      </c>
      <c r="J340" s="458">
        <v>89</v>
      </c>
      <c r="K340" s="449">
        <f t="shared" si="16"/>
        <v>200</v>
      </c>
      <c r="L340" s="399">
        <v>200</v>
      </c>
      <c r="M340" s="67">
        <v>0</v>
      </c>
      <c r="N340" s="68" t="e">
        <f>IF(L340="nio",0,IF(L340&gt;0,L340*J340/P340,0))*VLOOKUP(B340,'2-Kosten per locatie'!$A$15:$C$16,3,FALSE)</f>
        <v>#DIV/0!</v>
      </c>
      <c r="O340" s="68">
        <f t="shared" si="17"/>
        <v>0</v>
      </c>
      <c r="P340" s="69">
        <f>IF(L340="nio",0,IF(L340&gt;0,VLOOKUP(H340,'3-Productie normen'!A:I,VLOOKUP(L340,'3-Productie normen'!$B$38:$C$44,2,FALSE),FALSE)))</f>
        <v>0</v>
      </c>
      <c r="Q340" s="69">
        <f t="shared" si="18"/>
        <v>0</v>
      </c>
      <c r="R340" s="70"/>
      <c r="T340" s="43">
        <f t="shared" si="19"/>
        <v>17800</v>
      </c>
    </row>
    <row r="341" spans="1:20" ht="14.1" customHeight="1">
      <c r="A341" s="53">
        <v>329</v>
      </c>
      <c r="B341" s="447" t="s">
        <v>669</v>
      </c>
      <c r="C341" s="447"/>
      <c r="D341" s="447"/>
      <c r="E341" s="504" t="s">
        <v>84</v>
      </c>
      <c r="F341" s="504"/>
      <c r="G341" s="455" t="s">
        <v>589</v>
      </c>
      <c r="H341" s="447" t="s">
        <v>16</v>
      </c>
      <c r="I341" s="452" t="s">
        <v>661</v>
      </c>
      <c r="J341" s="459">
        <v>4</v>
      </c>
      <c r="K341" s="449">
        <f t="shared" si="16"/>
        <v>400</v>
      </c>
      <c r="L341" s="399">
        <v>200</v>
      </c>
      <c r="M341" s="67">
        <v>200</v>
      </c>
      <c r="N341" s="68" t="e">
        <f>IF(L341="nio",0,IF(L341&gt;0,L341*J341/P341,0))*VLOOKUP(B341,'2-Kosten per locatie'!$A$15:$C$16,3,FALSE)</f>
        <v>#DIV/0!</v>
      </c>
      <c r="O341" s="68" t="e">
        <f t="shared" si="17"/>
        <v>#DIV/0!</v>
      </c>
      <c r="P341" s="69">
        <f>IF(L341="nio",0,IF(L341&gt;0,VLOOKUP(H341,'3-Productie normen'!A:I,VLOOKUP(L341,'3-Productie normen'!$B$38:$C$44,2,FALSE),FALSE)))</f>
        <v>0</v>
      </c>
      <c r="Q341" s="69">
        <f t="shared" si="18"/>
        <v>0</v>
      </c>
      <c r="R341" s="70"/>
      <c r="T341" s="43">
        <f t="shared" si="19"/>
        <v>1600</v>
      </c>
    </row>
    <row r="342" spans="1:20" ht="14.1" customHeight="1">
      <c r="A342" s="53">
        <v>330</v>
      </c>
      <c r="B342" s="447" t="s">
        <v>669</v>
      </c>
      <c r="C342" s="447"/>
      <c r="D342" s="447"/>
      <c r="E342" s="504" t="s">
        <v>84</v>
      </c>
      <c r="F342" s="504"/>
      <c r="G342" s="455" t="s">
        <v>315</v>
      </c>
      <c r="H342" s="447" t="s">
        <v>685</v>
      </c>
      <c r="I342" s="452" t="s">
        <v>650</v>
      </c>
      <c r="J342" s="459">
        <v>54</v>
      </c>
      <c r="K342" s="449">
        <f t="shared" si="16"/>
        <v>200</v>
      </c>
      <c r="L342" s="399">
        <v>200</v>
      </c>
      <c r="M342" s="67">
        <v>0</v>
      </c>
      <c r="N342" s="68" t="e">
        <f>IF(L342="nio",0,IF(L342&gt;0,L342*J342/P342,0))*VLOOKUP(B342,'2-Kosten per locatie'!$A$15:$C$16,3,FALSE)</f>
        <v>#DIV/0!</v>
      </c>
      <c r="O342" s="68">
        <f t="shared" si="17"/>
        <v>0</v>
      </c>
      <c r="P342" s="69">
        <f>IF(L342="nio",0,IF(L342&gt;0,VLOOKUP(H342,'3-Productie normen'!A:I,VLOOKUP(L342,'3-Productie normen'!$B$38:$C$44,2,FALSE),FALSE)))</f>
        <v>0</v>
      </c>
      <c r="Q342" s="69">
        <f t="shared" si="18"/>
        <v>0</v>
      </c>
      <c r="R342" s="70"/>
      <c r="T342" s="43">
        <f t="shared" si="19"/>
        <v>10800</v>
      </c>
    </row>
    <row r="343" spans="1:20" ht="14.1" customHeight="1">
      <c r="A343" s="53">
        <v>331</v>
      </c>
      <c r="B343" s="447" t="s">
        <v>669</v>
      </c>
      <c r="C343" s="447"/>
      <c r="D343" s="447"/>
      <c r="E343" s="504" t="s">
        <v>84</v>
      </c>
      <c r="F343" s="504"/>
      <c r="G343" s="455" t="s">
        <v>364</v>
      </c>
      <c r="H343" s="456" t="s">
        <v>665</v>
      </c>
      <c r="I343" s="452" t="s">
        <v>650</v>
      </c>
      <c r="J343" s="459">
        <v>8</v>
      </c>
      <c r="K343" s="449">
        <f t="shared" si="16"/>
        <v>12</v>
      </c>
      <c r="L343" s="399">
        <v>12</v>
      </c>
      <c r="M343" s="67">
        <v>0</v>
      </c>
      <c r="N343" s="68" t="e">
        <f>IF(L343="nio",0,IF(L343&gt;0,L343*J343/P343,0))*VLOOKUP(B343,'2-Kosten per locatie'!$A$15:$C$16,3,FALSE)</f>
        <v>#DIV/0!</v>
      </c>
      <c r="O343" s="68">
        <f t="shared" si="17"/>
        <v>0</v>
      </c>
      <c r="P343" s="69">
        <f>IF(L343="nio",0,IF(L343&gt;0,VLOOKUP(H343,'3-Productie normen'!A:I,VLOOKUP(L343,'3-Productie normen'!$B$38:$C$44,2,FALSE),FALSE)))</f>
        <v>0</v>
      </c>
      <c r="Q343" s="69">
        <f t="shared" si="18"/>
        <v>0</v>
      </c>
      <c r="R343" s="70"/>
      <c r="T343" s="43">
        <f t="shared" si="19"/>
        <v>96</v>
      </c>
    </row>
    <row r="344" spans="1:20" ht="14.1" customHeight="1">
      <c r="A344" s="53">
        <v>332</v>
      </c>
      <c r="B344" s="447" t="s">
        <v>669</v>
      </c>
      <c r="C344" s="447"/>
      <c r="D344" s="447"/>
      <c r="E344" s="504" t="s">
        <v>84</v>
      </c>
      <c r="F344" s="504"/>
      <c r="G344" s="455" t="s">
        <v>590</v>
      </c>
      <c r="H344" s="456" t="s">
        <v>665</v>
      </c>
      <c r="I344" s="452" t="s">
        <v>650</v>
      </c>
      <c r="J344" s="459">
        <v>27</v>
      </c>
      <c r="K344" s="449">
        <f t="shared" si="16"/>
        <v>12</v>
      </c>
      <c r="L344" s="399">
        <v>12</v>
      </c>
      <c r="M344" s="67">
        <v>0</v>
      </c>
      <c r="N344" s="68" t="e">
        <f>IF(L344="nio",0,IF(L344&gt;0,L344*J344/P344,0))*VLOOKUP(B344,'2-Kosten per locatie'!$A$15:$C$16,3,FALSE)</f>
        <v>#DIV/0!</v>
      </c>
      <c r="O344" s="68">
        <f t="shared" si="17"/>
        <v>0</v>
      </c>
      <c r="P344" s="69">
        <f>IF(L344="nio",0,IF(L344&gt;0,VLOOKUP(H344,'3-Productie normen'!A:I,VLOOKUP(L344,'3-Productie normen'!$B$38:$C$44,2,FALSE),FALSE)))</f>
        <v>0</v>
      </c>
      <c r="Q344" s="69">
        <f t="shared" si="18"/>
        <v>0</v>
      </c>
      <c r="R344" s="70"/>
      <c r="T344" s="43">
        <f t="shared" si="19"/>
        <v>324</v>
      </c>
    </row>
    <row r="345" spans="1:20" ht="14.1" customHeight="1">
      <c r="A345" s="53">
        <v>333</v>
      </c>
      <c r="B345" s="447" t="s">
        <v>669</v>
      </c>
      <c r="C345" s="447"/>
      <c r="D345" s="447"/>
      <c r="E345" s="504" t="s">
        <v>84</v>
      </c>
      <c r="F345" s="504"/>
      <c r="G345" s="455" t="s">
        <v>577</v>
      </c>
      <c r="H345" s="437" t="s">
        <v>209</v>
      </c>
      <c r="I345" s="452" t="s">
        <v>650</v>
      </c>
      <c r="J345" s="459">
        <v>55</v>
      </c>
      <c r="K345" s="449">
        <f t="shared" si="16"/>
        <v>200</v>
      </c>
      <c r="L345" s="399">
        <v>200</v>
      </c>
      <c r="M345" s="67">
        <v>0</v>
      </c>
      <c r="N345" s="68" t="e">
        <f>IF(L345="nio",0,IF(L345&gt;0,L345*J345/P345,0))*VLOOKUP(B345,'2-Kosten per locatie'!$A$15:$C$16,3,FALSE)</f>
        <v>#DIV/0!</v>
      </c>
      <c r="O345" s="68">
        <f t="shared" si="17"/>
        <v>0</v>
      </c>
      <c r="P345" s="69">
        <f>IF(L345="nio",0,IF(L345&gt;0,VLOOKUP(H345,'3-Productie normen'!A:I,VLOOKUP(L345,'3-Productie normen'!$B$38:$C$44,2,FALSE),FALSE)))</f>
        <v>0</v>
      </c>
      <c r="Q345" s="69">
        <f t="shared" si="18"/>
        <v>0</v>
      </c>
      <c r="R345" s="70"/>
      <c r="T345" s="43">
        <f t="shared" si="19"/>
        <v>11000</v>
      </c>
    </row>
    <row r="346" spans="1:20" ht="14.1" customHeight="1">
      <c r="A346" s="53">
        <v>334</v>
      </c>
      <c r="B346" s="447" t="s">
        <v>669</v>
      </c>
      <c r="C346" s="447"/>
      <c r="D346" s="447"/>
      <c r="E346" s="504" t="s">
        <v>84</v>
      </c>
      <c r="F346" s="504"/>
      <c r="G346" s="455" t="s">
        <v>582</v>
      </c>
      <c r="H346" s="437" t="s">
        <v>666</v>
      </c>
      <c r="I346" s="452" t="s">
        <v>650</v>
      </c>
      <c r="J346" s="459">
        <v>13</v>
      </c>
      <c r="K346" s="449">
        <f t="shared" si="16"/>
        <v>200</v>
      </c>
      <c r="L346" s="399">
        <v>200</v>
      </c>
      <c r="M346" s="67">
        <v>0</v>
      </c>
      <c r="N346" s="68" t="e">
        <f>IF(L346="nio",0,IF(L346&gt;0,L346*J346/P346,0))*VLOOKUP(B346,'2-Kosten per locatie'!$A$15:$C$16,3,FALSE)</f>
        <v>#DIV/0!</v>
      </c>
      <c r="O346" s="68">
        <f t="shared" si="17"/>
        <v>0</v>
      </c>
      <c r="P346" s="69">
        <f>IF(L346="nio",0,IF(L346&gt;0,VLOOKUP(H346,'3-Productie normen'!A:I,VLOOKUP(L346,'3-Productie normen'!$B$38:$C$44,2,FALSE),FALSE)))</f>
        <v>0</v>
      </c>
      <c r="Q346" s="69">
        <f t="shared" si="18"/>
        <v>0</v>
      </c>
      <c r="R346" s="70"/>
      <c r="T346" s="43">
        <f t="shared" si="19"/>
        <v>2600</v>
      </c>
    </row>
    <row r="347" spans="1:20" ht="14.1" customHeight="1">
      <c r="A347" s="53">
        <v>335</v>
      </c>
      <c r="B347" s="447" t="s">
        <v>669</v>
      </c>
      <c r="C347" s="447"/>
      <c r="D347" s="447"/>
      <c r="E347" s="504" t="s">
        <v>84</v>
      </c>
      <c r="F347" s="504"/>
      <c r="G347" s="455" t="s">
        <v>591</v>
      </c>
      <c r="H347" s="437" t="s">
        <v>686</v>
      </c>
      <c r="I347" s="452" t="s">
        <v>650</v>
      </c>
      <c r="J347" s="459">
        <v>115</v>
      </c>
      <c r="K347" s="449">
        <f t="shared" si="16"/>
        <v>200</v>
      </c>
      <c r="L347" s="399">
        <v>200</v>
      </c>
      <c r="M347" s="67">
        <v>0</v>
      </c>
      <c r="N347" s="68" t="e">
        <f>IF(L347="nio",0,IF(L347&gt;0,L347*J347/P347,0))*VLOOKUP(B347,'2-Kosten per locatie'!$A$15:$C$16,3,FALSE)</f>
        <v>#DIV/0!</v>
      </c>
      <c r="O347" s="68">
        <f t="shared" si="17"/>
        <v>0</v>
      </c>
      <c r="P347" s="69">
        <f>IF(L347="nio",0,IF(L347&gt;0,VLOOKUP(H347,'3-Productie normen'!A:I,VLOOKUP(L347,'3-Productie normen'!$B$38:$C$44,2,FALSE),FALSE)))</f>
        <v>0</v>
      </c>
      <c r="Q347" s="69">
        <f t="shared" si="18"/>
        <v>0</v>
      </c>
      <c r="R347" s="70"/>
      <c r="T347" s="43">
        <f t="shared" si="19"/>
        <v>23000</v>
      </c>
    </row>
    <row r="348" spans="1:20" ht="14.1" customHeight="1">
      <c r="A348" s="53">
        <v>336</v>
      </c>
      <c r="B348" s="447" t="s">
        <v>669</v>
      </c>
      <c r="C348" s="447"/>
      <c r="D348" s="447"/>
      <c r="E348" s="504" t="s">
        <v>84</v>
      </c>
      <c r="F348" s="504"/>
      <c r="G348" s="455" t="s">
        <v>592</v>
      </c>
      <c r="H348" s="456" t="s">
        <v>665</v>
      </c>
      <c r="I348" s="452" t="s">
        <v>650</v>
      </c>
      <c r="J348" s="459">
        <v>27</v>
      </c>
      <c r="K348" s="449">
        <f t="shared" si="16"/>
        <v>12</v>
      </c>
      <c r="L348" s="399">
        <v>12</v>
      </c>
      <c r="M348" s="67">
        <v>0</v>
      </c>
      <c r="N348" s="68" t="e">
        <f>IF(L348="nio",0,IF(L348&gt;0,L348*J348/P348,0))*VLOOKUP(B348,'2-Kosten per locatie'!$A$15:$C$16,3,FALSE)</f>
        <v>#DIV/0!</v>
      </c>
      <c r="O348" s="68">
        <f t="shared" si="17"/>
        <v>0</v>
      </c>
      <c r="P348" s="69">
        <f>IF(L348="nio",0,IF(L348&gt;0,VLOOKUP(H348,'3-Productie normen'!A:I,VLOOKUP(L348,'3-Productie normen'!$B$38:$C$44,2,FALSE),FALSE)))</f>
        <v>0</v>
      </c>
      <c r="Q348" s="69">
        <f t="shared" si="18"/>
        <v>0</v>
      </c>
      <c r="R348" s="70"/>
      <c r="T348" s="43">
        <f t="shared" si="19"/>
        <v>324</v>
      </c>
    </row>
    <row r="349" spans="1:20" ht="14.1" customHeight="1">
      <c r="A349" s="53">
        <v>337</v>
      </c>
      <c r="B349" s="447" t="s">
        <v>669</v>
      </c>
      <c r="C349" s="447"/>
      <c r="D349" s="447"/>
      <c r="E349" s="504" t="s">
        <v>84</v>
      </c>
      <c r="F349" s="504"/>
      <c r="G349" s="455" t="s">
        <v>364</v>
      </c>
      <c r="H349" s="456" t="s">
        <v>665</v>
      </c>
      <c r="I349" s="452" t="s">
        <v>650</v>
      </c>
      <c r="J349" s="459">
        <v>26</v>
      </c>
      <c r="K349" s="449">
        <f t="shared" si="16"/>
        <v>12</v>
      </c>
      <c r="L349" s="399">
        <v>12</v>
      </c>
      <c r="M349" s="67">
        <v>0</v>
      </c>
      <c r="N349" s="68" t="e">
        <f>IF(L349="nio",0,IF(L349&gt;0,L349*J349/P349,0))*VLOOKUP(B349,'2-Kosten per locatie'!$A$15:$C$16,3,FALSE)</f>
        <v>#DIV/0!</v>
      </c>
      <c r="O349" s="68">
        <f t="shared" si="17"/>
        <v>0</v>
      </c>
      <c r="P349" s="69">
        <f>IF(L349="nio",0,IF(L349&gt;0,VLOOKUP(H349,'3-Productie normen'!A:I,VLOOKUP(L349,'3-Productie normen'!$B$38:$C$44,2,FALSE),FALSE)))</f>
        <v>0</v>
      </c>
      <c r="Q349" s="69">
        <f t="shared" si="18"/>
        <v>0</v>
      </c>
      <c r="R349" s="70"/>
      <c r="T349" s="43">
        <f t="shared" si="19"/>
        <v>312</v>
      </c>
    </row>
    <row r="350" spans="1:20" ht="14.1" customHeight="1">
      <c r="A350" s="53">
        <v>338</v>
      </c>
      <c r="B350" s="447" t="s">
        <v>669</v>
      </c>
      <c r="C350" s="447"/>
      <c r="D350" s="447"/>
      <c r="E350" s="504" t="s">
        <v>84</v>
      </c>
      <c r="F350" s="504"/>
      <c r="G350" s="455" t="s">
        <v>593</v>
      </c>
      <c r="H350" s="456" t="s">
        <v>208</v>
      </c>
      <c r="I350" s="452" t="s">
        <v>650</v>
      </c>
      <c r="J350" s="459">
        <v>3</v>
      </c>
      <c r="K350" s="449">
        <f t="shared" si="16"/>
        <v>200</v>
      </c>
      <c r="L350" s="399">
        <v>200</v>
      </c>
      <c r="M350" s="67">
        <v>0</v>
      </c>
      <c r="N350" s="68" t="e">
        <f>IF(L350="nio",0,IF(L350&gt;0,L350*J350/P350,0))*VLOOKUP(B350,'2-Kosten per locatie'!$A$15:$C$16,3,FALSE)</f>
        <v>#DIV/0!</v>
      </c>
      <c r="O350" s="68">
        <f t="shared" si="17"/>
        <v>0</v>
      </c>
      <c r="P350" s="69">
        <f>IF(L350="nio",0,IF(L350&gt;0,VLOOKUP(H350,'3-Productie normen'!A:I,VLOOKUP(L350,'3-Productie normen'!$B$38:$C$44,2,FALSE),FALSE)))</f>
        <v>0</v>
      </c>
      <c r="Q350" s="69">
        <f t="shared" si="18"/>
        <v>0</v>
      </c>
      <c r="R350" s="70"/>
      <c r="T350" s="43">
        <f t="shared" si="19"/>
        <v>600</v>
      </c>
    </row>
    <row r="351" spans="1:20" ht="14.1" customHeight="1">
      <c r="A351" s="53">
        <v>339</v>
      </c>
      <c r="B351" s="447" t="s">
        <v>669</v>
      </c>
      <c r="C351" s="447"/>
      <c r="D351" s="447"/>
      <c r="E351" s="504" t="s">
        <v>84</v>
      </c>
      <c r="F351" s="504"/>
      <c r="G351" s="455" t="s">
        <v>589</v>
      </c>
      <c r="H351" s="447" t="s">
        <v>16</v>
      </c>
      <c r="I351" s="452" t="s">
        <v>661</v>
      </c>
      <c r="J351" s="459">
        <v>7</v>
      </c>
      <c r="K351" s="449">
        <f t="shared" ref="K351:K414" si="26">SUM(L351:M351)</f>
        <v>400</v>
      </c>
      <c r="L351" s="399">
        <v>200</v>
      </c>
      <c r="M351" s="67">
        <v>200</v>
      </c>
      <c r="N351" s="68" t="e">
        <f>IF(L351="nio",0,IF(L351&gt;0,L351*J351/P351,0))*VLOOKUP(B351,'2-Kosten per locatie'!$A$15:$C$16,3,FALSE)</f>
        <v>#DIV/0!</v>
      </c>
      <c r="O351" s="68" t="e">
        <f t="shared" ref="O351:O414" si="27">IF(M351&gt;0,M351*J351/Q351,0)</f>
        <v>#DIV/0!</v>
      </c>
      <c r="P351" s="69">
        <f>IF(L351="nio",0,IF(L351&gt;0,VLOOKUP(H351,'3-Productie normen'!A:I,VLOOKUP(L351,'3-Productie normen'!$B$38:$C$44,2,FALSE),FALSE)))</f>
        <v>0</v>
      </c>
      <c r="Q351" s="69">
        <f t="shared" ref="Q351:Q414" si="28">IF(M351&gt;0,P351*$Q$8,0)</f>
        <v>0</v>
      </c>
      <c r="R351" s="70"/>
      <c r="T351" s="43">
        <f t="shared" ref="T351:T414" si="29">K351*J351</f>
        <v>2800</v>
      </c>
    </row>
    <row r="352" spans="1:20" ht="14.1" customHeight="1">
      <c r="A352" s="53">
        <v>340</v>
      </c>
      <c r="B352" s="447" t="s">
        <v>669</v>
      </c>
      <c r="C352" s="447"/>
      <c r="D352" s="447"/>
      <c r="E352" s="504" t="s">
        <v>84</v>
      </c>
      <c r="F352" s="504"/>
      <c r="G352" s="455" t="s">
        <v>409</v>
      </c>
      <c r="H352" s="447" t="s">
        <v>16</v>
      </c>
      <c r="I352" s="452" t="s">
        <v>661</v>
      </c>
      <c r="J352" s="459">
        <v>6</v>
      </c>
      <c r="K352" s="449">
        <f t="shared" si="26"/>
        <v>400</v>
      </c>
      <c r="L352" s="399">
        <v>200</v>
      </c>
      <c r="M352" s="67">
        <v>200</v>
      </c>
      <c r="N352" s="68" t="e">
        <f>IF(L352="nio",0,IF(L352&gt;0,L352*J352/P352,0))*VLOOKUP(B352,'2-Kosten per locatie'!$A$15:$C$16,3,FALSE)</f>
        <v>#DIV/0!</v>
      </c>
      <c r="O352" s="68" t="e">
        <f t="shared" si="27"/>
        <v>#DIV/0!</v>
      </c>
      <c r="P352" s="69">
        <f>IF(L352="nio",0,IF(L352&gt;0,VLOOKUP(H352,'3-Productie normen'!A:I,VLOOKUP(L352,'3-Productie normen'!$B$38:$C$44,2,FALSE),FALSE)))</f>
        <v>0</v>
      </c>
      <c r="Q352" s="69">
        <f t="shared" si="28"/>
        <v>0</v>
      </c>
      <c r="R352" s="70"/>
      <c r="T352" s="43">
        <f t="shared" si="29"/>
        <v>2400</v>
      </c>
    </row>
    <row r="353" spans="1:20" ht="14.1" customHeight="1">
      <c r="A353" s="53">
        <v>341</v>
      </c>
      <c r="B353" s="447" t="s">
        <v>669</v>
      </c>
      <c r="C353" s="447"/>
      <c r="D353" s="447"/>
      <c r="E353" s="504" t="s">
        <v>84</v>
      </c>
      <c r="F353" s="504"/>
      <c r="G353" s="455" t="s">
        <v>364</v>
      </c>
      <c r="H353" s="456" t="s">
        <v>665</v>
      </c>
      <c r="I353" s="452" t="s">
        <v>650</v>
      </c>
      <c r="J353" s="459">
        <v>11</v>
      </c>
      <c r="K353" s="449">
        <f t="shared" si="26"/>
        <v>12</v>
      </c>
      <c r="L353" s="399">
        <v>12</v>
      </c>
      <c r="M353" s="67">
        <v>0</v>
      </c>
      <c r="N353" s="68" t="e">
        <f>IF(L353="nio",0,IF(L353&gt;0,L353*J353/P353,0))*VLOOKUP(B353,'2-Kosten per locatie'!$A$15:$C$16,3,FALSE)</f>
        <v>#DIV/0!</v>
      </c>
      <c r="O353" s="68">
        <f t="shared" si="27"/>
        <v>0</v>
      </c>
      <c r="P353" s="69">
        <f>IF(L353="nio",0,IF(L353&gt;0,VLOOKUP(H353,'3-Productie normen'!A:I,VLOOKUP(L353,'3-Productie normen'!$B$38:$C$44,2,FALSE),FALSE)))</f>
        <v>0</v>
      </c>
      <c r="Q353" s="69">
        <f t="shared" si="28"/>
        <v>0</v>
      </c>
      <c r="R353" s="70"/>
      <c r="T353" s="43">
        <f t="shared" si="29"/>
        <v>132</v>
      </c>
    </row>
    <row r="354" spans="1:20" ht="14.1" customHeight="1">
      <c r="A354" s="53">
        <v>342</v>
      </c>
      <c r="B354" s="447" t="s">
        <v>669</v>
      </c>
      <c r="C354" s="447"/>
      <c r="D354" s="447"/>
      <c r="E354" s="504" t="s">
        <v>84</v>
      </c>
      <c r="F354" s="504"/>
      <c r="G354" s="455" t="s">
        <v>589</v>
      </c>
      <c r="H354" s="447" t="s">
        <v>16</v>
      </c>
      <c r="I354" s="452" t="s">
        <v>661</v>
      </c>
      <c r="J354" s="459">
        <v>8</v>
      </c>
      <c r="K354" s="449">
        <f t="shared" si="26"/>
        <v>400</v>
      </c>
      <c r="L354" s="399">
        <v>200</v>
      </c>
      <c r="M354" s="67">
        <v>200</v>
      </c>
      <c r="N354" s="68" t="e">
        <f>IF(L354="nio",0,IF(L354&gt;0,L354*J354/P354,0))*VLOOKUP(B354,'2-Kosten per locatie'!$A$15:$C$16,3,FALSE)</f>
        <v>#DIV/0!</v>
      </c>
      <c r="O354" s="68" t="e">
        <f t="shared" si="27"/>
        <v>#DIV/0!</v>
      </c>
      <c r="P354" s="69">
        <f>IF(L354="nio",0,IF(L354&gt;0,VLOOKUP(H354,'3-Productie normen'!A:I,VLOOKUP(L354,'3-Productie normen'!$B$38:$C$44,2,FALSE),FALSE)))</f>
        <v>0</v>
      </c>
      <c r="Q354" s="69">
        <f t="shared" si="28"/>
        <v>0</v>
      </c>
      <c r="R354" s="70"/>
      <c r="T354" s="43">
        <f t="shared" si="29"/>
        <v>3200</v>
      </c>
    </row>
    <row r="355" spans="1:20" ht="14.1" customHeight="1">
      <c r="A355" s="53">
        <v>343</v>
      </c>
      <c r="B355" s="447" t="s">
        <v>669</v>
      </c>
      <c r="C355" s="447"/>
      <c r="D355" s="447"/>
      <c r="E355" s="504" t="s">
        <v>84</v>
      </c>
      <c r="F355" s="504"/>
      <c r="G355" s="455" t="s">
        <v>594</v>
      </c>
      <c r="H355" s="437" t="s">
        <v>686</v>
      </c>
      <c r="I355" s="452" t="s">
        <v>650</v>
      </c>
      <c r="J355" s="459">
        <v>97</v>
      </c>
      <c r="K355" s="449">
        <f t="shared" si="26"/>
        <v>200</v>
      </c>
      <c r="L355" s="399">
        <v>200</v>
      </c>
      <c r="M355" s="67">
        <v>0</v>
      </c>
      <c r="N355" s="68" t="e">
        <f>IF(L355="nio",0,IF(L355&gt;0,L355*J355/P355,0))*VLOOKUP(B355,'2-Kosten per locatie'!$A$15:$C$16,3,FALSE)</f>
        <v>#DIV/0!</v>
      </c>
      <c r="O355" s="68">
        <f t="shared" si="27"/>
        <v>0</v>
      </c>
      <c r="P355" s="69">
        <f>IF(L355="nio",0,IF(L355&gt;0,VLOOKUP(H355,'3-Productie normen'!A:I,VLOOKUP(L355,'3-Productie normen'!$B$38:$C$44,2,FALSE),FALSE)))</f>
        <v>0</v>
      </c>
      <c r="Q355" s="69">
        <f t="shared" si="28"/>
        <v>0</v>
      </c>
      <c r="R355" s="70"/>
      <c r="T355" s="43">
        <f t="shared" si="29"/>
        <v>19400</v>
      </c>
    </row>
    <row r="356" spans="1:20" ht="14.1" customHeight="1">
      <c r="A356" s="53">
        <v>344</v>
      </c>
      <c r="B356" s="447" t="s">
        <v>669</v>
      </c>
      <c r="C356" s="447"/>
      <c r="D356" s="447"/>
      <c r="E356" s="504" t="s">
        <v>84</v>
      </c>
      <c r="F356" s="504"/>
      <c r="G356" s="455" t="s">
        <v>595</v>
      </c>
      <c r="H356" s="437" t="s">
        <v>686</v>
      </c>
      <c r="I356" s="452" t="s">
        <v>650</v>
      </c>
      <c r="J356" s="459">
        <v>150</v>
      </c>
      <c r="K356" s="449">
        <f t="shared" si="26"/>
        <v>200</v>
      </c>
      <c r="L356" s="399">
        <v>200</v>
      </c>
      <c r="M356" s="67">
        <v>0</v>
      </c>
      <c r="N356" s="68" t="e">
        <f>IF(L356="nio",0,IF(L356&gt;0,L356*J356/P356,0))*VLOOKUP(B356,'2-Kosten per locatie'!$A$15:$C$16,3,FALSE)</f>
        <v>#DIV/0!</v>
      </c>
      <c r="O356" s="68">
        <f t="shared" si="27"/>
        <v>0</v>
      </c>
      <c r="P356" s="69">
        <f>IF(L356="nio",0,IF(L356&gt;0,VLOOKUP(H356,'3-Productie normen'!A:I,VLOOKUP(L356,'3-Productie normen'!$B$38:$C$44,2,FALSE),FALSE)))</f>
        <v>0</v>
      </c>
      <c r="Q356" s="69">
        <f t="shared" si="28"/>
        <v>0</v>
      </c>
      <c r="R356" s="70"/>
      <c r="T356" s="43">
        <f t="shared" si="29"/>
        <v>30000</v>
      </c>
    </row>
    <row r="357" spans="1:20" ht="14.1" customHeight="1">
      <c r="A357" s="53">
        <v>345</v>
      </c>
      <c r="B357" s="447" t="s">
        <v>669</v>
      </c>
      <c r="C357" s="447"/>
      <c r="D357" s="447"/>
      <c r="E357" s="504" t="s">
        <v>84</v>
      </c>
      <c r="F357" s="504"/>
      <c r="G357" s="455" t="s">
        <v>596</v>
      </c>
      <c r="H357" s="456" t="s">
        <v>665</v>
      </c>
      <c r="I357" s="452" t="s">
        <v>650</v>
      </c>
      <c r="J357" s="459">
        <v>44</v>
      </c>
      <c r="K357" s="449">
        <f t="shared" si="26"/>
        <v>12</v>
      </c>
      <c r="L357" s="399">
        <v>12</v>
      </c>
      <c r="M357" s="67">
        <v>0</v>
      </c>
      <c r="N357" s="68" t="e">
        <f>IF(L357="nio",0,IF(L357&gt;0,L357*J357/P357,0))*VLOOKUP(B357,'2-Kosten per locatie'!$A$15:$C$16,3,FALSE)</f>
        <v>#DIV/0!</v>
      </c>
      <c r="O357" s="68">
        <f t="shared" si="27"/>
        <v>0</v>
      </c>
      <c r="P357" s="69">
        <f>IF(L357="nio",0,IF(L357&gt;0,VLOOKUP(H357,'3-Productie normen'!A:I,VLOOKUP(L357,'3-Productie normen'!$B$38:$C$44,2,FALSE),FALSE)))</f>
        <v>0</v>
      </c>
      <c r="Q357" s="69">
        <f t="shared" si="28"/>
        <v>0</v>
      </c>
      <c r="R357" s="70"/>
      <c r="T357" s="43">
        <f t="shared" si="29"/>
        <v>528</v>
      </c>
    </row>
    <row r="358" spans="1:20" ht="14.1" customHeight="1">
      <c r="A358" s="53">
        <v>346</v>
      </c>
      <c r="B358" s="447" t="s">
        <v>669</v>
      </c>
      <c r="C358" s="447"/>
      <c r="D358" s="447"/>
      <c r="E358" s="504" t="s">
        <v>84</v>
      </c>
      <c r="F358" s="504"/>
      <c r="G358" s="455" t="s">
        <v>597</v>
      </c>
      <c r="H358" s="437" t="s">
        <v>207</v>
      </c>
      <c r="I358" s="452" t="s">
        <v>650</v>
      </c>
      <c r="J358" s="459">
        <v>38</v>
      </c>
      <c r="K358" s="449">
        <f t="shared" si="26"/>
        <v>120</v>
      </c>
      <c r="L358" s="399">
        <v>120</v>
      </c>
      <c r="M358" s="67">
        <v>0</v>
      </c>
      <c r="N358" s="68" t="e">
        <f>IF(L358="nio",0,IF(L358&gt;0,L358*J358/P358,0))*VLOOKUP(B358,'2-Kosten per locatie'!$A$15:$C$16,3,FALSE)</f>
        <v>#DIV/0!</v>
      </c>
      <c r="O358" s="68">
        <f t="shared" si="27"/>
        <v>0</v>
      </c>
      <c r="P358" s="69">
        <f>IF(L358="nio",0,IF(L358&gt;0,VLOOKUP(H358,'3-Productie normen'!A:I,VLOOKUP(L358,'3-Productie normen'!$B$38:$C$44,2,FALSE),FALSE)))</f>
        <v>0</v>
      </c>
      <c r="Q358" s="69">
        <f t="shared" si="28"/>
        <v>0</v>
      </c>
      <c r="R358" s="70"/>
      <c r="T358" s="43">
        <f t="shared" si="29"/>
        <v>4560</v>
      </c>
    </row>
    <row r="359" spans="1:20" ht="14.1" customHeight="1">
      <c r="A359" s="53">
        <v>347</v>
      </c>
      <c r="B359" s="447" t="s">
        <v>669</v>
      </c>
      <c r="C359" s="447"/>
      <c r="D359" s="447"/>
      <c r="E359" s="504" t="s">
        <v>84</v>
      </c>
      <c r="F359" s="504"/>
      <c r="G359" s="455" t="s">
        <v>598</v>
      </c>
      <c r="H359" s="456" t="s">
        <v>676</v>
      </c>
      <c r="I359" s="452" t="s">
        <v>662</v>
      </c>
      <c r="J359" s="459">
        <v>431</v>
      </c>
      <c r="K359" s="449">
        <f t="shared" si="26"/>
        <v>200</v>
      </c>
      <c r="L359" s="399">
        <v>200</v>
      </c>
      <c r="M359" s="67">
        <v>0</v>
      </c>
      <c r="N359" s="68" t="e">
        <f>IF(L359="nio",0,IF(L359&gt;0,L359*J359/P359,0))*VLOOKUP(B359,'2-Kosten per locatie'!$A$15:$C$16,3,FALSE)</f>
        <v>#DIV/0!</v>
      </c>
      <c r="O359" s="68">
        <f t="shared" si="27"/>
        <v>0</v>
      </c>
      <c r="P359" s="69">
        <f>IF(L359="nio",0,IF(L359&gt;0,VLOOKUP(H359,'3-Productie normen'!A:I,VLOOKUP(L359,'3-Productie normen'!$B$38:$C$44,2,FALSE),FALSE)))</f>
        <v>0</v>
      </c>
      <c r="Q359" s="69">
        <f t="shared" si="28"/>
        <v>0</v>
      </c>
      <c r="R359" s="70"/>
      <c r="T359" s="43">
        <f t="shared" si="29"/>
        <v>86200</v>
      </c>
    </row>
    <row r="360" spans="1:20" ht="14.1" customHeight="1">
      <c r="A360" s="53">
        <v>348</v>
      </c>
      <c r="B360" s="447" t="s">
        <v>669</v>
      </c>
      <c r="C360" s="447"/>
      <c r="D360" s="447"/>
      <c r="E360" s="504" t="s">
        <v>84</v>
      </c>
      <c r="F360" s="504"/>
      <c r="G360" s="455" t="s">
        <v>588</v>
      </c>
      <c r="H360" s="447" t="s">
        <v>16</v>
      </c>
      <c r="I360" s="452" t="s">
        <v>650</v>
      </c>
      <c r="J360" s="459">
        <v>9</v>
      </c>
      <c r="K360" s="449">
        <f t="shared" si="26"/>
        <v>400</v>
      </c>
      <c r="L360" s="399">
        <v>200</v>
      </c>
      <c r="M360" s="67">
        <v>200</v>
      </c>
      <c r="N360" s="68" t="e">
        <f>IF(L360="nio",0,IF(L360&gt;0,L360*J360/P360,0))*VLOOKUP(B360,'2-Kosten per locatie'!$A$15:$C$16,3,FALSE)</f>
        <v>#DIV/0!</v>
      </c>
      <c r="O360" s="68" t="e">
        <f t="shared" si="27"/>
        <v>#DIV/0!</v>
      </c>
      <c r="P360" s="69">
        <f>IF(L360="nio",0,IF(L360&gt;0,VLOOKUP(H360,'3-Productie normen'!A:I,VLOOKUP(L360,'3-Productie normen'!$B$38:$C$44,2,FALSE),FALSE)))</f>
        <v>0</v>
      </c>
      <c r="Q360" s="69">
        <f t="shared" si="28"/>
        <v>0</v>
      </c>
      <c r="R360" s="70"/>
      <c r="T360" s="43">
        <f t="shared" si="29"/>
        <v>3600</v>
      </c>
    </row>
    <row r="361" spans="1:20" ht="14.1" customHeight="1">
      <c r="A361" s="53">
        <v>349</v>
      </c>
      <c r="B361" s="447" t="s">
        <v>669</v>
      </c>
      <c r="C361" s="447"/>
      <c r="D361" s="447"/>
      <c r="E361" s="504" t="s">
        <v>84</v>
      </c>
      <c r="F361" s="504"/>
      <c r="G361" s="455" t="s">
        <v>588</v>
      </c>
      <c r="H361" s="447" t="s">
        <v>16</v>
      </c>
      <c r="I361" s="452" t="s">
        <v>650</v>
      </c>
      <c r="J361" s="459">
        <v>7</v>
      </c>
      <c r="K361" s="449">
        <f t="shared" si="26"/>
        <v>400</v>
      </c>
      <c r="L361" s="399">
        <v>200</v>
      </c>
      <c r="M361" s="67">
        <v>200</v>
      </c>
      <c r="N361" s="68" t="e">
        <f>IF(L361="nio",0,IF(L361&gt;0,L361*J361/P361,0))*VLOOKUP(B361,'2-Kosten per locatie'!$A$15:$C$16,3,FALSE)</f>
        <v>#DIV/0!</v>
      </c>
      <c r="O361" s="68" t="e">
        <f t="shared" si="27"/>
        <v>#DIV/0!</v>
      </c>
      <c r="P361" s="69">
        <f>IF(L361="nio",0,IF(L361&gt;0,VLOOKUP(H361,'3-Productie normen'!A:I,VLOOKUP(L361,'3-Productie normen'!$B$38:$C$44,2,FALSE),FALSE)))</f>
        <v>0</v>
      </c>
      <c r="Q361" s="69">
        <f t="shared" si="28"/>
        <v>0</v>
      </c>
      <c r="R361" s="70"/>
      <c r="T361" s="43">
        <f t="shared" si="29"/>
        <v>2800</v>
      </c>
    </row>
    <row r="362" spans="1:20" ht="14.1" customHeight="1">
      <c r="A362" s="53">
        <v>350</v>
      </c>
      <c r="B362" s="447" t="s">
        <v>669</v>
      </c>
      <c r="C362" s="447"/>
      <c r="D362" s="447"/>
      <c r="E362" s="504" t="s">
        <v>84</v>
      </c>
      <c r="F362" s="504"/>
      <c r="G362" s="455" t="s">
        <v>580</v>
      </c>
      <c r="H362" s="437" t="s">
        <v>209</v>
      </c>
      <c r="I362" s="452" t="s">
        <v>650</v>
      </c>
      <c r="J362" s="459">
        <v>144</v>
      </c>
      <c r="K362" s="449">
        <f t="shared" si="26"/>
        <v>200</v>
      </c>
      <c r="L362" s="399">
        <v>200</v>
      </c>
      <c r="M362" s="67">
        <v>0</v>
      </c>
      <c r="N362" s="68" t="e">
        <f>IF(L362="nio",0,IF(L362&gt;0,L362*J362/P362,0))*VLOOKUP(B362,'2-Kosten per locatie'!$A$15:$C$16,3,FALSE)</f>
        <v>#DIV/0!</v>
      </c>
      <c r="O362" s="68">
        <f t="shared" si="27"/>
        <v>0</v>
      </c>
      <c r="P362" s="69">
        <f>IF(L362="nio",0,IF(L362&gt;0,VLOOKUP(H362,'3-Productie normen'!A:I,VLOOKUP(L362,'3-Productie normen'!$B$38:$C$44,2,FALSE),FALSE)))</f>
        <v>0</v>
      </c>
      <c r="Q362" s="69">
        <f t="shared" si="28"/>
        <v>0</v>
      </c>
      <c r="R362" s="70"/>
      <c r="T362" s="43">
        <f t="shared" si="29"/>
        <v>28800</v>
      </c>
    </row>
    <row r="363" spans="1:20" ht="14.1" customHeight="1">
      <c r="A363" s="53">
        <v>351</v>
      </c>
      <c r="B363" s="447" t="s">
        <v>669</v>
      </c>
      <c r="C363" s="447"/>
      <c r="D363" s="447"/>
      <c r="E363" s="503" t="s">
        <v>84</v>
      </c>
      <c r="F363" s="503"/>
      <c r="G363" s="437" t="s">
        <v>599</v>
      </c>
      <c r="H363" s="437" t="s">
        <v>149</v>
      </c>
      <c r="I363" s="451" t="s">
        <v>650</v>
      </c>
      <c r="J363" s="458">
        <v>21</v>
      </c>
      <c r="K363" s="449">
        <f t="shared" si="26"/>
        <v>120</v>
      </c>
      <c r="L363" s="399">
        <v>120</v>
      </c>
      <c r="M363" s="67">
        <v>0</v>
      </c>
      <c r="N363" s="68" t="e">
        <f>IF(L363="nio",0,IF(L363&gt;0,L363*J363/P363,0))*VLOOKUP(B363,'2-Kosten per locatie'!$A$15:$C$16,3,FALSE)</f>
        <v>#DIV/0!</v>
      </c>
      <c r="O363" s="68">
        <f t="shared" si="27"/>
        <v>0</v>
      </c>
      <c r="P363" s="69">
        <f>IF(L363="nio",0,IF(L363&gt;0,VLOOKUP(H363,'3-Productie normen'!A:I,VLOOKUP(L363,'3-Productie normen'!$B$38:$C$44,2,FALSE),FALSE)))</f>
        <v>0</v>
      </c>
      <c r="Q363" s="69">
        <f t="shared" si="28"/>
        <v>0</v>
      </c>
      <c r="R363" s="70"/>
      <c r="T363" s="43">
        <f t="shared" si="29"/>
        <v>2520</v>
      </c>
    </row>
    <row r="364" spans="1:20" ht="14.1" customHeight="1">
      <c r="A364" s="53">
        <v>352</v>
      </c>
      <c r="B364" s="447" t="s">
        <v>669</v>
      </c>
      <c r="C364" s="447"/>
      <c r="D364" s="447"/>
      <c r="E364" s="503" t="s">
        <v>84</v>
      </c>
      <c r="F364" s="503"/>
      <c r="G364" s="437" t="s">
        <v>588</v>
      </c>
      <c r="H364" s="447" t="s">
        <v>16</v>
      </c>
      <c r="I364" s="451" t="s">
        <v>661</v>
      </c>
      <c r="J364" s="458">
        <v>8</v>
      </c>
      <c r="K364" s="449">
        <f t="shared" si="26"/>
        <v>400</v>
      </c>
      <c r="L364" s="399">
        <v>200</v>
      </c>
      <c r="M364" s="67">
        <v>200</v>
      </c>
      <c r="N364" s="68" t="e">
        <f>IF(L364="nio",0,IF(L364&gt;0,L364*J364/P364,0))*VLOOKUP(B364,'2-Kosten per locatie'!$A$15:$C$16,3,FALSE)</f>
        <v>#DIV/0!</v>
      </c>
      <c r="O364" s="68" t="e">
        <f t="shared" si="27"/>
        <v>#DIV/0!</v>
      </c>
      <c r="P364" s="69">
        <f>IF(L364="nio",0,IF(L364&gt;0,VLOOKUP(H364,'3-Productie normen'!A:I,VLOOKUP(L364,'3-Productie normen'!$B$38:$C$44,2,FALSE),FALSE)))</f>
        <v>0</v>
      </c>
      <c r="Q364" s="69">
        <f t="shared" si="28"/>
        <v>0</v>
      </c>
      <c r="R364" s="70"/>
      <c r="T364" s="43">
        <f t="shared" si="29"/>
        <v>3200</v>
      </c>
    </row>
    <row r="365" spans="1:20" ht="14.1" customHeight="1">
      <c r="A365" s="53">
        <v>353</v>
      </c>
      <c r="B365" s="447" t="s">
        <v>669</v>
      </c>
      <c r="C365" s="447"/>
      <c r="D365" s="447"/>
      <c r="E365" s="503" t="s">
        <v>84</v>
      </c>
      <c r="F365" s="503"/>
      <c r="G365" s="437" t="s">
        <v>588</v>
      </c>
      <c r="H365" s="447" t="s">
        <v>16</v>
      </c>
      <c r="I365" s="451" t="s">
        <v>650</v>
      </c>
      <c r="J365" s="458">
        <v>11</v>
      </c>
      <c r="K365" s="449">
        <f t="shared" si="26"/>
        <v>400</v>
      </c>
      <c r="L365" s="399">
        <v>200</v>
      </c>
      <c r="M365" s="67">
        <v>200</v>
      </c>
      <c r="N365" s="68" t="e">
        <f>IF(L365="nio",0,IF(L365&gt;0,L365*J365/P365,0))*VLOOKUP(B365,'2-Kosten per locatie'!$A$15:$C$16,3,FALSE)</f>
        <v>#DIV/0!</v>
      </c>
      <c r="O365" s="68" t="e">
        <f t="shared" si="27"/>
        <v>#DIV/0!</v>
      </c>
      <c r="P365" s="69">
        <f>IF(L365="nio",0,IF(L365&gt;0,VLOOKUP(H365,'3-Productie normen'!A:I,VLOOKUP(L365,'3-Productie normen'!$B$38:$C$44,2,FALSE),FALSE)))</f>
        <v>0</v>
      </c>
      <c r="Q365" s="69">
        <f t="shared" si="28"/>
        <v>0</v>
      </c>
      <c r="R365" s="70"/>
      <c r="T365" s="43">
        <f t="shared" si="29"/>
        <v>4400</v>
      </c>
    </row>
    <row r="366" spans="1:20" ht="14.1" customHeight="1">
      <c r="A366" s="53">
        <v>354</v>
      </c>
      <c r="B366" s="447" t="s">
        <v>669</v>
      </c>
      <c r="C366" s="447"/>
      <c r="D366" s="447"/>
      <c r="E366" s="503" t="s">
        <v>84</v>
      </c>
      <c r="F366" s="503"/>
      <c r="G366" s="437" t="s">
        <v>364</v>
      </c>
      <c r="H366" s="437" t="s">
        <v>665</v>
      </c>
      <c r="I366" s="451" t="s">
        <v>650</v>
      </c>
      <c r="J366" s="458">
        <v>8</v>
      </c>
      <c r="K366" s="449">
        <f t="shared" si="26"/>
        <v>12</v>
      </c>
      <c r="L366" s="399">
        <v>12</v>
      </c>
      <c r="M366" s="67">
        <v>0</v>
      </c>
      <c r="N366" s="68" t="e">
        <f>IF(L366="nio",0,IF(L366&gt;0,L366*J366/P366,0))*VLOOKUP(B366,'2-Kosten per locatie'!$A$15:$C$16,3,FALSE)</f>
        <v>#DIV/0!</v>
      </c>
      <c r="O366" s="68">
        <f t="shared" si="27"/>
        <v>0</v>
      </c>
      <c r="P366" s="69">
        <f>IF(L366="nio",0,IF(L366&gt;0,VLOOKUP(H366,'3-Productie normen'!A:I,VLOOKUP(L366,'3-Productie normen'!$B$38:$C$44,2,FALSE),FALSE)))</f>
        <v>0</v>
      </c>
      <c r="Q366" s="69">
        <f t="shared" si="28"/>
        <v>0</v>
      </c>
      <c r="R366" s="70"/>
      <c r="T366" s="43">
        <f t="shared" si="29"/>
        <v>96</v>
      </c>
    </row>
    <row r="367" spans="1:20" ht="14.1" customHeight="1">
      <c r="A367" s="53">
        <v>355</v>
      </c>
      <c r="B367" s="447" t="s">
        <v>669</v>
      </c>
      <c r="C367" s="447"/>
      <c r="D367" s="447"/>
      <c r="E367" s="503" t="s">
        <v>84</v>
      </c>
      <c r="F367" s="503"/>
      <c r="G367" s="437" t="s">
        <v>600</v>
      </c>
      <c r="H367" s="447" t="s">
        <v>680</v>
      </c>
      <c r="I367" s="451" t="s">
        <v>650</v>
      </c>
      <c r="J367" s="458">
        <v>45</v>
      </c>
      <c r="K367" s="449">
        <f t="shared" si="26"/>
        <v>0</v>
      </c>
      <c r="L367" s="461" t="s">
        <v>677</v>
      </c>
      <c r="M367" s="67">
        <v>0</v>
      </c>
      <c r="N367" s="68">
        <f>IF(L367="nio",0,IF(L367&gt;0,L367*J367/P367,0))*VLOOKUP(B367,'2-Kosten per locatie'!$A$15:$C$16,3,FALSE)</f>
        <v>0</v>
      </c>
      <c r="O367" s="68">
        <f t="shared" si="27"/>
        <v>0</v>
      </c>
      <c r="P367" s="69">
        <f>IF(L367="nio",0,IF(L367&gt;0,VLOOKUP(H367,'3-Productie normen'!A:I,VLOOKUP(L367,'3-Productie normen'!$B$38:$C$44,2,FALSE),FALSE)))</f>
        <v>0</v>
      </c>
      <c r="Q367" s="69">
        <f t="shared" si="28"/>
        <v>0</v>
      </c>
      <c r="R367" s="70"/>
      <c r="T367" s="43">
        <f t="shared" si="29"/>
        <v>0</v>
      </c>
    </row>
    <row r="368" spans="1:20" ht="14.1" customHeight="1">
      <c r="A368" s="53">
        <v>356</v>
      </c>
      <c r="B368" s="447" t="s">
        <v>669</v>
      </c>
      <c r="C368" s="447"/>
      <c r="D368" s="447"/>
      <c r="E368" s="503" t="s">
        <v>84</v>
      </c>
      <c r="F368" s="503"/>
      <c r="G368" s="437" t="s">
        <v>601</v>
      </c>
      <c r="H368" s="437" t="s">
        <v>676</v>
      </c>
      <c r="I368" s="451" t="s">
        <v>662</v>
      </c>
      <c r="J368" s="458">
        <v>295</v>
      </c>
      <c r="K368" s="449">
        <f t="shared" si="26"/>
        <v>200</v>
      </c>
      <c r="L368" s="399">
        <v>200</v>
      </c>
      <c r="M368" s="67">
        <v>0</v>
      </c>
      <c r="N368" s="68" t="e">
        <f>IF(L368="nio",0,IF(L368&gt;0,L368*J368/P368,0))*VLOOKUP(B368,'2-Kosten per locatie'!$A$15:$C$16,3,FALSE)</f>
        <v>#DIV/0!</v>
      </c>
      <c r="O368" s="68">
        <f t="shared" si="27"/>
        <v>0</v>
      </c>
      <c r="P368" s="69">
        <f>IF(L368="nio",0,IF(L368&gt;0,VLOOKUP(H368,'3-Productie normen'!A:I,VLOOKUP(L368,'3-Productie normen'!$B$38:$C$44,2,FALSE),FALSE)))</f>
        <v>0</v>
      </c>
      <c r="Q368" s="69">
        <f t="shared" si="28"/>
        <v>0</v>
      </c>
      <c r="R368" s="70"/>
      <c r="T368" s="43">
        <f t="shared" si="29"/>
        <v>59000</v>
      </c>
    </row>
    <row r="369" spans="1:20" ht="14.1" customHeight="1">
      <c r="A369" s="53">
        <v>357</v>
      </c>
      <c r="B369" s="447" t="s">
        <v>669</v>
      </c>
      <c r="C369" s="447"/>
      <c r="D369" s="447"/>
      <c r="E369" s="503" t="s">
        <v>84</v>
      </c>
      <c r="F369" s="503"/>
      <c r="G369" s="437" t="s">
        <v>575</v>
      </c>
      <c r="H369" s="437" t="s">
        <v>209</v>
      </c>
      <c r="I369" s="451" t="s">
        <v>650</v>
      </c>
      <c r="J369" s="458">
        <v>95</v>
      </c>
      <c r="K369" s="449">
        <f t="shared" si="26"/>
        <v>200</v>
      </c>
      <c r="L369" s="399">
        <v>200</v>
      </c>
      <c r="M369" s="67">
        <v>0</v>
      </c>
      <c r="N369" s="68" t="e">
        <f>IF(L369="nio",0,IF(L369&gt;0,L369*J369/P369,0))*VLOOKUP(B369,'2-Kosten per locatie'!$A$15:$C$16,3,FALSE)</f>
        <v>#DIV/0!</v>
      </c>
      <c r="O369" s="68">
        <f t="shared" si="27"/>
        <v>0</v>
      </c>
      <c r="P369" s="69">
        <f>IF(L369="nio",0,IF(L369&gt;0,VLOOKUP(H369,'3-Productie normen'!A:I,VLOOKUP(L369,'3-Productie normen'!$B$38:$C$44,2,FALSE),FALSE)))</f>
        <v>0</v>
      </c>
      <c r="Q369" s="69">
        <f t="shared" si="28"/>
        <v>0</v>
      </c>
      <c r="R369" s="70"/>
      <c r="T369" s="43">
        <f t="shared" si="29"/>
        <v>19000</v>
      </c>
    </row>
    <row r="370" spans="1:20" ht="14.1" customHeight="1">
      <c r="A370" s="53">
        <v>358</v>
      </c>
      <c r="B370" s="447" t="s">
        <v>669</v>
      </c>
      <c r="C370" s="447"/>
      <c r="D370" s="447"/>
      <c r="E370" s="503" t="s">
        <v>84</v>
      </c>
      <c r="F370" s="503"/>
      <c r="G370" s="437" t="s">
        <v>577</v>
      </c>
      <c r="H370" s="437" t="s">
        <v>209</v>
      </c>
      <c r="I370" s="451" t="s">
        <v>650</v>
      </c>
      <c r="J370" s="458">
        <v>67</v>
      </c>
      <c r="K370" s="449">
        <f t="shared" si="26"/>
        <v>200</v>
      </c>
      <c r="L370" s="399">
        <v>200</v>
      </c>
      <c r="M370" s="67">
        <v>0</v>
      </c>
      <c r="N370" s="68" t="e">
        <f>IF(L370="nio",0,IF(L370&gt;0,L370*J370/P370,0))*VLOOKUP(B370,'2-Kosten per locatie'!$A$15:$C$16,3,FALSE)</f>
        <v>#DIV/0!</v>
      </c>
      <c r="O370" s="68">
        <f t="shared" si="27"/>
        <v>0</v>
      </c>
      <c r="P370" s="69">
        <f>IF(L370="nio",0,IF(L370&gt;0,VLOOKUP(H370,'3-Productie normen'!A:I,VLOOKUP(L370,'3-Productie normen'!$B$38:$C$44,2,FALSE),FALSE)))</f>
        <v>0</v>
      </c>
      <c r="Q370" s="69">
        <f t="shared" si="28"/>
        <v>0</v>
      </c>
      <c r="R370" s="70"/>
      <c r="T370" s="43">
        <f t="shared" si="29"/>
        <v>13400</v>
      </c>
    </row>
    <row r="371" spans="1:20" ht="14.1" customHeight="1">
      <c r="A371" s="53">
        <v>359</v>
      </c>
      <c r="B371" s="447" t="s">
        <v>669</v>
      </c>
      <c r="C371" s="447"/>
      <c r="D371" s="447"/>
      <c r="E371" s="503" t="s">
        <v>84</v>
      </c>
      <c r="F371" s="503"/>
      <c r="G371" s="437" t="s">
        <v>467</v>
      </c>
      <c r="H371" s="447" t="s">
        <v>85</v>
      </c>
      <c r="I371" s="451" t="s">
        <v>650</v>
      </c>
      <c r="J371" s="458">
        <v>25</v>
      </c>
      <c r="K371" s="449">
        <f t="shared" si="26"/>
        <v>200</v>
      </c>
      <c r="L371" s="399">
        <v>200</v>
      </c>
      <c r="M371" s="67">
        <v>0</v>
      </c>
      <c r="N371" s="68" t="e">
        <f>IF(L371="nio",0,IF(L371&gt;0,L371*J371/P371,0))*VLOOKUP(B371,'2-Kosten per locatie'!$A$15:$C$16,3,FALSE)</f>
        <v>#DIV/0!</v>
      </c>
      <c r="O371" s="68">
        <f t="shared" si="27"/>
        <v>0</v>
      </c>
      <c r="P371" s="69">
        <f>IF(L371="nio",0,IF(L371&gt;0,VLOOKUP(H371,'3-Productie normen'!A:I,VLOOKUP(L371,'3-Productie normen'!$B$38:$C$44,2,FALSE),FALSE)))</f>
        <v>0</v>
      </c>
      <c r="Q371" s="69">
        <f t="shared" si="28"/>
        <v>0</v>
      </c>
      <c r="R371" s="70"/>
      <c r="T371" s="43">
        <f t="shared" si="29"/>
        <v>5000</v>
      </c>
    </row>
    <row r="372" spans="1:20" ht="14.1" customHeight="1">
      <c r="A372" s="53">
        <v>360</v>
      </c>
      <c r="B372" s="447" t="s">
        <v>669</v>
      </c>
      <c r="C372" s="447"/>
      <c r="D372" s="447"/>
      <c r="E372" s="503">
        <v>1</v>
      </c>
      <c r="F372" s="503"/>
      <c r="G372" s="437" t="s">
        <v>597</v>
      </c>
      <c r="H372" s="437" t="s">
        <v>207</v>
      </c>
      <c r="I372" s="451" t="s">
        <v>650</v>
      </c>
      <c r="J372" s="458">
        <v>34</v>
      </c>
      <c r="K372" s="449">
        <f t="shared" si="26"/>
        <v>120</v>
      </c>
      <c r="L372" s="399">
        <v>120</v>
      </c>
      <c r="M372" s="67">
        <v>0</v>
      </c>
      <c r="N372" s="68" t="e">
        <f>IF(L372="nio",0,IF(L372&gt;0,L372*J372/P372,0))*VLOOKUP(B372,'2-Kosten per locatie'!$A$15:$C$16,3,FALSE)</f>
        <v>#DIV/0!</v>
      </c>
      <c r="O372" s="68">
        <f t="shared" si="27"/>
        <v>0</v>
      </c>
      <c r="P372" s="69">
        <f>IF(L372="nio",0,IF(L372&gt;0,VLOOKUP(H372,'3-Productie normen'!A:I,VLOOKUP(L372,'3-Productie normen'!$B$38:$C$44,2,FALSE),FALSE)))</f>
        <v>0</v>
      </c>
      <c r="Q372" s="69">
        <f t="shared" si="28"/>
        <v>0</v>
      </c>
      <c r="R372" s="70"/>
      <c r="T372" s="43">
        <f t="shared" si="29"/>
        <v>4080</v>
      </c>
    </row>
    <row r="373" spans="1:20" ht="14.1" customHeight="1">
      <c r="A373" s="53">
        <v>361</v>
      </c>
      <c r="B373" s="447" t="s">
        <v>669</v>
      </c>
      <c r="C373" s="447"/>
      <c r="D373" s="447"/>
      <c r="E373" s="503">
        <v>1</v>
      </c>
      <c r="F373" s="503"/>
      <c r="G373" s="437" t="s">
        <v>602</v>
      </c>
      <c r="H373" s="447" t="s">
        <v>685</v>
      </c>
      <c r="I373" s="451" t="s">
        <v>650</v>
      </c>
      <c r="J373" s="458">
        <v>75</v>
      </c>
      <c r="K373" s="449">
        <f t="shared" si="26"/>
        <v>200</v>
      </c>
      <c r="L373" s="399">
        <v>200</v>
      </c>
      <c r="M373" s="67">
        <v>0</v>
      </c>
      <c r="N373" s="68" t="e">
        <f>IF(L373="nio",0,IF(L373&gt;0,L373*J373/P373,0))*VLOOKUP(B373,'2-Kosten per locatie'!$A$15:$C$16,3,FALSE)</f>
        <v>#DIV/0!</v>
      </c>
      <c r="O373" s="68">
        <f t="shared" si="27"/>
        <v>0</v>
      </c>
      <c r="P373" s="69">
        <f>IF(L373="nio",0,IF(L373&gt;0,VLOOKUP(H373,'3-Productie normen'!A:I,VLOOKUP(L373,'3-Productie normen'!$B$38:$C$44,2,FALSE),FALSE)))</f>
        <v>0</v>
      </c>
      <c r="Q373" s="69">
        <f t="shared" si="28"/>
        <v>0</v>
      </c>
      <c r="R373" s="70"/>
      <c r="T373" s="43">
        <f t="shared" si="29"/>
        <v>15000</v>
      </c>
    </row>
    <row r="374" spans="1:20" ht="14.1" customHeight="1">
      <c r="A374" s="53">
        <v>362</v>
      </c>
      <c r="B374" s="447" t="s">
        <v>669</v>
      </c>
      <c r="C374" s="447"/>
      <c r="D374" s="447"/>
      <c r="E374" s="503">
        <v>1</v>
      </c>
      <c r="F374" s="503"/>
      <c r="G374" s="437" t="s">
        <v>589</v>
      </c>
      <c r="H374" s="447" t="s">
        <v>16</v>
      </c>
      <c r="I374" s="451" t="s">
        <v>661</v>
      </c>
      <c r="J374" s="458">
        <v>4</v>
      </c>
      <c r="K374" s="449">
        <f t="shared" si="26"/>
        <v>400</v>
      </c>
      <c r="L374" s="399">
        <v>200</v>
      </c>
      <c r="M374" s="67">
        <v>200</v>
      </c>
      <c r="N374" s="68" t="e">
        <f>IF(L374="nio",0,IF(L374&gt;0,L374*J374/P374,0))*VLOOKUP(B374,'2-Kosten per locatie'!$A$15:$C$16,3,FALSE)</f>
        <v>#DIV/0!</v>
      </c>
      <c r="O374" s="68" t="e">
        <f t="shared" si="27"/>
        <v>#DIV/0!</v>
      </c>
      <c r="P374" s="69">
        <f>IF(L374="nio",0,IF(L374&gt;0,VLOOKUP(H374,'3-Productie normen'!A:I,VLOOKUP(L374,'3-Productie normen'!$B$38:$C$44,2,FALSE),FALSE)))</f>
        <v>0</v>
      </c>
      <c r="Q374" s="69">
        <f t="shared" si="28"/>
        <v>0</v>
      </c>
      <c r="R374" s="70"/>
      <c r="T374" s="43">
        <f t="shared" si="29"/>
        <v>1600</v>
      </c>
    </row>
    <row r="375" spans="1:20" ht="14.1" customHeight="1">
      <c r="A375" s="53">
        <v>363</v>
      </c>
      <c r="B375" s="447" t="s">
        <v>669</v>
      </c>
      <c r="C375" s="447"/>
      <c r="D375" s="447"/>
      <c r="E375" s="503">
        <v>1</v>
      </c>
      <c r="F375" s="503"/>
      <c r="G375" s="437" t="s">
        <v>364</v>
      </c>
      <c r="H375" s="437" t="s">
        <v>665</v>
      </c>
      <c r="I375" s="451" t="s">
        <v>650</v>
      </c>
      <c r="J375" s="458">
        <v>5</v>
      </c>
      <c r="K375" s="449">
        <f t="shared" si="26"/>
        <v>12</v>
      </c>
      <c r="L375" s="399">
        <v>12</v>
      </c>
      <c r="M375" s="67">
        <v>0</v>
      </c>
      <c r="N375" s="68" t="e">
        <f>IF(L375="nio",0,IF(L375&gt;0,L375*J375/P375,0))*VLOOKUP(B375,'2-Kosten per locatie'!$A$15:$C$16,3,FALSE)</f>
        <v>#DIV/0!</v>
      </c>
      <c r="O375" s="68">
        <f t="shared" si="27"/>
        <v>0</v>
      </c>
      <c r="P375" s="69">
        <f>IF(L375="nio",0,IF(L375&gt;0,VLOOKUP(H375,'3-Productie normen'!A:I,VLOOKUP(L375,'3-Productie normen'!$B$38:$C$44,2,FALSE),FALSE)))</f>
        <v>0</v>
      </c>
      <c r="Q375" s="69">
        <f t="shared" si="28"/>
        <v>0</v>
      </c>
      <c r="R375" s="70"/>
      <c r="T375" s="43">
        <f t="shared" si="29"/>
        <v>60</v>
      </c>
    </row>
    <row r="376" spans="1:20" ht="14.1" customHeight="1">
      <c r="A376" s="53">
        <v>364</v>
      </c>
      <c r="B376" s="447" t="s">
        <v>669</v>
      </c>
      <c r="C376" s="447"/>
      <c r="D376" s="447"/>
      <c r="E376" s="503">
        <v>1</v>
      </c>
      <c r="F376" s="503"/>
      <c r="G376" s="437" t="s">
        <v>232</v>
      </c>
      <c r="H376" s="437" t="s">
        <v>209</v>
      </c>
      <c r="I376" s="451" t="s">
        <v>650</v>
      </c>
      <c r="J376" s="458">
        <v>74</v>
      </c>
      <c r="K376" s="449">
        <f t="shared" si="26"/>
        <v>200</v>
      </c>
      <c r="L376" s="399">
        <v>200</v>
      </c>
      <c r="M376" s="67">
        <v>0</v>
      </c>
      <c r="N376" s="68" t="e">
        <f>IF(L376="nio",0,IF(L376&gt;0,L376*J376/P376,0))*VLOOKUP(B376,'2-Kosten per locatie'!$A$15:$C$16,3,FALSE)</f>
        <v>#DIV/0!</v>
      </c>
      <c r="O376" s="68">
        <f t="shared" si="27"/>
        <v>0</v>
      </c>
      <c r="P376" s="69">
        <f>IF(L376="nio",0,IF(L376&gt;0,VLOOKUP(H376,'3-Productie normen'!A:I,VLOOKUP(L376,'3-Productie normen'!$B$38:$C$44,2,FALSE),FALSE)))</f>
        <v>0</v>
      </c>
      <c r="Q376" s="69">
        <f t="shared" si="28"/>
        <v>0</v>
      </c>
      <c r="R376" s="70"/>
      <c r="T376" s="43">
        <f t="shared" si="29"/>
        <v>14800</v>
      </c>
    </row>
    <row r="377" spans="1:20" ht="14.1" customHeight="1">
      <c r="A377" s="53">
        <v>365</v>
      </c>
      <c r="B377" s="447" t="s">
        <v>669</v>
      </c>
      <c r="C377" s="447"/>
      <c r="D377" s="447"/>
      <c r="E377" s="503">
        <v>1</v>
      </c>
      <c r="F377" s="503"/>
      <c r="G377" s="437" t="s">
        <v>364</v>
      </c>
      <c r="H377" s="437" t="s">
        <v>665</v>
      </c>
      <c r="I377" s="451" t="s">
        <v>650</v>
      </c>
      <c r="J377" s="458">
        <v>5</v>
      </c>
      <c r="K377" s="449">
        <f t="shared" si="26"/>
        <v>12</v>
      </c>
      <c r="L377" s="399">
        <v>12</v>
      </c>
      <c r="M377" s="67">
        <v>0</v>
      </c>
      <c r="N377" s="68" t="e">
        <f>IF(L377="nio",0,IF(L377&gt;0,L377*J377/P377,0))*VLOOKUP(B377,'2-Kosten per locatie'!$A$15:$C$16,3,FALSE)</f>
        <v>#DIV/0!</v>
      </c>
      <c r="O377" s="68">
        <f t="shared" si="27"/>
        <v>0</v>
      </c>
      <c r="P377" s="69">
        <f>IF(L377="nio",0,IF(L377&gt;0,VLOOKUP(H377,'3-Productie normen'!A:I,VLOOKUP(L377,'3-Productie normen'!$B$38:$C$44,2,FALSE),FALSE)))</f>
        <v>0</v>
      </c>
      <c r="Q377" s="69">
        <f t="shared" si="28"/>
        <v>0</v>
      </c>
      <c r="R377" s="70"/>
      <c r="T377" s="43">
        <f t="shared" si="29"/>
        <v>60</v>
      </c>
    </row>
    <row r="378" spans="1:20" ht="14.1" customHeight="1">
      <c r="A378" s="53">
        <v>366</v>
      </c>
      <c r="B378" s="447" t="s">
        <v>669</v>
      </c>
      <c r="C378" s="447"/>
      <c r="D378" s="447"/>
      <c r="E378" s="503">
        <v>1</v>
      </c>
      <c r="F378" s="503"/>
      <c r="G378" s="437" t="s">
        <v>364</v>
      </c>
      <c r="H378" s="437" t="s">
        <v>665</v>
      </c>
      <c r="I378" s="451" t="s">
        <v>650</v>
      </c>
      <c r="J378" s="458">
        <v>5</v>
      </c>
      <c r="K378" s="449">
        <f t="shared" si="26"/>
        <v>12</v>
      </c>
      <c r="L378" s="399">
        <v>12</v>
      </c>
      <c r="M378" s="67">
        <v>0</v>
      </c>
      <c r="N378" s="68" t="e">
        <f>IF(L378="nio",0,IF(L378&gt;0,L378*J378/P378,0))*VLOOKUP(B378,'2-Kosten per locatie'!$A$15:$C$16,3,FALSE)</f>
        <v>#DIV/0!</v>
      </c>
      <c r="O378" s="68">
        <f t="shared" si="27"/>
        <v>0</v>
      </c>
      <c r="P378" s="69">
        <f>IF(L378="nio",0,IF(L378&gt;0,VLOOKUP(H378,'3-Productie normen'!A:I,VLOOKUP(L378,'3-Productie normen'!$B$38:$C$44,2,FALSE),FALSE)))</f>
        <v>0</v>
      </c>
      <c r="Q378" s="69">
        <f t="shared" si="28"/>
        <v>0</v>
      </c>
      <c r="R378" s="70"/>
      <c r="T378" s="43">
        <f t="shared" si="29"/>
        <v>60</v>
      </c>
    </row>
    <row r="379" spans="1:20" ht="14.1" customHeight="1">
      <c r="A379" s="53">
        <v>367</v>
      </c>
      <c r="B379" s="447" t="s">
        <v>669</v>
      </c>
      <c r="C379" s="447"/>
      <c r="D379" s="447"/>
      <c r="E379" s="503">
        <v>1</v>
      </c>
      <c r="F379" s="503"/>
      <c r="G379" s="437" t="s">
        <v>589</v>
      </c>
      <c r="H379" s="447" t="s">
        <v>16</v>
      </c>
      <c r="I379" s="451" t="s">
        <v>661</v>
      </c>
      <c r="J379" s="458">
        <v>7</v>
      </c>
      <c r="K379" s="449">
        <f t="shared" si="26"/>
        <v>400</v>
      </c>
      <c r="L379" s="399">
        <v>200</v>
      </c>
      <c r="M379" s="67">
        <v>200</v>
      </c>
      <c r="N379" s="68" t="e">
        <f>IF(L379="nio",0,IF(L379&gt;0,L379*J379/P379,0))*VLOOKUP(B379,'2-Kosten per locatie'!$A$15:$C$16,3,FALSE)</f>
        <v>#DIV/0!</v>
      </c>
      <c r="O379" s="68" t="e">
        <f t="shared" si="27"/>
        <v>#DIV/0!</v>
      </c>
      <c r="P379" s="69">
        <f>IF(L379="nio",0,IF(L379&gt;0,VLOOKUP(H379,'3-Productie normen'!A:I,VLOOKUP(L379,'3-Productie normen'!$B$38:$C$44,2,FALSE),FALSE)))</f>
        <v>0</v>
      </c>
      <c r="Q379" s="69">
        <f t="shared" si="28"/>
        <v>0</v>
      </c>
      <c r="R379" s="70"/>
      <c r="T379" s="43">
        <f t="shared" si="29"/>
        <v>2800</v>
      </c>
    </row>
    <row r="380" spans="1:20" ht="14.1" customHeight="1">
      <c r="A380" s="53">
        <v>368</v>
      </c>
      <c r="B380" s="447" t="s">
        <v>669</v>
      </c>
      <c r="C380" s="447"/>
      <c r="D380" s="447"/>
      <c r="E380" s="503">
        <v>1</v>
      </c>
      <c r="F380" s="503"/>
      <c r="G380" s="437" t="s">
        <v>602</v>
      </c>
      <c r="H380" s="447" t="s">
        <v>685</v>
      </c>
      <c r="I380" s="451" t="s">
        <v>650</v>
      </c>
      <c r="J380" s="458">
        <v>75</v>
      </c>
      <c r="K380" s="449">
        <f t="shared" si="26"/>
        <v>200</v>
      </c>
      <c r="L380" s="399">
        <v>200</v>
      </c>
      <c r="M380" s="67">
        <v>0</v>
      </c>
      <c r="N380" s="68" t="e">
        <f>IF(L380="nio",0,IF(L380&gt;0,L380*J380/P380,0))*VLOOKUP(B380,'2-Kosten per locatie'!$A$15:$C$16,3,FALSE)</f>
        <v>#DIV/0!</v>
      </c>
      <c r="O380" s="68">
        <f t="shared" si="27"/>
        <v>0</v>
      </c>
      <c r="P380" s="69">
        <f>IF(L380="nio",0,IF(L380&gt;0,VLOOKUP(H380,'3-Productie normen'!A:I,VLOOKUP(L380,'3-Productie normen'!$B$38:$C$44,2,FALSE),FALSE)))</f>
        <v>0</v>
      </c>
      <c r="Q380" s="69">
        <f t="shared" si="28"/>
        <v>0</v>
      </c>
      <c r="R380" s="70"/>
      <c r="T380" s="43">
        <f t="shared" si="29"/>
        <v>15000</v>
      </c>
    </row>
    <row r="381" spans="1:20" ht="14.1" customHeight="1">
      <c r="A381" s="53">
        <v>369</v>
      </c>
      <c r="B381" s="447" t="s">
        <v>669</v>
      </c>
      <c r="C381" s="447"/>
      <c r="D381" s="447"/>
      <c r="E381" s="503">
        <v>1</v>
      </c>
      <c r="F381" s="503"/>
      <c r="G381" s="437" t="s">
        <v>232</v>
      </c>
      <c r="H381" s="437" t="s">
        <v>209</v>
      </c>
      <c r="I381" s="451" t="s">
        <v>650</v>
      </c>
      <c r="J381" s="458">
        <v>69</v>
      </c>
      <c r="K381" s="449">
        <f t="shared" si="26"/>
        <v>200</v>
      </c>
      <c r="L381" s="399">
        <v>200</v>
      </c>
      <c r="M381" s="67">
        <v>0</v>
      </c>
      <c r="N381" s="68" t="e">
        <f>IF(L381="nio",0,IF(L381&gt;0,L381*J381/P381,0))*VLOOKUP(B381,'2-Kosten per locatie'!$A$15:$C$16,3,FALSE)</f>
        <v>#DIV/0!</v>
      </c>
      <c r="O381" s="68">
        <f t="shared" si="27"/>
        <v>0</v>
      </c>
      <c r="P381" s="69">
        <f>IF(L381="nio",0,IF(L381&gt;0,VLOOKUP(H381,'3-Productie normen'!A:I,VLOOKUP(L381,'3-Productie normen'!$B$38:$C$44,2,FALSE),FALSE)))</f>
        <v>0</v>
      </c>
      <c r="Q381" s="69">
        <f t="shared" si="28"/>
        <v>0</v>
      </c>
      <c r="R381" s="70"/>
      <c r="T381" s="43">
        <f t="shared" si="29"/>
        <v>13800</v>
      </c>
    </row>
    <row r="382" spans="1:20" ht="14.1" customHeight="1">
      <c r="A382" s="53">
        <v>370</v>
      </c>
      <c r="B382" s="447" t="s">
        <v>669</v>
      </c>
      <c r="C382" s="447"/>
      <c r="D382" s="447"/>
      <c r="E382" s="503">
        <v>1</v>
      </c>
      <c r="F382" s="503"/>
      <c r="G382" s="437" t="s">
        <v>315</v>
      </c>
      <c r="H382" s="447" t="s">
        <v>685</v>
      </c>
      <c r="I382" s="451" t="s">
        <v>650</v>
      </c>
      <c r="J382" s="458">
        <v>56</v>
      </c>
      <c r="K382" s="449">
        <f t="shared" si="26"/>
        <v>200</v>
      </c>
      <c r="L382" s="399">
        <v>200</v>
      </c>
      <c r="M382" s="67">
        <v>0</v>
      </c>
      <c r="N382" s="68" t="e">
        <f>IF(L382="nio",0,IF(L382&gt;0,L382*J382/P382,0))*VLOOKUP(B382,'2-Kosten per locatie'!$A$15:$C$16,3,FALSE)</f>
        <v>#DIV/0!</v>
      </c>
      <c r="O382" s="68">
        <f t="shared" si="27"/>
        <v>0</v>
      </c>
      <c r="P382" s="69">
        <f>IF(L382="nio",0,IF(L382&gt;0,VLOOKUP(H382,'3-Productie normen'!A:I,VLOOKUP(L382,'3-Productie normen'!$B$38:$C$44,2,FALSE),FALSE)))</f>
        <v>0</v>
      </c>
      <c r="Q382" s="69">
        <f t="shared" si="28"/>
        <v>0</v>
      </c>
      <c r="R382" s="70"/>
      <c r="T382" s="43">
        <f t="shared" si="29"/>
        <v>11200</v>
      </c>
    </row>
    <row r="383" spans="1:20" ht="14.1" customHeight="1">
      <c r="A383" s="53">
        <v>371</v>
      </c>
      <c r="B383" s="447" t="s">
        <v>669</v>
      </c>
      <c r="C383" s="447"/>
      <c r="D383" s="447"/>
      <c r="E383" s="503">
        <v>1</v>
      </c>
      <c r="F383" s="503"/>
      <c r="G383" s="437" t="s">
        <v>315</v>
      </c>
      <c r="H383" s="447" t="s">
        <v>685</v>
      </c>
      <c r="I383" s="451" t="s">
        <v>650</v>
      </c>
      <c r="J383" s="458">
        <v>54</v>
      </c>
      <c r="K383" s="449">
        <f t="shared" si="26"/>
        <v>200</v>
      </c>
      <c r="L383" s="399">
        <v>200</v>
      </c>
      <c r="M383" s="67">
        <v>0</v>
      </c>
      <c r="N383" s="68" t="e">
        <f>IF(L383="nio",0,IF(L383&gt;0,L383*J383/P383,0))*VLOOKUP(B383,'2-Kosten per locatie'!$A$15:$C$16,3,FALSE)</f>
        <v>#DIV/0!</v>
      </c>
      <c r="O383" s="68">
        <f t="shared" si="27"/>
        <v>0</v>
      </c>
      <c r="P383" s="69">
        <f>IF(L383="nio",0,IF(L383&gt;0,VLOOKUP(H383,'3-Productie normen'!A:I,VLOOKUP(L383,'3-Productie normen'!$B$38:$C$44,2,FALSE),FALSE)))</f>
        <v>0</v>
      </c>
      <c r="Q383" s="69">
        <f t="shared" si="28"/>
        <v>0</v>
      </c>
      <c r="R383" s="70"/>
      <c r="T383" s="43">
        <f t="shared" si="29"/>
        <v>10800</v>
      </c>
    </row>
    <row r="384" spans="1:20" ht="14.1" customHeight="1">
      <c r="A384" s="53">
        <v>372</v>
      </c>
      <c r="B384" s="447" t="s">
        <v>669</v>
      </c>
      <c r="C384" s="447"/>
      <c r="D384" s="447"/>
      <c r="E384" s="503">
        <v>1</v>
      </c>
      <c r="F384" s="503"/>
      <c r="G384" s="437" t="s">
        <v>603</v>
      </c>
      <c r="H384" s="437" t="s">
        <v>149</v>
      </c>
      <c r="I384" s="451" t="s">
        <v>650</v>
      </c>
      <c r="J384" s="458">
        <v>14</v>
      </c>
      <c r="K384" s="449">
        <f t="shared" si="26"/>
        <v>120</v>
      </c>
      <c r="L384" s="399">
        <v>120</v>
      </c>
      <c r="M384" s="67">
        <v>0</v>
      </c>
      <c r="N384" s="68" t="e">
        <f>IF(L384="nio",0,IF(L384&gt;0,L384*J384/P384,0))*VLOOKUP(B384,'2-Kosten per locatie'!$A$15:$C$16,3,FALSE)</f>
        <v>#DIV/0!</v>
      </c>
      <c r="O384" s="68">
        <f t="shared" si="27"/>
        <v>0</v>
      </c>
      <c r="P384" s="69">
        <f>IF(L384="nio",0,IF(L384&gt;0,VLOOKUP(H384,'3-Productie normen'!A:I,VLOOKUP(L384,'3-Productie normen'!$B$38:$C$44,2,FALSE),FALSE)))</f>
        <v>0</v>
      </c>
      <c r="Q384" s="69">
        <f t="shared" si="28"/>
        <v>0</v>
      </c>
      <c r="R384" s="70"/>
      <c r="T384" s="43">
        <f t="shared" si="29"/>
        <v>1680</v>
      </c>
    </row>
    <row r="385" spans="1:20" ht="14.1" customHeight="1">
      <c r="A385" s="53">
        <v>373</v>
      </c>
      <c r="B385" s="447" t="s">
        <v>669</v>
      </c>
      <c r="C385" s="447"/>
      <c r="D385" s="447"/>
      <c r="E385" s="503">
        <v>1</v>
      </c>
      <c r="F385" s="503"/>
      <c r="G385" s="437" t="s">
        <v>597</v>
      </c>
      <c r="H385" s="437" t="s">
        <v>207</v>
      </c>
      <c r="I385" s="451" t="s">
        <v>650</v>
      </c>
      <c r="J385" s="458">
        <v>34</v>
      </c>
      <c r="K385" s="449">
        <f t="shared" si="26"/>
        <v>120</v>
      </c>
      <c r="L385" s="399">
        <v>120</v>
      </c>
      <c r="M385" s="67">
        <v>0</v>
      </c>
      <c r="N385" s="68" t="e">
        <f>IF(L385="nio",0,IF(L385&gt;0,L385*J385/P385,0))*VLOOKUP(B385,'2-Kosten per locatie'!$A$15:$C$16,3,FALSE)</f>
        <v>#DIV/0!</v>
      </c>
      <c r="O385" s="68">
        <f t="shared" si="27"/>
        <v>0</v>
      </c>
      <c r="P385" s="69">
        <f>IF(L385="nio",0,IF(L385&gt;0,VLOOKUP(H385,'3-Productie normen'!A:I,VLOOKUP(L385,'3-Productie normen'!$B$38:$C$44,2,FALSE),FALSE)))</f>
        <v>0</v>
      </c>
      <c r="Q385" s="69">
        <f t="shared" si="28"/>
        <v>0</v>
      </c>
      <c r="R385" s="70"/>
      <c r="T385" s="43">
        <f t="shared" si="29"/>
        <v>4080</v>
      </c>
    </row>
    <row r="386" spans="1:20" ht="14.1" customHeight="1">
      <c r="A386" s="53">
        <v>374</v>
      </c>
      <c r="B386" s="447" t="s">
        <v>669</v>
      </c>
      <c r="C386" s="447"/>
      <c r="D386" s="447"/>
      <c r="E386" s="503">
        <v>1</v>
      </c>
      <c r="F386" s="503"/>
      <c r="G386" s="437" t="s">
        <v>603</v>
      </c>
      <c r="H386" s="437" t="s">
        <v>149</v>
      </c>
      <c r="I386" s="451" t="s">
        <v>650</v>
      </c>
      <c r="J386" s="458">
        <v>19</v>
      </c>
      <c r="K386" s="449">
        <f t="shared" si="26"/>
        <v>120</v>
      </c>
      <c r="L386" s="399">
        <v>120</v>
      </c>
      <c r="M386" s="67">
        <v>0</v>
      </c>
      <c r="N386" s="68" t="e">
        <f>IF(L386="nio",0,IF(L386&gt;0,L386*J386/P386,0))*VLOOKUP(B386,'2-Kosten per locatie'!$A$15:$C$16,3,FALSE)</f>
        <v>#DIV/0!</v>
      </c>
      <c r="O386" s="68">
        <f t="shared" si="27"/>
        <v>0</v>
      </c>
      <c r="P386" s="69">
        <f>IF(L386="nio",0,IF(L386&gt;0,VLOOKUP(H386,'3-Productie normen'!A:I,VLOOKUP(L386,'3-Productie normen'!$B$38:$C$44,2,FALSE),FALSE)))</f>
        <v>0</v>
      </c>
      <c r="Q386" s="69">
        <f t="shared" si="28"/>
        <v>0</v>
      </c>
      <c r="R386" s="70"/>
      <c r="T386" s="43">
        <f t="shared" si="29"/>
        <v>2280</v>
      </c>
    </row>
    <row r="387" spans="1:20" ht="14.1" customHeight="1">
      <c r="A387" s="53">
        <v>375</v>
      </c>
      <c r="B387" s="447" t="s">
        <v>669</v>
      </c>
      <c r="C387" s="447"/>
      <c r="D387" s="447"/>
      <c r="E387" s="503">
        <v>1</v>
      </c>
      <c r="F387" s="503"/>
      <c r="G387" s="437" t="s">
        <v>315</v>
      </c>
      <c r="H387" s="447" t="s">
        <v>685</v>
      </c>
      <c r="I387" s="451" t="s">
        <v>650</v>
      </c>
      <c r="J387" s="458">
        <v>53</v>
      </c>
      <c r="K387" s="449">
        <f t="shared" si="26"/>
        <v>200</v>
      </c>
      <c r="L387" s="399">
        <v>200</v>
      </c>
      <c r="M387" s="67">
        <v>0</v>
      </c>
      <c r="N387" s="68" t="e">
        <f>IF(L387="nio",0,IF(L387&gt;0,L387*J387/P387,0))*VLOOKUP(B387,'2-Kosten per locatie'!$A$15:$C$16,3,FALSE)</f>
        <v>#DIV/0!</v>
      </c>
      <c r="O387" s="68">
        <f t="shared" si="27"/>
        <v>0</v>
      </c>
      <c r="P387" s="69">
        <f>IF(L387="nio",0,IF(L387&gt;0,VLOOKUP(H387,'3-Productie normen'!A:I,VLOOKUP(L387,'3-Productie normen'!$B$38:$C$44,2,FALSE),FALSE)))</f>
        <v>0</v>
      </c>
      <c r="Q387" s="69">
        <f t="shared" si="28"/>
        <v>0</v>
      </c>
      <c r="R387" s="70"/>
      <c r="T387" s="43">
        <f t="shared" si="29"/>
        <v>10600</v>
      </c>
    </row>
    <row r="388" spans="1:20" ht="14.1" customHeight="1">
      <c r="A388" s="53">
        <v>376</v>
      </c>
      <c r="B388" s="447" t="s">
        <v>669</v>
      </c>
      <c r="C388" s="447"/>
      <c r="D388" s="447"/>
      <c r="E388" s="503">
        <v>1</v>
      </c>
      <c r="F388" s="503"/>
      <c r="G388" s="437" t="s">
        <v>589</v>
      </c>
      <c r="H388" s="447" t="s">
        <v>16</v>
      </c>
      <c r="I388" s="451" t="s">
        <v>661</v>
      </c>
      <c r="J388" s="458">
        <v>6</v>
      </c>
      <c r="K388" s="449">
        <f t="shared" si="26"/>
        <v>400</v>
      </c>
      <c r="L388" s="399">
        <v>200</v>
      </c>
      <c r="M388" s="67">
        <v>200</v>
      </c>
      <c r="N388" s="68" t="e">
        <f>IF(L388="nio",0,IF(L388&gt;0,L388*J388/P388,0))*VLOOKUP(B388,'2-Kosten per locatie'!$A$15:$C$16,3,FALSE)</f>
        <v>#DIV/0!</v>
      </c>
      <c r="O388" s="68" t="e">
        <f t="shared" si="27"/>
        <v>#DIV/0!</v>
      </c>
      <c r="P388" s="69">
        <f>IF(L388="nio",0,IF(L388&gt;0,VLOOKUP(H388,'3-Productie normen'!A:I,VLOOKUP(L388,'3-Productie normen'!$B$38:$C$44,2,FALSE),FALSE)))</f>
        <v>0</v>
      </c>
      <c r="Q388" s="69">
        <f t="shared" si="28"/>
        <v>0</v>
      </c>
      <c r="R388" s="70"/>
      <c r="T388" s="43">
        <f t="shared" si="29"/>
        <v>2400</v>
      </c>
    </row>
    <row r="389" spans="1:20" ht="14.1" customHeight="1">
      <c r="A389" s="53">
        <v>377</v>
      </c>
      <c r="B389" s="447" t="s">
        <v>669</v>
      </c>
      <c r="C389" s="447"/>
      <c r="D389" s="447"/>
      <c r="E389" s="503">
        <v>1</v>
      </c>
      <c r="F389" s="503"/>
      <c r="G389" s="437" t="s">
        <v>232</v>
      </c>
      <c r="H389" s="437" t="s">
        <v>209</v>
      </c>
      <c r="I389" s="451" t="s">
        <v>650</v>
      </c>
      <c r="J389" s="458">
        <v>98</v>
      </c>
      <c r="K389" s="449">
        <f t="shared" si="26"/>
        <v>200</v>
      </c>
      <c r="L389" s="399">
        <v>200</v>
      </c>
      <c r="M389" s="67">
        <v>0</v>
      </c>
      <c r="N389" s="68" t="e">
        <f>IF(L389="nio",0,IF(L389&gt;0,L389*J389/P389,0))*VLOOKUP(B389,'2-Kosten per locatie'!$A$15:$C$16,3,FALSE)</f>
        <v>#DIV/0!</v>
      </c>
      <c r="O389" s="68">
        <f t="shared" si="27"/>
        <v>0</v>
      </c>
      <c r="P389" s="69">
        <f>IF(L389="nio",0,IF(L389&gt;0,VLOOKUP(H389,'3-Productie normen'!A:I,VLOOKUP(L389,'3-Productie normen'!$B$38:$C$44,2,FALSE),FALSE)))</f>
        <v>0</v>
      </c>
      <c r="Q389" s="69">
        <f t="shared" si="28"/>
        <v>0</v>
      </c>
      <c r="R389" s="70"/>
      <c r="T389" s="43">
        <f t="shared" si="29"/>
        <v>19600</v>
      </c>
    </row>
    <row r="390" spans="1:20" ht="14.1" customHeight="1">
      <c r="A390" s="53">
        <v>378</v>
      </c>
      <c r="B390" s="447" t="s">
        <v>669</v>
      </c>
      <c r="C390" s="447"/>
      <c r="D390" s="447"/>
      <c r="E390" s="503">
        <v>1</v>
      </c>
      <c r="F390" s="503"/>
      <c r="G390" s="437" t="s">
        <v>589</v>
      </c>
      <c r="H390" s="447" t="s">
        <v>16</v>
      </c>
      <c r="I390" s="451" t="s">
        <v>661</v>
      </c>
      <c r="J390" s="458">
        <v>4</v>
      </c>
      <c r="K390" s="449">
        <f t="shared" si="26"/>
        <v>400</v>
      </c>
      <c r="L390" s="399">
        <v>200</v>
      </c>
      <c r="M390" s="67">
        <v>200</v>
      </c>
      <c r="N390" s="68" t="e">
        <f>IF(L390="nio",0,IF(L390&gt;0,L390*J390/P390,0))*VLOOKUP(B390,'2-Kosten per locatie'!$A$15:$C$16,3,FALSE)</f>
        <v>#DIV/0!</v>
      </c>
      <c r="O390" s="68" t="e">
        <f t="shared" si="27"/>
        <v>#DIV/0!</v>
      </c>
      <c r="P390" s="69">
        <f>IF(L390="nio",0,IF(L390&gt;0,VLOOKUP(H390,'3-Productie normen'!A:I,VLOOKUP(L390,'3-Productie normen'!$B$38:$C$44,2,FALSE),FALSE)))</f>
        <v>0</v>
      </c>
      <c r="Q390" s="69">
        <f t="shared" si="28"/>
        <v>0</v>
      </c>
      <c r="R390" s="70"/>
      <c r="T390" s="43">
        <f t="shared" si="29"/>
        <v>1600</v>
      </c>
    </row>
    <row r="391" spans="1:20" ht="14.1" customHeight="1">
      <c r="A391" s="53">
        <v>379</v>
      </c>
      <c r="B391" s="447" t="s">
        <v>669</v>
      </c>
      <c r="C391" s="447"/>
      <c r="D391" s="447"/>
      <c r="E391" s="503">
        <v>1</v>
      </c>
      <c r="F391" s="503"/>
      <c r="G391" s="437" t="s">
        <v>604</v>
      </c>
      <c r="H391" s="437" t="s">
        <v>149</v>
      </c>
      <c r="I391" s="451" t="s">
        <v>653</v>
      </c>
      <c r="J391" s="458">
        <v>33</v>
      </c>
      <c r="K391" s="449">
        <f t="shared" si="26"/>
        <v>120</v>
      </c>
      <c r="L391" s="399">
        <v>120</v>
      </c>
      <c r="M391" s="67">
        <v>0</v>
      </c>
      <c r="N391" s="68" t="e">
        <f>IF(L391="nio",0,IF(L391&gt;0,L391*J391/P391,0))*VLOOKUP(B391,'2-Kosten per locatie'!$A$15:$C$16,3,FALSE)</f>
        <v>#DIV/0!</v>
      </c>
      <c r="O391" s="68">
        <f t="shared" si="27"/>
        <v>0</v>
      </c>
      <c r="P391" s="69">
        <f>IF(L391="nio",0,IF(L391&gt;0,VLOOKUP(H391,'3-Productie normen'!A:I,VLOOKUP(L391,'3-Productie normen'!$B$38:$C$44,2,FALSE),FALSE)))</f>
        <v>0</v>
      </c>
      <c r="Q391" s="69">
        <f t="shared" si="28"/>
        <v>0</v>
      </c>
      <c r="R391" s="70"/>
      <c r="T391" s="43">
        <f t="shared" si="29"/>
        <v>3960</v>
      </c>
    </row>
    <row r="392" spans="1:20" ht="14.1" customHeight="1">
      <c r="A392" s="53">
        <v>380</v>
      </c>
      <c r="B392" s="447" t="s">
        <v>669</v>
      </c>
      <c r="C392" s="447"/>
      <c r="D392" s="447"/>
      <c r="E392" s="503">
        <v>1</v>
      </c>
      <c r="F392" s="503"/>
      <c r="G392" s="437" t="s">
        <v>605</v>
      </c>
      <c r="H392" s="437" t="s">
        <v>149</v>
      </c>
      <c r="I392" s="451" t="s">
        <v>653</v>
      </c>
      <c r="J392" s="458">
        <v>40</v>
      </c>
      <c r="K392" s="449">
        <f t="shared" si="26"/>
        <v>120</v>
      </c>
      <c r="L392" s="399">
        <v>120</v>
      </c>
      <c r="M392" s="67">
        <v>0</v>
      </c>
      <c r="N392" s="68" t="e">
        <f>IF(L392="nio",0,IF(L392&gt;0,L392*J392/P392,0))*VLOOKUP(B392,'2-Kosten per locatie'!$A$15:$C$16,3,FALSE)</f>
        <v>#DIV/0!</v>
      </c>
      <c r="O392" s="68">
        <f t="shared" si="27"/>
        <v>0</v>
      </c>
      <c r="P392" s="69">
        <f>IF(L392="nio",0,IF(L392&gt;0,VLOOKUP(H392,'3-Productie normen'!A:I,VLOOKUP(L392,'3-Productie normen'!$B$38:$C$44,2,FALSE),FALSE)))</f>
        <v>0</v>
      </c>
      <c r="Q392" s="69">
        <f t="shared" si="28"/>
        <v>0</v>
      </c>
      <c r="R392" s="70"/>
      <c r="T392" s="43">
        <f t="shared" si="29"/>
        <v>4800</v>
      </c>
    </row>
    <row r="393" spans="1:20" ht="14.1" customHeight="1">
      <c r="A393" s="53">
        <v>381</v>
      </c>
      <c r="B393" s="447" t="s">
        <v>669</v>
      </c>
      <c r="C393" s="447"/>
      <c r="D393" s="447"/>
      <c r="E393" s="503">
        <v>1</v>
      </c>
      <c r="F393" s="503"/>
      <c r="G393" s="437" t="s">
        <v>577</v>
      </c>
      <c r="H393" s="437" t="s">
        <v>209</v>
      </c>
      <c r="I393" s="451" t="s">
        <v>650</v>
      </c>
      <c r="J393" s="458">
        <v>24</v>
      </c>
      <c r="K393" s="449">
        <f t="shared" si="26"/>
        <v>200</v>
      </c>
      <c r="L393" s="399">
        <v>200</v>
      </c>
      <c r="M393" s="67">
        <v>0</v>
      </c>
      <c r="N393" s="68" t="e">
        <f>IF(L393="nio",0,IF(L393&gt;0,L393*J393/P393,0))*VLOOKUP(B393,'2-Kosten per locatie'!$A$15:$C$16,3,FALSE)</f>
        <v>#DIV/0!</v>
      </c>
      <c r="O393" s="68">
        <f t="shared" si="27"/>
        <v>0</v>
      </c>
      <c r="P393" s="69">
        <f>IF(L393="nio",0,IF(L393&gt;0,VLOOKUP(H393,'3-Productie normen'!A:I,VLOOKUP(L393,'3-Productie normen'!$B$38:$C$44,2,FALSE),FALSE)))</f>
        <v>0</v>
      </c>
      <c r="Q393" s="69">
        <f t="shared" si="28"/>
        <v>0</v>
      </c>
      <c r="R393" s="70"/>
      <c r="T393" s="43">
        <f t="shared" si="29"/>
        <v>4800</v>
      </c>
    </row>
    <row r="394" spans="1:20" ht="14.1" customHeight="1">
      <c r="A394" s="53">
        <v>382</v>
      </c>
      <c r="B394" s="447" t="s">
        <v>669</v>
      </c>
      <c r="C394" s="447"/>
      <c r="D394" s="447"/>
      <c r="E394" s="503">
        <v>1</v>
      </c>
      <c r="F394" s="503"/>
      <c r="G394" s="437" t="s">
        <v>484</v>
      </c>
      <c r="H394" s="437" t="s">
        <v>149</v>
      </c>
      <c r="I394" s="451" t="s">
        <v>650</v>
      </c>
      <c r="J394" s="458">
        <v>49</v>
      </c>
      <c r="K394" s="449">
        <f t="shared" si="26"/>
        <v>120</v>
      </c>
      <c r="L394" s="399">
        <v>120</v>
      </c>
      <c r="M394" s="67">
        <v>0</v>
      </c>
      <c r="N394" s="68" t="e">
        <f>IF(L394="nio",0,IF(L394&gt;0,L394*J394/P394,0))*VLOOKUP(B394,'2-Kosten per locatie'!$A$15:$C$16,3,FALSE)</f>
        <v>#DIV/0!</v>
      </c>
      <c r="O394" s="68">
        <f t="shared" si="27"/>
        <v>0</v>
      </c>
      <c r="P394" s="69">
        <f>IF(L394="nio",0,IF(L394&gt;0,VLOOKUP(H394,'3-Productie normen'!A:I,VLOOKUP(L394,'3-Productie normen'!$B$38:$C$44,2,FALSE),FALSE)))</f>
        <v>0</v>
      </c>
      <c r="Q394" s="69">
        <f t="shared" si="28"/>
        <v>0</v>
      </c>
      <c r="R394" s="70"/>
      <c r="T394" s="43">
        <f t="shared" si="29"/>
        <v>5880</v>
      </c>
    </row>
    <row r="395" spans="1:20" ht="14.1" customHeight="1">
      <c r="A395" s="53">
        <v>383</v>
      </c>
      <c r="B395" s="447" t="s">
        <v>669</v>
      </c>
      <c r="C395" s="447"/>
      <c r="D395" s="447"/>
      <c r="E395" s="503">
        <v>1</v>
      </c>
      <c r="F395" s="503"/>
      <c r="G395" s="437" t="s">
        <v>588</v>
      </c>
      <c r="H395" s="447" t="s">
        <v>16</v>
      </c>
      <c r="I395" s="451" t="s">
        <v>661</v>
      </c>
      <c r="J395" s="458">
        <v>8</v>
      </c>
      <c r="K395" s="449">
        <f t="shared" si="26"/>
        <v>400</v>
      </c>
      <c r="L395" s="399">
        <v>200</v>
      </c>
      <c r="M395" s="67">
        <v>200</v>
      </c>
      <c r="N395" s="68" t="e">
        <f>IF(L395="nio",0,IF(L395&gt;0,L395*J395/P395,0))*VLOOKUP(B395,'2-Kosten per locatie'!$A$15:$C$16,3,FALSE)</f>
        <v>#DIV/0!</v>
      </c>
      <c r="O395" s="68" t="e">
        <f t="shared" si="27"/>
        <v>#DIV/0!</v>
      </c>
      <c r="P395" s="69">
        <f>IF(L395="nio",0,IF(L395&gt;0,VLOOKUP(H395,'3-Productie normen'!A:I,VLOOKUP(L395,'3-Productie normen'!$B$38:$C$44,2,FALSE),FALSE)))</f>
        <v>0</v>
      </c>
      <c r="Q395" s="69">
        <f t="shared" si="28"/>
        <v>0</v>
      </c>
      <c r="R395" s="70"/>
      <c r="T395" s="43">
        <f t="shared" si="29"/>
        <v>3200</v>
      </c>
    </row>
    <row r="396" spans="1:20" ht="14.1" customHeight="1">
      <c r="A396" s="53">
        <v>384</v>
      </c>
      <c r="B396" s="447" t="s">
        <v>669</v>
      </c>
      <c r="C396" s="447"/>
      <c r="D396" s="447"/>
      <c r="E396" s="503">
        <v>1</v>
      </c>
      <c r="F396" s="503"/>
      <c r="G396" s="437" t="s">
        <v>588</v>
      </c>
      <c r="H396" s="447" t="s">
        <v>16</v>
      </c>
      <c r="I396" s="451" t="s">
        <v>661</v>
      </c>
      <c r="J396" s="458">
        <v>11</v>
      </c>
      <c r="K396" s="449">
        <f t="shared" si="26"/>
        <v>400</v>
      </c>
      <c r="L396" s="399">
        <v>200</v>
      </c>
      <c r="M396" s="67">
        <v>200</v>
      </c>
      <c r="N396" s="68" t="e">
        <f>IF(L396="nio",0,IF(L396&gt;0,L396*J396/P396,0))*VLOOKUP(B396,'2-Kosten per locatie'!$A$15:$C$16,3,FALSE)</f>
        <v>#DIV/0!</v>
      </c>
      <c r="O396" s="68" t="e">
        <f t="shared" si="27"/>
        <v>#DIV/0!</v>
      </c>
      <c r="P396" s="69">
        <f>IF(L396="nio",0,IF(L396&gt;0,VLOOKUP(H396,'3-Productie normen'!A:I,VLOOKUP(L396,'3-Productie normen'!$B$38:$C$44,2,FALSE),FALSE)))</f>
        <v>0</v>
      </c>
      <c r="Q396" s="69">
        <f t="shared" si="28"/>
        <v>0</v>
      </c>
      <c r="R396" s="70"/>
      <c r="T396" s="43">
        <f t="shared" si="29"/>
        <v>4400</v>
      </c>
    </row>
    <row r="397" spans="1:20" ht="14.1" customHeight="1">
      <c r="A397" s="53">
        <v>385</v>
      </c>
      <c r="B397" s="447" t="s">
        <v>669</v>
      </c>
      <c r="C397" s="447"/>
      <c r="D397" s="447"/>
      <c r="E397" s="503">
        <v>1</v>
      </c>
      <c r="F397" s="503"/>
      <c r="G397" s="437" t="s">
        <v>577</v>
      </c>
      <c r="H397" s="437" t="s">
        <v>209</v>
      </c>
      <c r="I397" s="451" t="s">
        <v>650</v>
      </c>
      <c r="J397" s="458">
        <v>96</v>
      </c>
      <c r="K397" s="449">
        <f t="shared" si="26"/>
        <v>200</v>
      </c>
      <c r="L397" s="399">
        <v>200</v>
      </c>
      <c r="M397" s="67">
        <v>0</v>
      </c>
      <c r="N397" s="68" t="e">
        <f>IF(L397="nio",0,IF(L397&gt;0,L397*J397/P397,0))*VLOOKUP(B397,'2-Kosten per locatie'!$A$15:$C$16,3,FALSE)</f>
        <v>#DIV/0!</v>
      </c>
      <c r="O397" s="68">
        <f t="shared" si="27"/>
        <v>0</v>
      </c>
      <c r="P397" s="69">
        <f>IF(L397="nio",0,IF(L397&gt;0,VLOOKUP(H397,'3-Productie normen'!A:I,VLOOKUP(L397,'3-Productie normen'!$B$38:$C$44,2,FALSE),FALSE)))</f>
        <v>0</v>
      </c>
      <c r="Q397" s="69">
        <f t="shared" si="28"/>
        <v>0</v>
      </c>
      <c r="R397" s="70"/>
      <c r="T397" s="43">
        <f t="shared" si="29"/>
        <v>19200</v>
      </c>
    </row>
    <row r="398" spans="1:20" ht="14.1" customHeight="1">
      <c r="A398" s="53">
        <v>386</v>
      </c>
      <c r="B398" s="447" t="s">
        <v>669</v>
      </c>
      <c r="C398" s="447"/>
      <c r="D398" s="447"/>
      <c r="E398" s="503">
        <v>1</v>
      </c>
      <c r="F398" s="503"/>
      <c r="G398" s="437" t="s">
        <v>299</v>
      </c>
      <c r="H398" s="437" t="s">
        <v>150</v>
      </c>
      <c r="I398" s="451" t="s">
        <v>650</v>
      </c>
      <c r="J398" s="458">
        <v>19</v>
      </c>
      <c r="K398" s="449">
        <f t="shared" si="26"/>
        <v>120</v>
      </c>
      <c r="L398" s="399">
        <v>120</v>
      </c>
      <c r="M398" s="67">
        <v>0</v>
      </c>
      <c r="N398" s="68" t="e">
        <f>IF(L398="nio",0,IF(L398&gt;0,L398*J398/P398,0))*VLOOKUP(B398,'2-Kosten per locatie'!$A$15:$C$16,3,FALSE)</f>
        <v>#DIV/0!</v>
      </c>
      <c r="O398" s="68">
        <f t="shared" si="27"/>
        <v>0</v>
      </c>
      <c r="P398" s="69">
        <f>IF(L398="nio",0,IF(L398&gt;0,VLOOKUP(H398,'3-Productie normen'!A:I,VLOOKUP(L398,'3-Productie normen'!$B$38:$C$44,2,FALSE),FALSE)))</f>
        <v>0</v>
      </c>
      <c r="Q398" s="69">
        <f t="shared" si="28"/>
        <v>0</v>
      </c>
      <c r="R398" s="70"/>
      <c r="T398" s="43">
        <f t="shared" si="29"/>
        <v>2280</v>
      </c>
    </row>
    <row r="399" spans="1:20" ht="14.1" customHeight="1">
      <c r="A399" s="53">
        <v>387</v>
      </c>
      <c r="B399" s="447" t="s">
        <v>669</v>
      </c>
      <c r="C399" s="447"/>
      <c r="D399" s="447"/>
      <c r="E399" s="503">
        <v>1</v>
      </c>
      <c r="F399" s="503"/>
      <c r="G399" s="437" t="s">
        <v>606</v>
      </c>
      <c r="H399" s="437" t="s">
        <v>149</v>
      </c>
      <c r="I399" s="451" t="s">
        <v>650</v>
      </c>
      <c r="J399" s="458">
        <v>10</v>
      </c>
      <c r="K399" s="449">
        <f t="shared" si="26"/>
        <v>120</v>
      </c>
      <c r="L399" s="399">
        <v>120</v>
      </c>
      <c r="M399" s="67">
        <v>0</v>
      </c>
      <c r="N399" s="68" t="e">
        <f>IF(L399="nio",0,IF(L399&gt;0,L399*J399/P399,0))*VLOOKUP(B399,'2-Kosten per locatie'!$A$15:$C$16,3,FALSE)</f>
        <v>#DIV/0!</v>
      </c>
      <c r="O399" s="68">
        <f t="shared" si="27"/>
        <v>0</v>
      </c>
      <c r="P399" s="69">
        <f>IF(L399="nio",0,IF(L399&gt;0,VLOOKUP(H399,'3-Productie normen'!A:I,VLOOKUP(L399,'3-Productie normen'!$B$38:$C$44,2,FALSE),FALSE)))</f>
        <v>0</v>
      </c>
      <c r="Q399" s="69">
        <f t="shared" si="28"/>
        <v>0</v>
      </c>
      <c r="R399" s="70"/>
      <c r="T399" s="43">
        <f t="shared" si="29"/>
        <v>1200</v>
      </c>
    </row>
    <row r="400" spans="1:20" ht="14.1" customHeight="1">
      <c r="A400" s="53">
        <v>388</v>
      </c>
      <c r="B400" s="447" t="s">
        <v>669</v>
      </c>
      <c r="C400" s="447"/>
      <c r="D400" s="447"/>
      <c r="E400" s="503">
        <v>1</v>
      </c>
      <c r="F400" s="503"/>
      <c r="G400" s="437" t="s">
        <v>606</v>
      </c>
      <c r="H400" s="437" t="s">
        <v>149</v>
      </c>
      <c r="I400" s="451" t="s">
        <v>650</v>
      </c>
      <c r="J400" s="458">
        <v>10</v>
      </c>
      <c r="K400" s="449">
        <f t="shared" si="26"/>
        <v>120</v>
      </c>
      <c r="L400" s="399">
        <v>120</v>
      </c>
      <c r="M400" s="67">
        <v>0</v>
      </c>
      <c r="N400" s="68" t="e">
        <f>IF(L400="nio",0,IF(L400&gt;0,L400*J400/P400,0))*VLOOKUP(B400,'2-Kosten per locatie'!$A$15:$C$16,3,FALSE)</f>
        <v>#DIV/0!</v>
      </c>
      <c r="O400" s="68">
        <f t="shared" si="27"/>
        <v>0</v>
      </c>
      <c r="P400" s="69">
        <f>IF(L400="nio",0,IF(L400&gt;0,VLOOKUP(H400,'3-Productie normen'!A:I,VLOOKUP(L400,'3-Productie normen'!$B$38:$C$44,2,FALSE),FALSE)))</f>
        <v>0</v>
      </c>
      <c r="Q400" s="69">
        <f t="shared" si="28"/>
        <v>0</v>
      </c>
      <c r="R400" s="70"/>
      <c r="T400" s="43">
        <f t="shared" si="29"/>
        <v>1200</v>
      </c>
    </row>
    <row r="401" spans="1:20" ht="14.1" customHeight="1">
      <c r="A401" s="53">
        <v>389</v>
      </c>
      <c r="B401" s="447" t="s">
        <v>669</v>
      </c>
      <c r="C401" s="447"/>
      <c r="D401" s="447"/>
      <c r="E401" s="503">
        <v>1</v>
      </c>
      <c r="F401" s="503"/>
      <c r="G401" s="437" t="s">
        <v>577</v>
      </c>
      <c r="H401" s="437" t="s">
        <v>209</v>
      </c>
      <c r="I401" s="451" t="s">
        <v>650</v>
      </c>
      <c r="J401" s="458">
        <v>11</v>
      </c>
      <c r="K401" s="449">
        <f t="shared" si="26"/>
        <v>200</v>
      </c>
      <c r="L401" s="399">
        <v>200</v>
      </c>
      <c r="M401" s="67">
        <v>0</v>
      </c>
      <c r="N401" s="68" t="e">
        <f>IF(L401="nio",0,IF(L401&gt;0,L401*J401/P401,0))*VLOOKUP(B401,'2-Kosten per locatie'!$A$15:$C$16,3,FALSE)</f>
        <v>#DIV/0!</v>
      </c>
      <c r="O401" s="68">
        <f t="shared" si="27"/>
        <v>0</v>
      </c>
      <c r="P401" s="69">
        <f>IF(L401="nio",0,IF(L401&gt;0,VLOOKUP(H401,'3-Productie normen'!A:I,VLOOKUP(L401,'3-Productie normen'!$B$38:$C$44,2,FALSE),FALSE)))</f>
        <v>0</v>
      </c>
      <c r="Q401" s="69">
        <f t="shared" si="28"/>
        <v>0</v>
      </c>
      <c r="R401" s="70"/>
      <c r="T401" s="43">
        <f t="shared" si="29"/>
        <v>2200</v>
      </c>
    </row>
    <row r="402" spans="1:20" ht="14.1" customHeight="1">
      <c r="A402" s="53">
        <v>390</v>
      </c>
      <c r="B402" s="447" t="s">
        <v>669</v>
      </c>
      <c r="C402" s="447"/>
      <c r="D402" s="447"/>
      <c r="E402" s="503">
        <v>1</v>
      </c>
      <c r="F402" s="503"/>
      <c r="G402" s="437" t="s">
        <v>606</v>
      </c>
      <c r="H402" s="437" t="s">
        <v>149</v>
      </c>
      <c r="I402" s="451" t="s">
        <v>650</v>
      </c>
      <c r="J402" s="458">
        <v>12</v>
      </c>
      <c r="K402" s="449">
        <f t="shared" si="26"/>
        <v>120</v>
      </c>
      <c r="L402" s="399">
        <v>120</v>
      </c>
      <c r="M402" s="67">
        <v>0</v>
      </c>
      <c r="N402" s="68" t="e">
        <f>IF(L402="nio",0,IF(L402&gt;0,L402*J402/P402,0))*VLOOKUP(B402,'2-Kosten per locatie'!$A$15:$C$16,3,FALSE)</f>
        <v>#DIV/0!</v>
      </c>
      <c r="O402" s="68">
        <f t="shared" si="27"/>
        <v>0</v>
      </c>
      <c r="P402" s="69">
        <f>IF(L402="nio",0,IF(L402&gt;0,VLOOKUP(H402,'3-Productie normen'!A:I,VLOOKUP(L402,'3-Productie normen'!$B$38:$C$44,2,FALSE),FALSE)))</f>
        <v>0</v>
      </c>
      <c r="Q402" s="69">
        <f t="shared" si="28"/>
        <v>0</v>
      </c>
      <c r="R402" s="70"/>
      <c r="T402" s="43">
        <f t="shared" si="29"/>
        <v>1440</v>
      </c>
    </row>
    <row r="403" spans="1:20" ht="14.1" customHeight="1">
      <c r="A403" s="53">
        <v>391</v>
      </c>
      <c r="B403" s="447" t="s">
        <v>669</v>
      </c>
      <c r="C403" s="447"/>
      <c r="D403" s="447"/>
      <c r="E403" s="503">
        <v>1</v>
      </c>
      <c r="F403" s="503"/>
      <c r="G403" s="437" t="s">
        <v>607</v>
      </c>
      <c r="H403" s="437" t="s">
        <v>665</v>
      </c>
      <c r="I403" s="451" t="s">
        <v>650</v>
      </c>
      <c r="J403" s="458">
        <v>8</v>
      </c>
      <c r="K403" s="449">
        <f t="shared" si="26"/>
        <v>12</v>
      </c>
      <c r="L403" s="399">
        <v>12</v>
      </c>
      <c r="M403" s="67">
        <v>0</v>
      </c>
      <c r="N403" s="68" t="e">
        <f>IF(L403="nio",0,IF(L403&gt;0,L403*J403/P403,0))*VLOOKUP(B403,'2-Kosten per locatie'!$A$15:$C$16,3,FALSE)</f>
        <v>#DIV/0!</v>
      </c>
      <c r="O403" s="68">
        <f t="shared" si="27"/>
        <v>0</v>
      </c>
      <c r="P403" s="69">
        <f>IF(L403="nio",0,IF(L403&gt;0,VLOOKUP(H403,'3-Productie normen'!A:I,VLOOKUP(L403,'3-Productie normen'!$B$38:$C$44,2,FALSE),FALSE)))</f>
        <v>0</v>
      </c>
      <c r="Q403" s="69">
        <f t="shared" si="28"/>
        <v>0</v>
      </c>
      <c r="R403" s="70"/>
      <c r="T403" s="43">
        <f t="shared" si="29"/>
        <v>96</v>
      </c>
    </row>
    <row r="404" spans="1:20" ht="14.1" customHeight="1">
      <c r="A404" s="53">
        <v>392</v>
      </c>
      <c r="B404" s="447" t="s">
        <v>669</v>
      </c>
      <c r="C404" s="447"/>
      <c r="D404" s="447"/>
      <c r="E404" s="503">
        <v>1</v>
      </c>
      <c r="F404" s="503"/>
      <c r="G404" s="437" t="s">
        <v>580</v>
      </c>
      <c r="H404" s="437" t="s">
        <v>209</v>
      </c>
      <c r="I404" s="451" t="s">
        <v>650</v>
      </c>
      <c r="J404" s="458">
        <v>23</v>
      </c>
      <c r="K404" s="449">
        <f t="shared" si="26"/>
        <v>200</v>
      </c>
      <c r="L404" s="399">
        <v>200</v>
      </c>
      <c r="M404" s="67">
        <v>0</v>
      </c>
      <c r="N404" s="68" t="e">
        <f>IF(L404="nio",0,IF(L404&gt;0,L404*J404/P404,0))*VLOOKUP(B404,'2-Kosten per locatie'!$A$15:$C$16,3,FALSE)</f>
        <v>#DIV/0!</v>
      </c>
      <c r="O404" s="68">
        <f t="shared" si="27"/>
        <v>0</v>
      </c>
      <c r="P404" s="69">
        <f>IF(L404="nio",0,IF(L404&gt;0,VLOOKUP(H404,'3-Productie normen'!A:I,VLOOKUP(L404,'3-Productie normen'!$B$38:$C$44,2,FALSE),FALSE)))</f>
        <v>0</v>
      </c>
      <c r="Q404" s="69">
        <f t="shared" si="28"/>
        <v>0</v>
      </c>
      <c r="R404" s="70"/>
      <c r="T404" s="43">
        <f t="shared" si="29"/>
        <v>4600</v>
      </c>
    </row>
    <row r="405" spans="1:20" ht="14.1" customHeight="1">
      <c r="A405" s="53">
        <v>393</v>
      </c>
      <c r="B405" s="447" t="s">
        <v>669</v>
      </c>
      <c r="C405" s="447"/>
      <c r="D405" s="447"/>
      <c r="E405" s="503">
        <v>1</v>
      </c>
      <c r="F405" s="503"/>
      <c r="G405" s="437" t="s">
        <v>597</v>
      </c>
      <c r="H405" s="437" t="s">
        <v>207</v>
      </c>
      <c r="I405" s="451" t="s">
        <v>650</v>
      </c>
      <c r="J405" s="458">
        <v>38</v>
      </c>
      <c r="K405" s="449">
        <f t="shared" si="26"/>
        <v>120</v>
      </c>
      <c r="L405" s="399">
        <v>120</v>
      </c>
      <c r="M405" s="67">
        <v>0</v>
      </c>
      <c r="N405" s="68" t="e">
        <f>IF(L405="nio",0,IF(L405&gt;0,L405*J405/P405,0))*VLOOKUP(B405,'2-Kosten per locatie'!$A$15:$C$16,3,FALSE)</f>
        <v>#DIV/0!</v>
      </c>
      <c r="O405" s="68">
        <f t="shared" si="27"/>
        <v>0</v>
      </c>
      <c r="P405" s="69">
        <f>IF(L405="nio",0,IF(L405&gt;0,VLOOKUP(H405,'3-Productie normen'!A:I,VLOOKUP(L405,'3-Productie normen'!$B$38:$C$44,2,FALSE),FALSE)))</f>
        <v>0</v>
      </c>
      <c r="Q405" s="69">
        <f t="shared" si="28"/>
        <v>0</v>
      </c>
      <c r="R405" s="70"/>
      <c r="T405" s="43">
        <f t="shared" si="29"/>
        <v>4560</v>
      </c>
    </row>
    <row r="406" spans="1:20" ht="14.1" customHeight="1">
      <c r="A406" s="53">
        <v>394</v>
      </c>
      <c r="B406" s="447" t="s">
        <v>669</v>
      </c>
      <c r="C406" s="447"/>
      <c r="D406" s="447"/>
      <c r="E406" s="503">
        <v>1</v>
      </c>
      <c r="F406" s="503"/>
      <c r="G406" s="437" t="s">
        <v>315</v>
      </c>
      <c r="H406" s="447" t="s">
        <v>685</v>
      </c>
      <c r="I406" s="451" t="s">
        <v>650</v>
      </c>
      <c r="J406" s="458">
        <v>56</v>
      </c>
      <c r="K406" s="449">
        <f t="shared" si="26"/>
        <v>200</v>
      </c>
      <c r="L406" s="399">
        <v>200</v>
      </c>
      <c r="M406" s="67">
        <v>0</v>
      </c>
      <c r="N406" s="68" t="e">
        <f>IF(L406="nio",0,IF(L406&gt;0,L406*J406/P406,0))*VLOOKUP(B406,'2-Kosten per locatie'!$A$15:$C$16,3,FALSE)</f>
        <v>#DIV/0!</v>
      </c>
      <c r="O406" s="68">
        <f t="shared" si="27"/>
        <v>0</v>
      </c>
      <c r="P406" s="69">
        <f>IF(L406="nio",0,IF(L406&gt;0,VLOOKUP(H406,'3-Productie normen'!A:I,VLOOKUP(L406,'3-Productie normen'!$B$38:$C$44,2,FALSE),FALSE)))</f>
        <v>0</v>
      </c>
      <c r="Q406" s="69">
        <f t="shared" si="28"/>
        <v>0</v>
      </c>
      <c r="R406" s="70"/>
      <c r="T406" s="43">
        <f t="shared" si="29"/>
        <v>11200</v>
      </c>
    </row>
    <row r="407" spans="1:20" ht="14.1" customHeight="1">
      <c r="A407" s="53">
        <v>395</v>
      </c>
      <c r="B407" s="447" t="s">
        <v>669</v>
      </c>
      <c r="C407" s="447"/>
      <c r="D407" s="447"/>
      <c r="E407" s="503">
        <v>1</v>
      </c>
      <c r="F407" s="503"/>
      <c r="G407" s="437" t="s">
        <v>315</v>
      </c>
      <c r="H407" s="447" t="s">
        <v>685</v>
      </c>
      <c r="I407" s="451" t="s">
        <v>650</v>
      </c>
      <c r="J407" s="458">
        <v>56</v>
      </c>
      <c r="K407" s="449">
        <f t="shared" si="26"/>
        <v>200</v>
      </c>
      <c r="L407" s="399">
        <v>200</v>
      </c>
      <c r="M407" s="67">
        <v>0</v>
      </c>
      <c r="N407" s="68" t="e">
        <f>IF(L407="nio",0,IF(L407&gt;0,L407*J407/P407,0))*VLOOKUP(B407,'2-Kosten per locatie'!$A$15:$C$16,3,FALSE)</f>
        <v>#DIV/0!</v>
      </c>
      <c r="O407" s="68">
        <f t="shared" si="27"/>
        <v>0</v>
      </c>
      <c r="P407" s="69">
        <f>IF(L407="nio",0,IF(L407&gt;0,VLOOKUP(H407,'3-Productie normen'!A:I,VLOOKUP(L407,'3-Productie normen'!$B$38:$C$44,2,FALSE),FALSE)))</f>
        <v>0</v>
      </c>
      <c r="Q407" s="69">
        <f t="shared" si="28"/>
        <v>0</v>
      </c>
      <c r="R407" s="70"/>
      <c r="T407" s="43">
        <f t="shared" si="29"/>
        <v>11200</v>
      </c>
    </row>
    <row r="408" spans="1:20" ht="14.1" customHeight="1">
      <c r="A408" s="53">
        <v>396</v>
      </c>
      <c r="B408" s="447" t="s">
        <v>669</v>
      </c>
      <c r="C408" s="447"/>
      <c r="D408" s="447"/>
      <c r="E408" s="503">
        <v>1</v>
      </c>
      <c r="F408" s="503"/>
      <c r="G408" s="437" t="s">
        <v>577</v>
      </c>
      <c r="H408" s="437" t="s">
        <v>209</v>
      </c>
      <c r="I408" s="451" t="s">
        <v>650</v>
      </c>
      <c r="J408" s="458">
        <v>86</v>
      </c>
      <c r="K408" s="449">
        <f t="shared" si="26"/>
        <v>200</v>
      </c>
      <c r="L408" s="399">
        <v>200</v>
      </c>
      <c r="M408" s="67">
        <v>0</v>
      </c>
      <c r="N408" s="68" t="e">
        <f>IF(L408="nio",0,IF(L408&gt;0,L408*J408/P408,0))*VLOOKUP(B408,'2-Kosten per locatie'!$A$15:$C$16,3,FALSE)</f>
        <v>#DIV/0!</v>
      </c>
      <c r="O408" s="68">
        <f t="shared" si="27"/>
        <v>0</v>
      </c>
      <c r="P408" s="69">
        <f>IF(L408="nio",0,IF(L408&gt;0,VLOOKUP(H408,'3-Productie normen'!A:I,VLOOKUP(L408,'3-Productie normen'!$B$38:$C$44,2,FALSE),FALSE)))</f>
        <v>0</v>
      </c>
      <c r="Q408" s="69">
        <f t="shared" si="28"/>
        <v>0</v>
      </c>
      <c r="R408" s="70"/>
      <c r="T408" s="43">
        <f t="shared" si="29"/>
        <v>17200</v>
      </c>
    </row>
    <row r="409" spans="1:20" ht="14.1" customHeight="1">
      <c r="A409" s="53">
        <v>397</v>
      </c>
      <c r="B409" s="447" t="s">
        <v>669</v>
      </c>
      <c r="C409" s="447"/>
      <c r="D409" s="447"/>
      <c r="E409" s="503">
        <v>1</v>
      </c>
      <c r="F409" s="503"/>
      <c r="G409" s="437" t="s">
        <v>315</v>
      </c>
      <c r="H409" s="447" t="s">
        <v>685</v>
      </c>
      <c r="I409" s="451" t="s">
        <v>650</v>
      </c>
      <c r="J409" s="458">
        <v>56</v>
      </c>
      <c r="K409" s="449">
        <f t="shared" si="26"/>
        <v>200</v>
      </c>
      <c r="L409" s="399">
        <v>200</v>
      </c>
      <c r="M409" s="67"/>
      <c r="N409" s="68" t="e">
        <f>IF(L409="nio",0,IF(L409&gt;0,L409*J409/P409,0))*VLOOKUP(B409,'2-Kosten per locatie'!$A$15:$C$16,3,FALSE)</f>
        <v>#DIV/0!</v>
      </c>
      <c r="O409" s="68">
        <f t="shared" si="27"/>
        <v>0</v>
      </c>
      <c r="P409" s="69">
        <f>IF(L409="nio",0,IF(L409&gt;0,VLOOKUP(H409,'3-Productie normen'!A:I,VLOOKUP(L409,'3-Productie normen'!$B$38:$C$44,2,FALSE),FALSE)))</f>
        <v>0</v>
      </c>
      <c r="Q409" s="69">
        <f t="shared" si="28"/>
        <v>0</v>
      </c>
      <c r="R409" s="70"/>
      <c r="T409" s="43">
        <f t="shared" si="29"/>
        <v>11200</v>
      </c>
    </row>
    <row r="410" spans="1:20" ht="14.1" customHeight="1">
      <c r="A410" s="53">
        <v>398</v>
      </c>
      <c r="B410" s="447" t="s">
        <v>669</v>
      </c>
      <c r="C410" s="447"/>
      <c r="D410" s="447"/>
      <c r="E410" s="503">
        <v>1</v>
      </c>
      <c r="F410" s="503"/>
      <c r="G410" s="437" t="s">
        <v>608</v>
      </c>
      <c r="H410" s="437" t="s">
        <v>666</v>
      </c>
      <c r="I410" s="451" t="s">
        <v>650</v>
      </c>
      <c r="J410" s="458">
        <v>16.5</v>
      </c>
      <c r="K410" s="449">
        <f t="shared" si="26"/>
        <v>200</v>
      </c>
      <c r="L410" s="399">
        <v>200</v>
      </c>
      <c r="M410" s="67"/>
      <c r="N410" s="68" t="e">
        <f>IF(L410="nio",0,IF(L410&gt;0,L410*J410/P410,0))*VLOOKUP(B410,'2-Kosten per locatie'!$A$15:$C$16,3,FALSE)</f>
        <v>#DIV/0!</v>
      </c>
      <c r="O410" s="68">
        <f t="shared" si="27"/>
        <v>0</v>
      </c>
      <c r="P410" s="69">
        <f>IF(L410="nio",0,IF(L410&gt;0,VLOOKUP(H410,'3-Productie normen'!A:I,VLOOKUP(L410,'3-Productie normen'!$B$38:$C$44,2,FALSE),FALSE)))</f>
        <v>0</v>
      </c>
      <c r="Q410" s="69">
        <f t="shared" si="28"/>
        <v>0</v>
      </c>
      <c r="R410" s="70"/>
      <c r="T410" s="43">
        <f t="shared" si="29"/>
        <v>3300</v>
      </c>
    </row>
    <row r="411" spans="1:20" ht="14.1" customHeight="1">
      <c r="A411" s="53">
        <v>399</v>
      </c>
      <c r="B411" s="447" t="s">
        <v>669</v>
      </c>
      <c r="C411" s="447"/>
      <c r="D411" s="447"/>
      <c r="E411" s="503">
        <v>1</v>
      </c>
      <c r="F411" s="503"/>
      <c r="G411" s="437" t="s">
        <v>609</v>
      </c>
      <c r="H411" s="437" t="s">
        <v>666</v>
      </c>
      <c r="I411" s="451" t="s">
        <v>650</v>
      </c>
      <c r="J411" s="458">
        <v>2.5</v>
      </c>
      <c r="K411" s="449">
        <f t="shared" si="26"/>
        <v>200</v>
      </c>
      <c r="L411" s="399">
        <v>200</v>
      </c>
      <c r="M411" s="67"/>
      <c r="N411" s="68" t="e">
        <f>IF(L411="nio",0,IF(L411&gt;0,L411*J411/P411,0))*VLOOKUP(B411,'2-Kosten per locatie'!$A$15:$C$16,3,FALSE)</f>
        <v>#DIV/0!</v>
      </c>
      <c r="O411" s="68">
        <f t="shared" si="27"/>
        <v>0</v>
      </c>
      <c r="P411" s="69">
        <f>IF(L411="nio",0,IF(L411&gt;0,VLOOKUP(H411,'3-Productie normen'!A:I,VLOOKUP(L411,'3-Productie normen'!$B$38:$C$44,2,FALSE),FALSE)))</f>
        <v>0</v>
      </c>
      <c r="Q411" s="69">
        <f t="shared" si="28"/>
        <v>0</v>
      </c>
      <c r="R411" s="70"/>
      <c r="T411" s="43">
        <f t="shared" si="29"/>
        <v>500</v>
      </c>
    </row>
    <row r="412" spans="1:20" ht="14.1" customHeight="1">
      <c r="A412" s="53">
        <v>400</v>
      </c>
      <c r="B412" s="447" t="s">
        <v>669</v>
      </c>
      <c r="C412" s="447"/>
      <c r="D412" s="447"/>
      <c r="E412" s="503">
        <v>1</v>
      </c>
      <c r="F412" s="503"/>
      <c r="G412" s="437" t="s">
        <v>578</v>
      </c>
      <c r="H412" s="437" t="s">
        <v>149</v>
      </c>
      <c r="I412" s="451" t="s">
        <v>650</v>
      </c>
      <c r="J412" s="458">
        <v>18</v>
      </c>
      <c r="K412" s="449">
        <f t="shared" si="26"/>
        <v>120</v>
      </c>
      <c r="L412" s="399">
        <v>120</v>
      </c>
      <c r="M412" s="67"/>
      <c r="N412" s="68" t="e">
        <f>IF(L412="nio",0,IF(L412&gt;0,L412*J412/P412,0))*VLOOKUP(B412,'2-Kosten per locatie'!$A$15:$C$16,3,FALSE)</f>
        <v>#DIV/0!</v>
      </c>
      <c r="O412" s="68">
        <f t="shared" si="27"/>
        <v>0</v>
      </c>
      <c r="P412" s="69">
        <f>IF(L412="nio",0,IF(L412&gt;0,VLOOKUP(H412,'3-Productie normen'!A:I,VLOOKUP(L412,'3-Productie normen'!$B$38:$C$44,2,FALSE),FALSE)))</f>
        <v>0</v>
      </c>
      <c r="Q412" s="69">
        <f t="shared" si="28"/>
        <v>0</v>
      </c>
      <c r="R412" s="70"/>
      <c r="T412" s="43">
        <f t="shared" si="29"/>
        <v>2160</v>
      </c>
    </row>
    <row r="413" spans="1:20" ht="14.1" customHeight="1">
      <c r="A413" s="53">
        <v>401</v>
      </c>
      <c r="B413" s="447" t="s">
        <v>669</v>
      </c>
      <c r="C413" s="447"/>
      <c r="D413" s="447"/>
      <c r="E413" s="503">
        <v>1</v>
      </c>
      <c r="F413" s="503"/>
      <c r="G413" s="437" t="s">
        <v>603</v>
      </c>
      <c r="H413" s="437" t="s">
        <v>149</v>
      </c>
      <c r="I413" s="451" t="s">
        <v>650</v>
      </c>
      <c r="J413" s="458">
        <v>14</v>
      </c>
      <c r="K413" s="449">
        <f t="shared" si="26"/>
        <v>120</v>
      </c>
      <c r="L413" s="399">
        <v>120</v>
      </c>
      <c r="M413" s="67"/>
      <c r="N413" s="68" t="e">
        <f>IF(L413="nio",0,IF(L413&gt;0,L413*J413/P413,0))*VLOOKUP(B413,'2-Kosten per locatie'!$A$15:$C$16,3,FALSE)</f>
        <v>#DIV/0!</v>
      </c>
      <c r="O413" s="68">
        <f t="shared" si="27"/>
        <v>0</v>
      </c>
      <c r="P413" s="69">
        <f>IF(L413="nio",0,IF(L413&gt;0,VLOOKUP(H413,'3-Productie normen'!A:I,VLOOKUP(L413,'3-Productie normen'!$B$38:$C$44,2,FALSE),FALSE)))</f>
        <v>0</v>
      </c>
      <c r="Q413" s="69">
        <f t="shared" si="28"/>
        <v>0</v>
      </c>
      <c r="R413" s="70"/>
      <c r="T413" s="43">
        <f t="shared" si="29"/>
        <v>1680</v>
      </c>
    </row>
    <row r="414" spans="1:20" ht="14.1" customHeight="1">
      <c r="A414" s="53">
        <v>402</v>
      </c>
      <c r="B414" s="447" t="s">
        <v>669</v>
      </c>
      <c r="C414" s="447"/>
      <c r="D414" s="447"/>
      <c r="E414" s="503">
        <v>1</v>
      </c>
      <c r="F414" s="503"/>
      <c r="G414" s="437" t="s">
        <v>597</v>
      </c>
      <c r="H414" s="437" t="s">
        <v>207</v>
      </c>
      <c r="I414" s="451" t="s">
        <v>650</v>
      </c>
      <c r="J414" s="458">
        <v>31</v>
      </c>
      <c r="K414" s="449">
        <f t="shared" si="26"/>
        <v>120</v>
      </c>
      <c r="L414" s="399">
        <v>120</v>
      </c>
      <c r="M414" s="67"/>
      <c r="N414" s="68" t="e">
        <f>IF(L414="nio",0,IF(L414&gt;0,L414*J414/P414,0))*VLOOKUP(B414,'2-Kosten per locatie'!$A$15:$C$16,3,FALSE)</f>
        <v>#DIV/0!</v>
      </c>
      <c r="O414" s="68">
        <f t="shared" si="27"/>
        <v>0</v>
      </c>
      <c r="P414" s="69">
        <f>IF(L414="nio",0,IF(L414&gt;0,VLOOKUP(H414,'3-Productie normen'!A:I,VLOOKUP(L414,'3-Productie normen'!$B$38:$C$44,2,FALSE),FALSE)))</f>
        <v>0</v>
      </c>
      <c r="Q414" s="69">
        <f t="shared" si="28"/>
        <v>0</v>
      </c>
      <c r="R414" s="70"/>
      <c r="T414" s="43">
        <f t="shared" si="29"/>
        <v>3720</v>
      </c>
    </row>
    <row r="415" spans="1:20" ht="14.1" customHeight="1">
      <c r="A415" s="53">
        <v>403</v>
      </c>
      <c r="B415" s="447" t="s">
        <v>669</v>
      </c>
      <c r="C415" s="447"/>
      <c r="D415" s="447"/>
      <c r="E415" s="503">
        <v>1</v>
      </c>
      <c r="F415" s="503"/>
      <c r="G415" s="437" t="s">
        <v>603</v>
      </c>
      <c r="H415" s="437" t="s">
        <v>149</v>
      </c>
      <c r="I415" s="451" t="s">
        <v>650</v>
      </c>
      <c r="J415" s="458">
        <v>14</v>
      </c>
      <c r="K415" s="449">
        <f t="shared" ref="K415:K478" si="30">SUM(L415:M415)</f>
        <v>120</v>
      </c>
      <c r="L415" s="399">
        <v>120</v>
      </c>
      <c r="M415" s="67"/>
      <c r="N415" s="68" t="e">
        <f>IF(L415="nio",0,IF(L415&gt;0,L415*J415/P415,0))*VLOOKUP(B415,'2-Kosten per locatie'!$A$15:$C$16,3,FALSE)</f>
        <v>#DIV/0!</v>
      </c>
      <c r="O415" s="68">
        <f t="shared" ref="O415:O478" si="31">IF(M415&gt;0,M415*J415/Q415,0)</f>
        <v>0</v>
      </c>
      <c r="P415" s="69">
        <f>IF(L415="nio",0,IF(L415&gt;0,VLOOKUP(H415,'3-Productie normen'!A:I,VLOOKUP(L415,'3-Productie normen'!$B$38:$C$44,2,FALSE),FALSE)))</f>
        <v>0</v>
      </c>
      <c r="Q415" s="69">
        <f t="shared" ref="Q415:Q478" si="32">IF(M415&gt;0,P415*$Q$8,0)</f>
        <v>0</v>
      </c>
      <c r="R415" s="70"/>
      <c r="T415" s="43">
        <f t="shared" ref="T415:T478" si="33">K415*J415</f>
        <v>1680</v>
      </c>
    </row>
    <row r="416" spans="1:20" ht="14.1" customHeight="1">
      <c r="A416" s="53">
        <v>404</v>
      </c>
      <c r="B416" s="447" t="s">
        <v>669</v>
      </c>
      <c r="C416" s="447"/>
      <c r="D416" s="447"/>
      <c r="E416" s="503">
        <v>1</v>
      </c>
      <c r="F416" s="503"/>
      <c r="G416" s="437" t="s">
        <v>577</v>
      </c>
      <c r="H416" s="437" t="s">
        <v>209</v>
      </c>
      <c r="I416" s="451" t="s">
        <v>650</v>
      </c>
      <c r="J416" s="458">
        <v>86</v>
      </c>
      <c r="K416" s="449">
        <f t="shared" si="30"/>
        <v>200</v>
      </c>
      <c r="L416" s="399">
        <v>200</v>
      </c>
      <c r="M416" s="67"/>
      <c r="N416" s="68" t="e">
        <f>IF(L416="nio",0,IF(L416&gt;0,L416*J416/P416,0))*VLOOKUP(B416,'2-Kosten per locatie'!$A$15:$C$16,3,FALSE)</f>
        <v>#DIV/0!</v>
      </c>
      <c r="O416" s="68">
        <f t="shared" si="31"/>
        <v>0</v>
      </c>
      <c r="P416" s="69">
        <f>IF(L416="nio",0,IF(L416&gt;0,VLOOKUP(H416,'3-Productie normen'!A:I,VLOOKUP(L416,'3-Productie normen'!$B$38:$C$44,2,FALSE),FALSE)))</f>
        <v>0</v>
      </c>
      <c r="Q416" s="69">
        <f t="shared" si="32"/>
        <v>0</v>
      </c>
      <c r="R416" s="70"/>
      <c r="T416" s="43">
        <f t="shared" si="33"/>
        <v>17200</v>
      </c>
    </row>
    <row r="417" spans="1:20" ht="14.1" customHeight="1">
      <c r="A417" s="53">
        <v>405</v>
      </c>
      <c r="B417" s="447" t="s">
        <v>669</v>
      </c>
      <c r="C417" s="447"/>
      <c r="D417" s="447"/>
      <c r="E417" s="503">
        <v>1</v>
      </c>
      <c r="F417" s="503"/>
      <c r="G417" s="437" t="s">
        <v>610</v>
      </c>
      <c r="H417" s="437" t="s">
        <v>149</v>
      </c>
      <c r="I417" s="451" t="s">
        <v>650</v>
      </c>
      <c r="J417" s="458">
        <v>90</v>
      </c>
      <c r="K417" s="449">
        <f t="shared" si="30"/>
        <v>120</v>
      </c>
      <c r="L417" s="399">
        <v>120</v>
      </c>
      <c r="M417" s="67"/>
      <c r="N417" s="68" t="e">
        <f>IF(L417="nio",0,IF(L417&gt;0,L417*J417/P417,0))*VLOOKUP(B417,'2-Kosten per locatie'!$A$15:$C$16,3,FALSE)</f>
        <v>#DIV/0!</v>
      </c>
      <c r="O417" s="68">
        <f t="shared" si="31"/>
        <v>0</v>
      </c>
      <c r="P417" s="69">
        <f>IF(L417="nio",0,IF(L417&gt;0,VLOOKUP(H417,'3-Productie normen'!A:I,VLOOKUP(L417,'3-Productie normen'!$B$38:$C$44,2,FALSE),FALSE)))</f>
        <v>0</v>
      </c>
      <c r="Q417" s="69">
        <f t="shared" si="32"/>
        <v>0</v>
      </c>
      <c r="R417" s="70"/>
      <c r="T417" s="43">
        <f t="shared" si="33"/>
        <v>10800</v>
      </c>
    </row>
    <row r="418" spans="1:20" ht="14.1" customHeight="1">
      <c r="A418" s="53">
        <v>406</v>
      </c>
      <c r="B418" s="447" t="s">
        <v>669</v>
      </c>
      <c r="C418" s="447"/>
      <c r="D418" s="447"/>
      <c r="E418" s="503">
        <v>1</v>
      </c>
      <c r="F418" s="503"/>
      <c r="G418" s="437" t="s">
        <v>589</v>
      </c>
      <c r="H418" s="447" t="s">
        <v>16</v>
      </c>
      <c r="I418" s="451" t="s">
        <v>661</v>
      </c>
      <c r="J418" s="458">
        <v>6</v>
      </c>
      <c r="K418" s="449">
        <f t="shared" si="30"/>
        <v>400</v>
      </c>
      <c r="L418" s="399">
        <v>200</v>
      </c>
      <c r="M418" s="67">
        <v>200</v>
      </c>
      <c r="N418" s="68" t="e">
        <f>IF(L418="nio",0,IF(L418&gt;0,L418*J418/P418,0))*VLOOKUP(B418,'2-Kosten per locatie'!$A$15:$C$16,3,FALSE)</f>
        <v>#DIV/0!</v>
      </c>
      <c r="O418" s="68" t="e">
        <f t="shared" si="31"/>
        <v>#DIV/0!</v>
      </c>
      <c r="P418" s="69">
        <f>IF(L418="nio",0,IF(L418&gt;0,VLOOKUP(H418,'3-Productie normen'!A:I,VLOOKUP(L418,'3-Productie normen'!$B$38:$C$44,2,FALSE),FALSE)))</f>
        <v>0</v>
      </c>
      <c r="Q418" s="69">
        <f t="shared" si="32"/>
        <v>0</v>
      </c>
      <c r="R418" s="70"/>
      <c r="T418" s="43">
        <f t="shared" si="33"/>
        <v>2400</v>
      </c>
    </row>
    <row r="419" spans="1:20" ht="14.1" customHeight="1">
      <c r="A419" s="53">
        <v>407</v>
      </c>
      <c r="B419" s="447" t="s">
        <v>669</v>
      </c>
      <c r="C419" s="447"/>
      <c r="D419" s="447"/>
      <c r="E419" s="503">
        <v>1</v>
      </c>
      <c r="F419" s="503"/>
      <c r="G419" s="437" t="s">
        <v>611</v>
      </c>
      <c r="H419" s="437" t="s">
        <v>665</v>
      </c>
      <c r="I419" s="451" t="s">
        <v>650</v>
      </c>
      <c r="J419" s="458">
        <v>8</v>
      </c>
      <c r="K419" s="449">
        <f t="shared" si="30"/>
        <v>12</v>
      </c>
      <c r="L419" s="399">
        <v>12</v>
      </c>
      <c r="M419" s="67"/>
      <c r="N419" s="68" t="e">
        <f>IF(L419="nio",0,IF(L419&gt;0,L419*J419/P419,0))*VLOOKUP(B419,'2-Kosten per locatie'!$A$15:$C$16,3,FALSE)</f>
        <v>#DIV/0!</v>
      </c>
      <c r="O419" s="68">
        <f t="shared" si="31"/>
        <v>0</v>
      </c>
      <c r="P419" s="69">
        <f>IF(L419="nio",0,IF(L419&gt;0,VLOOKUP(H419,'3-Productie normen'!A:I,VLOOKUP(L419,'3-Productie normen'!$B$38:$C$44,2,FALSE),FALSE)))</f>
        <v>0</v>
      </c>
      <c r="Q419" s="69">
        <f t="shared" si="32"/>
        <v>0</v>
      </c>
      <c r="R419" s="70"/>
      <c r="T419" s="43">
        <f t="shared" si="33"/>
        <v>96</v>
      </c>
    </row>
    <row r="420" spans="1:20" ht="14.1" customHeight="1">
      <c r="A420" s="53">
        <v>408</v>
      </c>
      <c r="B420" s="447" t="s">
        <v>669</v>
      </c>
      <c r="C420" s="447"/>
      <c r="D420" s="447"/>
      <c r="E420" s="503">
        <v>1</v>
      </c>
      <c r="F420" s="503"/>
      <c r="G420" s="437" t="s">
        <v>577</v>
      </c>
      <c r="H420" s="437" t="s">
        <v>209</v>
      </c>
      <c r="I420" s="451" t="s">
        <v>661</v>
      </c>
      <c r="J420" s="458">
        <v>74</v>
      </c>
      <c r="K420" s="449">
        <f t="shared" si="30"/>
        <v>200</v>
      </c>
      <c r="L420" s="399">
        <v>200</v>
      </c>
      <c r="M420" s="67"/>
      <c r="N420" s="68" t="e">
        <f>IF(L420="nio",0,IF(L420&gt;0,L420*J420/P420,0))*VLOOKUP(B420,'2-Kosten per locatie'!$A$15:$C$16,3,FALSE)</f>
        <v>#DIV/0!</v>
      </c>
      <c r="O420" s="68">
        <f t="shared" si="31"/>
        <v>0</v>
      </c>
      <c r="P420" s="69">
        <f>IF(L420="nio",0,IF(L420&gt;0,VLOOKUP(H420,'3-Productie normen'!A:I,VLOOKUP(L420,'3-Productie normen'!$B$38:$C$44,2,FALSE),FALSE)))</f>
        <v>0</v>
      </c>
      <c r="Q420" s="69">
        <f t="shared" si="32"/>
        <v>0</v>
      </c>
      <c r="R420" s="70"/>
      <c r="T420" s="43">
        <f t="shared" si="33"/>
        <v>14800</v>
      </c>
    </row>
    <row r="421" spans="1:20" ht="14.1" customHeight="1">
      <c r="A421" s="53">
        <v>409</v>
      </c>
      <c r="B421" s="447" t="s">
        <v>669</v>
      </c>
      <c r="C421" s="447"/>
      <c r="D421" s="447"/>
      <c r="E421" s="503">
        <v>1</v>
      </c>
      <c r="F421" s="503"/>
      <c r="G421" s="437" t="s">
        <v>364</v>
      </c>
      <c r="H421" s="437" t="s">
        <v>665</v>
      </c>
      <c r="I421" s="451" t="s">
        <v>650</v>
      </c>
      <c r="J421" s="458">
        <v>5</v>
      </c>
      <c r="K421" s="449">
        <f t="shared" si="30"/>
        <v>12</v>
      </c>
      <c r="L421" s="399">
        <v>12</v>
      </c>
      <c r="M421" s="67"/>
      <c r="N421" s="68" t="e">
        <f>IF(L421="nio",0,IF(L421&gt;0,L421*J421/P421,0))*VLOOKUP(B421,'2-Kosten per locatie'!$A$15:$C$16,3,FALSE)</f>
        <v>#DIV/0!</v>
      </c>
      <c r="O421" s="68">
        <f t="shared" si="31"/>
        <v>0</v>
      </c>
      <c r="P421" s="69">
        <f>IF(L421="nio",0,IF(L421&gt;0,VLOOKUP(H421,'3-Productie normen'!A:I,VLOOKUP(L421,'3-Productie normen'!$B$38:$C$44,2,FALSE),FALSE)))</f>
        <v>0</v>
      </c>
      <c r="Q421" s="69">
        <f t="shared" si="32"/>
        <v>0</v>
      </c>
      <c r="R421" s="70"/>
      <c r="T421" s="43">
        <f t="shared" si="33"/>
        <v>60</v>
      </c>
    </row>
    <row r="422" spans="1:20" ht="14.1" customHeight="1">
      <c r="A422" s="53">
        <v>410</v>
      </c>
      <c r="B422" s="447" t="s">
        <v>669</v>
      </c>
      <c r="C422" s="447"/>
      <c r="D422" s="447"/>
      <c r="E422" s="503">
        <v>1</v>
      </c>
      <c r="F422" s="503"/>
      <c r="G422" s="437" t="s">
        <v>589</v>
      </c>
      <c r="H422" s="447" t="s">
        <v>16</v>
      </c>
      <c r="I422" s="451" t="s">
        <v>661</v>
      </c>
      <c r="J422" s="458">
        <v>4</v>
      </c>
      <c r="K422" s="449">
        <f t="shared" si="30"/>
        <v>400</v>
      </c>
      <c r="L422" s="399">
        <v>200</v>
      </c>
      <c r="M422" s="67">
        <v>200</v>
      </c>
      <c r="N422" s="68" t="e">
        <f>IF(L422="nio",0,IF(L422&gt;0,L422*J422/P422,0))*VLOOKUP(B422,'2-Kosten per locatie'!$A$15:$C$16,3,FALSE)</f>
        <v>#DIV/0!</v>
      </c>
      <c r="O422" s="68" t="e">
        <f t="shared" si="31"/>
        <v>#DIV/0!</v>
      </c>
      <c r="P422" s="69">
        <f>IF(L422="nio",0,IF(L422&gt;0,VLOOKUP(H422,'3-Productie normen'!A:I,VLOOKUP(L422,'3-Productie normen'!$B$38:$C$44,2,FALSE),FALSE)))</f>
        <v>0</v>
      </c>
      <c r="Q422" s="69">
        <f t="shared" si="32"/>
        <v>0</v>
      </c>
      <c r="R422" s="70"/>
      <c r="T422" s="43">
        <f t="shared" si="33"/>
        <v>1600</v>
      </c>
    </row>
    <row r="423" spans="1:20" ht="14.1" customHeight="1">
      <c r="A423" s="53">
        <v>411</v>
      </c>
      <c r="B423" s="447" t="s">
        <v>669</v>
      </c>
      <c r="C423" s="447"/>
      <c r="D423" s="447"/>
      <c r="E423" s="503">
        <v>1</v>
      </c>
      <c r="F423" s="503"/>
      <c r="G423" s="437" t="s">
        <v>610</v>
      </c>
      <c r="H423" s="437" t="s">
        <v>149</v>
      </c>
      <c r="I423" s="451" t="s">
        <v>650</v>
      </c>
      <c r="J423" s="458">
        <v>80</v>
      </c>
      <c r="K423" s="449">
        <f t="shared" si="30"/>
        <v>120</v>
      </c>
      <c r="L423" s="399">
        <v>120</v>
      </c>
      <c r="M423" s="67"/>
      <c r="N423" s="68" t="e">
        <f>IF(L423="nio",0,IF(L423&gt;0,L423*J423/P423,0))*VLOOKUP(B423,'2-Kosten per locatie'!$A$15:$C$16,3,FALSE)</f>
        <v>#DIV/0!</v>
      </c>
      <c r="O423" s="68">
        <f t="shared" si="31"/>
        <v>0</v>
      </c>
      <c r="P423" s="69">
        <f>IF(L423="nio",0,IF(L423&gt;0,VLOOKUP(H423,'3-Productie normen'!A:I,VLOOKUP(L423,'3-Productie normen'!$B$38:$C$44,2,FALSE),FALSE)))</f>
        <v>0</v>
      </c>
      <c r="Q423" s="69">
        <f t="shared" si="32"/>
        <v>0</v>
      </c>
      <c r="R423" s="70"/>
      <c r="T423" s="43">
        <f t="shared" si="33"/>
        <v>9600</v>
      </c>
    </row>
    <row r="424" spans="1:20" ht="14.1" customHeight="1">
      <c r="A424" s="53">
        <v>412</v>
      </c>
      <c r="B424" s="447" t="s">
        <v>669</v>
      </c>
      <c r="C424" s="447"/>
      <c r="D424" s="447"/>
      <c r="E424" s="503">
        <v>1</v>
      </c>
      <c r="F424" s="503"/>
      <c r="G424" s="437" t="s">
        <v>597</v>
      </c>
      <c r="H424" s="437" t="s">
        <v>207</v>
      </c>
      <c r="I424" s="451" t="s">
        <v>650</v>
      </c>
      <c r="J424" s="458">
        <v>34</v>
      </c>
      <c r="K424" s="449">
        <f t="shared" si="30"/>
        <v>120</v>
      </c>
      <c r="L424" s="399">
        <v>120</v>
      </c>
      <c r="M424" s="67"/>
      <c r="N424" s="68" t="e">
        <f>IF(L424="nio",0,IF(L424&gt;0,L424*J424/P424,0))*VLOOKUP(B424,'2-Kosten per locatie'!$A$15:$C$16,3,FALSE)</f>
        <v>#DIV/0!</v>
      </c>
      <c r="O424" s="68">
        <f t="shared" si="31"/>
        <v>0</v>
      </c>
      <c r="P424" s="69">
        <f>IF(L424="nio",0,IF(L424&gt;0,VLOOKUP(H424,'3-Productie normen'!A:I,VLOOKUP(L424,'3-Productie normen'!$B$38:$C$44,2,FALSE),FALSE)))</f>
        <v>0</v>
      </c>
      <c r="Q424" s="69">
        <f t="shared" si="32"/>
        <v>0</v>
      </c>
      <c r="R424" s="70"/>
      <c r="T424" s="43">
        <f t="shared" si="33"/>
        <v>4080</v>
      </c>
    </row>
    <row r="425" spans="1:20" ht="14.1" customHeight="1">
      <c r="A425" s="53">
        <v>413</v>
      </c>
      <c r="B425" s="447" t="s">
        <v>669</v>
      </c>
      <c r="C425" s="447"/>
      <c r="D425" s="447"/>
      <c r="E425" s="503">
        <v>1</v>
      </c>
      <c r="F425" s="503"/>
      <c r="G425" s="437" t="s">
        <v>606</v>
      </c>
      <c r="H425" s="437" t="s">
        <v>149</v>
      </c>
      <c r="I425" s="451" t="s">
        <v>650</v>
      </c>
      <c r="J425" s="458">
        <v>13</v>
      </c>
      <c r="K425" s="449">
        <f t="shared" si="30"/>
        <v>120</v>
      </c>
      <c r="L425" s="399">
        <v>120</v>
      </c>
      <c r="M425" s="67"/>
      <c r="N425" s="68" t="e">
        <f>IF(L425="nio",0,IF(L425&gt;0,L425*J425/P425,0))*VLOOKUP(B425,'2-Kosten per locatie'!$A$15:$C$16,3,FALSE)</f>
        <v>#DIV/0!</v>
      </c>
      <c r="O425" s="68">
        <f t="shared" si="31"/>
        <v>0</v>
      </c>
      <c r="P425" s="69">
        <f>IF(L425="nio",0,IF(L425&gt;0,VLOOKUP(H425,'3-Productie normen'!A:I,VLOOKUP(L425,'3-Productie normen'!$B$38:$C$44,2,FALSE),FALSE)))</f>
        <v>0</v>
      </c>
      <c r="Q425" s="69">
        <f t="shared" si="32"/>
        <v>0</v>
      </c>
      <c r="R425" s="70"/>
      <c r="T425" s="43">
        <f t="shared" si="33"/>
        <v>1560</v>
      </c>
    </row>
    <row r="426" spans="1:20" ht="14.1" customHeight="1">
      <c r="A426" s="53">
        <v>414</v>
      </c>
      <c r="B426" s="447" t="s">
        <v>669</v>
      </c>
      <c r="C426" s="447"/>
      <c r="D426" s="447"/>
      <c r="E426" s="503">
        <v>1</v>
      </c>
      <c r="F426" s="503"/>
      <c r="G426" s="437" t="s">
        <v>315</v>
      </c>
      <c r="H426" s="447" t="s">
        <v>685</v>
      </c>
      <c r="I426" s="451" t="s">
        <v>650</v>
      </c>
      <c r="J426" s="458">
        <v>56</v>
      </c>
      <c r="K426" s="449">
        <f t="shared" si="30"/>
        <v>200</v>
      </c>
      <c r="L426" s="399">
        <v>200</v>
      </c>
      <c r="M426" s="67"/>
      <c r="N426" s="68" t="e">
        <f>IF(L426="nio",0,IF(L426&gt;0,L426*J426/P426,0))*VLOOKUP(B426,'2-Kosten per locatie'!$A$15:$C$16,3,FALSE)</f>
        <v>#DIV/0!</v>
      </c>
      <c r="O426" s="68">
        <f t="shared" si="31"/>
        <v>0</v>
      </c>
      <c r="P426" s="69">
        <f>IF(L426="nio",0,IF(L426&gt;0,VLOOKUP(H426,'3-Productie normen'!A:I,VLOOKUP(L426,'3-Productie normen'!$B$38:$C$44,2,FALSE),FALSE)))</f>
        <v>0</v>
      </c>
      <c r="Q426" s="69">
        <f t="shared" si="32"/>
        <v>0</v>
      </c>
      <c r="R426" s="70"/>
      <c r="T426" s="43">
        <f t="shared" si="33"/>
        <v>11200</v>
      </c>
    </row>
    <row r="427" spans="1:20" ht="14.1" customHeight="1">
      <c r="A427" s="53">
        <v>415</v>
      </c>
      <c r="B427" s="447" t="s">
        <v>669</v>
      </c>
      <c r="C427" s="447"/>
      <c r="D427" s="447"/>
      <c r="E427" s="503">
        <v>1</v>
      </c>
      <c r="F427" s="503"/>
      <c r="G427" s="437" t="s">
        <v>315</v>
      </c>
      <c r="H427" s="447" t="s">
        <v>685</v>
      </c>
      <c r="I427" s="451" t="s">
        <v>662</v>
      </c>
      <c r="J427" s="458">
        <v>56</v>
      </c>
      <c r="K427" s="449">
        <f t="shared" si="30"/>
        <v>200</v>
      </c>
      <c r="L427" s="399">
        <v>200</v>
      </c>
      <c r="M427" s="67"/>
      <c r="N427" s="68" t="e">
        <f>IF(L427="nio",0,IF(L427&gt;0,L427*J427/P427,0))*VLOOKUP(B427,'2-Kosten per locatie'!$A$15:$C$16,3,FALSE)</f>
        <v>#DIV/0!</v>
      </c>
      <c r="O427" s="68">
        <f t="shared" si="31"/>
        <v>0</v>
      </c>
      <c r="P427" s="69">
        <f>IF(L427="nio",0,IF(L427&gt;0,VLOOKUP(H427,'3-Productie normen'!A:I,VLOOKUP(L427,'3-Productie normen'!$B$38:$C$44,2,FALSE),FALSE)))</f>
        <v>0</v>
      </c>
      <c r="Q427" s="69">
        <f t="shared" si="32"/>
        <v>0</v>
      </c>
      <c r="R427" s="70"/>
      <c r="T427" s="43">
        <f t="shared" si="33"/>
        <v>11200</v>
      </c>
    </row>
    <row r="428" spans="1:20" ht="14.1" customHeight="1">
      <c r="A428" s="53">
        <v>416</v>
      </c>
      <c r="B428" s="447" t="s">
        <v>669</v>
      </c>
      <c r="C428" s="447"/>
      <c r="D428" s="447"/>
      <c r="E428" s="503">
        <v>1</v>
      </c>
      <c r="F428" s="503"/>
      <c r="G428" s="437" t="s">
        <v>315</v>
      </c>
      <c r="H428" s="447" t="s">
        <v>685</v>
      </c>
      <c r="I428" s="451" t="s">
        <v>661</v>
      </c>
      <c r="J428" s="458">
        <v>55</v>
      </c>
      <c r="K428" s="449">
        <f t="shared" si="30"/>
        <v>200</v>
      </c>
      <c r="L428" s="399">
        <v>200</v>
      </c>
      <c r="M428" s="67"/>
      <c r="N428" s="68" t="e">
        <f>IF(L428="nio",0,IF(L428&gt;0,L428*J428/P428,0))*VLOOKUP(B428,'2-Kosten per locatie'!$A$15:$C$16,3,FALSE)</f>
        <v>#DIV/0!</v>
      </c>
      <c r="O428" s="68">
        <f t="shared" si="31"/>
        <v>0</v>
      </c>
      <c r="P428" s="69">
        <f>IF(L428="nio",0,IF(L428&gt;0,VLOOKUP(H428,'3-Productie normen'!A:I,VLOOKUP(L428,'3-Productie normen'!$B$38:$C$44,2,FALSE),FALSE)))</f>
        <v>0</v>
      </c>
      <c r="Q428" s="69">
        <f t="shared" si="32"/>
        <v>0</v>
      </c>
      <c r="R428" s="70"/>
      <c r="T428" s="43">
        <f t="shared" si="33"/>
        <v>11000</v>
      </c>
    </row>
    <row r="429" spans="1:20" ht="14.1" customHeight="1">
      <c r="A429" s="53">
        <v>417</v>
      </c>
      <c r="B429" s="447" t="s">
        <v>669</v>
      </c>
      <c r="C429" s="447"/>
      <c r="D429" s="447"/>
      <c r="E429" s="503">
        <v>1</v>
      </c>
      <c r="F429" s="503"/>
      <c r="G429" s="437" t="s">
        <v>612</v>
      </c>
      <c r="H429" s="437" t="s">
        <v>149</v>
      </c>
      <c r="I429" s="451" t="s">
        <v>661</v>
      </c>
      <c r="J429" s="458">
        <v>99</v>
      </c>
      <c r="K429" s="449">
        <f t="shared" si="30"/>
        <v>200</v>
      </c>
      <c r="L429" s="399">
        <v>200</v>
      </c>
      <c r="M429" s="67"/>
      <c r="N429" s="68" t="e">
        <f>IF(L429="nio",0,IF(L429&gt;0,L429*J429/P429,0))*VLOOKUP(B429,'2-Kosten per locatie'!$A$15:$C$16,3,FALSE)</f>
        <v>#DIV/0!</v>
      </c>
      <c r="O429" s="68">
        <f t="shared" si="31"/>
        <v>0</v>
      </c>
      <c r="P429" s="69">
        <f>IF(L429="nio",0,IF(L429&gt;0,VLOOKUP(H429,'3-Productie normen'!A:I,VLOOKUP(L429,'3-Productie normen'!$B$38:$C$44,2,FALSE),FALSE)))</f>
        <v>0</v>
      </c>
      <c r="Q429" s="69">
        <f t="shared" si="32"/>
        <v>0</v>
      </c>
      <c r="R429" s="70"/>
      <c r="T429" s="43">
        <f t="shared" si="33"/>
        <v>19800</v>
      </c>
    </row>
    <row r="430" spans="1:20" ht="14.1" customHeight="1">
      <c r="A430" s="53">
        <v>418</v>
      </c>
      <c r="B430" s="447" t="s">
        <v>669</v>
      </c>
      <c r="C430" s="447"/>
      <c r="D430" s="447"/>
      <c r="E430" s="503">
        <v>1</v>
      </c>
      <c r="F430" s="503"/>
      <c r="G430" s="437" t="s">
        <v>315</v>
      </c>
      <c r="H430" s="447" t="s">
        <v>685</v>
      </c>
      <c r="I430" s="451" t="s">
        <v>650</v>
      </c>
      <c r="J430" s="458">
        <v>55</v>
      </c>
      <c r="K430" s="449">
        <f t="shared" si="30"/>
        <v>200</v>
      </c>
      <c r="L430" s="399">
        <v>200</v>
      </c>
      <c r="M430" s="67"/>
      <c r="N430" s="68" t="e">
        <f>IF(L430="nio",0,IF(L430&gt;0,L430*J430/P430,0))*VLOOKUP(B430,'2-Kosten per locatie'!$A$15:$C$16,3,FALSE)</f>
        <v>#DIV/0!</v>
      </c>
      <c r="O430" s="68">
        <f t="shared" si="31"/>
        <v>0</v>
      </c>
      <c r="P430" s="69">
        <f>IF(L430="nio",0,IF(L430&gt;0,VLOOKUP(H430,'3-Productie normen'!A:I,VLOOKUP(L430,'3-Productie normen'!$B$38:$C$44,2,FALSE),FALSE)))</f>
        <v>0</v>
      </c>
      <c r="Q430" s="69">
        <f t="shared" si="32"/>
        <v>0</v>
      </c>
      <c r="R430" s="70"/>
      <c r="T430" s="43">
        <f t="shared" si="33"/>
        <v>11000</v>
      </c>
    </row>
    <row r="431" spans="1:20" ht="14.1" customHeight="1">
      <c r="A431" s="53">
        <v>419</v>
      </c>
      <c r="B431" s="447" t="s">
        <v>669</v>
      </c>
      <c r="C431" s="447"/>
      <c r="D431" s="447"/>
      <c r="E431" s="503">
        <v>1</v>
      </c>
      <c r="F431" s="503"/>
      <c r="G431" s="437" t="s">
        <v>595</v>
      </c>
      <c r="H431" s="447" t="s">
        <v>685</v>
      </c>
      <c r="I431" s="451" t="s">
        <v>650</v>
      </c>
      <c r="J431" s="458">
        <v>198</v>
      </c>
      <c r="K431" s="449">
        <f t="shared" si="30"/>
        <v>200</v>
      </c>
      <c r="L431" s="399">
        <v>200</v>
      </c>
      <c r="M431" s="67"/>
      <c r="N431" s="68" t="e">
        <f>IF(L431="nio",0,IF(L431&gt;0,L431*J431/P431,0))*VLOOKUP(B431,'2-Kosten per locatie'!$A$15:$C$16,3,FALSE)</f>
        <v>#DIV/0!</v>
      </c>
      <c r="O431" s="68">
        <f t="shared" si="31"/>
        <v>0</v>
      </c>
      <c r="P431" s="69">
        <f>IF(L431="nio",0,IF(L431&gt;0,VLOOKUP(H431,'3-Productie normen'!A:I,VLOOKUP(L431,'3-Productie normen'!$B$38:$C$44,2,FALSE),FALSE)))</f>
        <v>0</v>
      </c>
      <c r="Q431" s="69">
        <f t="shared" si="32"/>
        <v>0</v>
      </c>
      <c r="R431" s="70"/>
      <c r="T431" s="43">
        <f t="shared" si="33"/>
        <v>39600</v>
      </c>
    </row>
    <row r="432" spans="1:20" ht="14.1" customHeight="1">
      <c r="A432" s="53">
        <v>420</v>
      </c>
      <c r="B432" s="447" t="s">
        <v>669</v>
      </c>
      <c r="C432" s="447"/>
      <c r="D432" s="447"/>
      <c r="E432" s="503">
        <v>1</v>
      </c>
      <c r="F432" s="503"/>
      <c r="G432" s="437" t="s">
        <v>613</v>
      </c>
      <c r="H432" s="437" t="s">
        <v>150</v>
      </c>
      <c r="I432" s="451" t="s">
        <v>662</v>
      </c>
      <c r="J432" s="458">
        <v>195</v>
      </c>
      <c r="K432" s="449">
        <f t="shared" si="30"/>
        <v>200</v>
      </c>
      <c r="L432" s="399">
        <v>200</v>
      </c>
      <c r="M432" s="67"/>
      <c r="N432" s="68" t="e">
        <f>IF(L432="nio",0,IF(L432&gt;0,L432*J432/P432,0))*VLOOKUP(B432,'2-Kosten per locatie'!$A$15:$C$16,3,FALSE)</f>
        <v>#DIV/0!</v>
      </c>
      <c r="O432" s="68">
        <f t="shared" si="31"/>
        <v>0</v>
      </c>
      <c r="P432" s="69">
        <f>IF(L432="nio",0,IF(L432&gt;0,VLOOKUP(H432,'3-Productie normen'!A:I,VLOOKUP(L432,'3-Productie normen'!$B$38:$C$44,2,FALSE),FALSE)))</f>
        <v>0</v>
      </c>
      <c r="Q432" s="69">
        <f t="shared" si="32"/>
        <v>0</v>
      </c>
      <c r="R432" s="70"/>
      <c r="T432" s="43">
        <f t="shared" si="33"/>
        <v>39000</v>
      </c>
    </row>
    <row r="433" spans="1:21" ht="14.1" customHeight="1">
      <c r="A433" s="53">
        <v>421</v>
      </c>
      <c r="B433" s="447" t="s">
        <v>669</v>
      </c>
      <c r="C433" s="447"/>
      <c r="D433" s="447"/>
      <c r="E433" s="503">
        <v>1</v>
      </c>
      <c r="F433" s="503"/>
      <c r="G433" s="437" t="s">
        <v>614</v>
      </c>
      <c r="H433" s="437" t="s">
        <v>664</v>
      </c>
      <c r="I433" s="451" t="s">
        <v>650</v>
      </c>
      <c r="J433" s="458">
        <v>80</v>
      </c>
      <c r="K433" s="449">
        <f t="shared" si="30"/>
        <v>200</v>
      </c>
      <c r="L433" s="399">
        <v>200</v>
      </c>
      <c r="M433" s="67"/>
      <c r="N433" s="68" t="e">
        <f>IF(L433="nio",0,IF(L433&gt;0,L433*J433/P433,0))*VLOOKUP(B433,'2-Kosten per locatie'!$A$15:$C$16,3,FALSE)</f>
        <v>#DIV/0!</v>
      </c>
      <c r="O433" s="68">
        <f t="shared" si="31"/>
        <v>0</v>
      </c>
      <c r="P433" s="69">
        <f>IF(L433="nio",0,IF(L433&gt;0,VLOOKUP(H433,'3-Productie normen'!A:I,VLOOKUP(L433,'3-Productie normen'!$B$38:$C$44,2,FALSE),FALSE)))</f>
        <v>0</v>
      </c>
      <c r="Q433" s="69">
        <f t="shared" si="32"/>
        <v>0</v>
      </c>
      <c r="R433" s="70"/>
      <c r="T433" s="43">
        <f t="shared" si="33"/>
        <v>16000</v>
      </c>
    </row>
    <row r="434" spans="1:21" ht="14.1" customHeight="1">
      <c r="A434" s="53">
        <v>422</v>
      </c>
      <c r="B434" s="447" t="s">
        <v>669</v>
      </c>
      <c r="C434" s="447"/>
      <c r="D434" s="447"/>
      <c r="E434" s="503">
        <v>1</v>
      </c>
      <c r="F434" s="503"/>
      <c r="G434" s="437" t="s">
        <v>612</v>
      </c>
      <c r="H434" s="437" t="s">
        <v>149</v>
      </c>
      <c r="I434" s="451" t="s">
        <v>650</v>
      </c>
      <c r="J434" s="458">
        <v>45</v>
      </c>
      <c r="K434" s="449">
        <f t="shared" si="30"/>
        <v>200</v>
      </c>
      <c r="L434" s="399">
        <v>200</v>
      </c>
      <c r="M434" s="67"/>
      <c r="N434" s="68" t="e">
        <f>IF(L434="nio",0,IF(L434&gt;0,L434*J434/P434,0))*VLOOKUP(B434,'2-Kosten per locatie'!$A$15:$C$16,3,FALSE)</f>
        <v>#DIV/0!</v>
      </c>
      <c r="O434" s="68">
        <f t="shared" si="31"/>
        <v>0</v>
      </c>
      <c r="P434" s="69">
        <f>IF(L434="nio",0,IF(L434&gt;0,VLOOKUP(H434,'3-Productie normen'!A:I,VLOOKUP(L434,'3-Productie normen'!$B$38:$C$44,2,FALSE),FALSE)))</f>
        <v>0</v>
      </c>
      <c r="Q434" s="69">
        <f t="shared" si="32"/>
        <v>0</v>
      </c>
      <c r="R434" s="70"/>
      <c r="T434" s="43">
        <f t="shared" si="33"/>
        <v>9000</v>
      </c>
    </row>
    <row r="435" spans="1:21" ht="14.1" customHeight="1">
      <c r="A435" s="53">
        <v>423</v>
      </c>
      <c r="B435" s="447" t="s">
        <v>669</v>
      </c>
      <c r="C435" s="447"/>
      <c r="D435" s="447"/>
      <c r="E435" s="503">
        <v>1</v>
      </c>
      <c r="F435" s="503"/>
      <c r="G435" s="437" t="s">
        <v>315</v>
      </c>
      <c r="H435" s="447" t="s">
        <v>685</v>
      </c>
      <c r="I435" s="451" t="s">
        <v>650</v>
      </c>
      <c r="J435" s="458">
        <v>54</v>
      </c>
      <c r="K435" s="449">
        <f t="shared" si="30"/>
        <v>200</v>
      </c>
      <c r="L435" s="399">
        <v>200</v>
      </c>
      <c r="M435" s="67"/>
      <c r="N435" s="68" t="e">
        <f>IF(L435="nio",0,IF(L435&gt;0,L435*J435/P435,0))*VLOOKUP(B435,'2-Kosten per locatie'!$A$15:$C$16,3,FALSE)</f>
        <v>#DIV/0!</v>
      </c>
      <c r="O435" s="68">
        <f t="shared" si="31"/>
        <v>0</v>
      </c>
      <c r="P435" s="69">
        <f>IF(L435="nio",0,IF(L435&gt;0,VLOOKUP(H435,'3-Productie normen'!A:I,VLOOKUP(L435,'3-Productie normen'!$B$38:$C$44,2,FALSE),FALSE)))</f>
        <v>0</v>
      </c>
      <c r="Q435" s="69">
        <f t="shared" si="32"/>
        <v>0</v>
      </c>
      <c r="R435" s="70"/>
      <c r="T435" s="43">
        <f t="shared" si="33"/>
        <v>10800</v>
      </c>
    </row>
    <row r="436" spans="1:21" ht="14.1" customHeight="1">
      <c r="A436" s="53">
        <v>424</v>
      </c>
      <c r="B436" s="447" t="s">
        <v>669</v>
      </c>
      <c r="C436" s="447"/>
      <c r="D436" s="447"/>
      <c r="E436" s="503">
        <v>1</v>
      </c>
      <c r="F436" s="503"/>
      <c r="G436" s="437" t="s">
        <v>315</v>
      </c>
      <c r="H436" s="447" t="s">
        <v>685</v>
      </c>
      <c r="I436" s="451" t="s">
        <v>650</v>
      </c>
      <c r="J436" s="458">
        <v>54</v>
      </c>
      <c r="K436" s="449">
        <f t="shared" si="30"/>
        <v>200</v>
      </c>
      <c r="L436" s="399">
        <v>200</v>
      </c>
      <c r="M436" s="67"/>
      <c r="N436" s="68" t="e">
        <f>IF(L436="nio",0,IF(L436&gt;0,L436*J436/P436,0))*VLOOKUP(B436,'2-Kosten per locatie'!$A$15:$C$16,3,FALSE)</f>
        <v>#DIV/0!</v>
      </c>
      <c r="O436" s="68">
        <f t="shared" si="31"/>
        <v>0</v>
      </c>
      <c r="P436" s="69">
        <f>IF(L436="nio",0,IF(L436&gt;0,VLOOKUP(H436,'3-Productie normen'!A:I,VLOOKUP(L436,'3-Productie normen'!$B$38:$C$44,2,FALSE),FALSE)))</f>
        <v>0</v>
      </c>
      <c r="Q436" s="69">
        <f t="shared" si="32"/>
        <v>0</v>
      </c>
      <c r="R436" s="70"/>
      <c r="T436" s="43">
        <f t="shared" si="33"/>
        <v>10800</v>
      </c>
    </row>
    <row r="437" spans="1:21" ht="14.1" customHeight="1">
      <c r="A437" s="53">
        <v>425</v>
      </c>
      <c r="B437" s="447" t="s">
        <v>669</v>
      </c>
      <c r="C437" s="447"/>
      <c r="D437" s="447"/>
      <c r="E437" s="503">
        <v>1</v>
      </c>
      <c r="F437" s="503"/>
      <c r="G437" s="437" t="s">
        <v>315</v>
      </c>
      <c r="H437" s="447" t="s">
        <v>685</v>
      </c>
      <c r="I437" s="451" t="s">
        <v>650</v>
      </c>
      <c r="J437" s="458">
        <v>56</v>
      </c>
      <c r="K437" s="449">
        <f t="shared" si="30"/>
        <v>200</v>
      </c>
      <c r="L437" s="399">
        <v>200</v>
      </c>
      <c r="M437" s="67"/>
      <c r="N437" s="68" t="e">
        <f>IF(L437="nio",0,IF(L437&gt;0,L437*J437/P437,0))*VLOOKUP(B437,'2-Kosten per locatie'!$A$15:$C$16,3,FALSE)</f>
        <v>#DIV/0!</v>
      </c>
      <c r="O437" s="68">
        <f t="shared" si="31"/>
        <v>0</v>
      </c>
      <c r="P437" s="69">
        <f>IF(L437="nio",0,IF(L437&gt;0,VLOOKUP(H437,'3-Productie normen'!A:I,VLOOKUP(L437,'3-Productie normen'!$B$38:$C$44,2,FALSE),FALSE)))</f>
        <v>0</v>
      </c>
      <c r="Q437" s="69">
        <f t="shared" si="32"/>
        <v>0</v>
      </c>
      <c r="R437" s="70"/>
      <c r="T437" s="43">
        <f t="shared" si="33"/>
        <v>11200</v>
      </c>
    </row>
    <row r="438" spans="1:21" ht="14.1" customHeight="1">
      <c r="B438" s="447" t="s">
        <v>669</v>
      </c>
      <c r="C438" s="447"/>
      <c r="D438" s="447"/>
      <c r="E438" s="448">
        <v>1</v>
      </c>
      <c r="F438" s="513"/>
      <c r="G438" s="453" t="s">
        <v>606</v>
      </c>
      <c r="H438" s="437" t="s">
        <v>149</v>
      </c>
      <c r="I438" s="437" t="s">
        <v>650</v>
      </c>
      <c r="J438" s="457">
        <v>12</v>
      </c>
      <c r="K438" s="449">
        <f t="shared" si="30"/>
        <v>120</v>
      </c>
      <c r="L438" s="399">
        <v>120</v>
      </c>
      <c r="M438" s="67"/>
      <c r="N438" s="68" t="e">
        <f>IF(L438="nio",0,IF(L438&gt;0,L438*J438/P438,0))*VLOOKUP(B438,'2-Kosten per locatie'!$A$15:$C$16,3,FALSE)</f>
        <v>#DIV/0!</v>
      </c>
      <c r="O438" s="68">
        <f t="shared" si="31"/>
        <v>0</v>
      </c>
      <c r="P438" s="69">
        <f>IF(L438="nio",0,IF(L438&gt;0,VLOOKUP(H438,'3-Productie normen'!A:I,VLOOKUP(L438,'3-Productie normen'!$B$38:$C$44,2,FALSE),FALSE)))</f>
        <v>0</v>
      </c>
      <c r="Q438" s="69">
        <f t="shared" si="32"/>
        <v>0</v>
      </c>
      <c r="R438" s="70"/>
      <c r="T438" s="43">
        <f t="shared" si="33"/>
        <v>1440</v>
      </c>
      <c r="U438" s="79"/>
    </row>
    <row r="439" spans="1:21" ht="14.1" customHeight="1">
      <c r="B439" s="447" t="s">
        <v>669</v>
      </c>
      <c r="C439" s="447"/>
      <c r="D439" s="447"/>
      <c r="E439" s="448">
        <v>1</v>
      </c>
      <c r="F439" s="513"/>
      <c r="G439" s="453" t="s">
        <v>615</v>
      </c>
      <c r="H439" s="437" t="s">
        <v>686</v>
      </c>
      <c r="I439" s="437" t="s">
        <v>653</v>
      </c>
      <c r="J439" s="457">
        <v>152</v>
      </c>
      <c r="K439" s="449">
        <f t="shared" si="30"/>
        <v>200</v>
      </c>
      <c r="L439" s="399">
        <v>200</v>
      </c>
      <c r="M439" s="67"/>
      <c r="N439" s="68" t="e">
        <f>IF(L439="nio",0,IF(L439&gt;0,L439*J439/P439,0))*VLOOKUP(B439,'2-Kosten per locatie'!$A$15:$C$16,3,FALSE)</f>
        <v>#DIV/0!</v>
      </c>
      <c r="O439" s="68">
        <f t="shared" si="31"/>
        <v>0</v>
      </c>
      <c r="P439" s="69">
        <f>IF(L439="nio",0,IF(L439&gt;0,VLOOKUP(H439,'3-Productie normen'!A:I,VLOOKUP(L439,'3-Productie normen'!$B$38:$C$44,2,FALSE),FALSE)))</f>
        <v>0</v>
      </c>
      <c r="Q439" s="69">
        <f t="shared" si="32"/>
        <v>0</v>
      </c>
      <c r="R439" s="70"/>
      <c r="T439" s="43">
        <f t="shared" si="33"/>
        <v>30400</v>
      </c>
      <c r="U439" s="79"/>
    </row>
    <row r="440" spans="1:21" ht="14.1" customHeight="1">
      <c r="B440" s="447" t="s">
        <v>669</v>
      </c>
      <c r="C440" s="447"/>
      <c r="D440" s="447"/>
      <c r="E440" s="448">
        <v>2</v>
      </c>
      <c r="F440" s="513"/>
      <c r="G440" s="453" t="s">
        <v>597</v>
      </c>
      <c r="H440" s="437" t="s">
        <v>207</v>
      </c>
      <c r="I440" s="437" t="s">
        <v>650</v>
      </c>
      <c r="J440" s="457">
        <v>38</v>
      </c>
      <c r="K440" s="449">
        <f t="shared" si="30"/>
        <v>120</v>
      </c>
      <c r="L440" s="399">
        <v>120</v>
      </c>
      <c r="M440" s="67"/>
      <c r="N440" s="68" t="e">
        <f>IF(L440="nio",0,IF(L440&gt;0,L440*J440/P440,0))*VLOOKUP(B440,'2-Kosten per locatie'!$A$15:$C$16,3,FALSE)</f>
        <v>#DIV/0!</v>
      </c>
      <c r="O440" s="68">
        <f t="shared" si="31"/>
        <v>0</v>
      </c>
      <c r="P440" s="69">
        <f>IF(L440="nio",0,IF(L440&gt;0,VLOOKUP(H440,'3-Productie normen'!A:I,VLOOKUP(L440,'3-Productie normen'!$B$38:$C$44,2,FALSE),FALSE)))</f>
        <v>0</v>
      </c>
      <c r="Q440" s="69">
        <f t="shared" si="32"/>
        <v>0</v>
      </c>
      <c r="R440" s="70"/>
      <c r="T440" s="43">
        <f t="shared" si="33"/>
        <v>4560</v>
      </c>
      <c r="U440" s="79"/>
    </row>
    <row r="441" spans="1:21" ht="14.1" customHeight="1">
      <c r="B441" s="447" t="s">
        <v>669</v>
      </c>
      <c r="C441" s="447"/>
      <c r="D441" s="447"/>
      <c r="E441" s="448">
        <v>2</v>
      </c>
      <c r="F441" s="513"/>
      <c r="G441" s="453" t="s">
        <v>582</v>
      </c>
      <c r="H441" s="437" t="s">
        <v>666</v>
      </c>
      <c r="I441" s="437" t="s">
        <v>650</v>
      </c>
      <c r="J441" s="457">
        <v>26</v>
      </c>
      <c r="K441" s="449">
        <f t="shared" si="30"/>
        <v>200</v>
      </c>
      <c r="L441" s="399">
        <v>200</v>
      </c>
      <c r="M441" s="67"/>
      <c r="N441" s="68" t="e">
        <f>IF(L441="nio",0,IF(L441&gt;0,L441*J441/P441,0))*VLOOKUP(B441,'2-Kosten per locatie'!$A$15:$C$16,3,FALSE)</f>
        <v>#DIV/0!</v>
      </c>
      <c r="O441" s="68">
        <f t="shared" si="31"/>
        <v>0</v>
      </c>
      <c r="P441" s="69">
        <f>IF(L441="nio",0,IF(L441&gt;0,VLOOKUP(H441,'3-Productie normen'!A:I,VLOOKUP(L441,'3-Productie normen'!$B$38:$C$44,2,FALSE),FALSE)))</f>
        <v>0</v>
      </c>
      <c r="Q441" s="69">
        <f t="shared" si="32"/>
        <v>0</v>
      </c>
      <c r="R441" s="70"/>
      <c r="T441" s="43">
        <f t="shared" si="33"/>
        <v>5200</v>
      </c>
      <c r="U441" s="79"/>
    </row>
    <row r="442" spans="1:21" ht="14.1" customHeight="1">
      <c r="B442" s="447" t="s">
        <v>669</v>
      </c>
      <c r="C442" s="447"/>
      <c r="D442" s="447"/>
      <c r="E442" s="448">
        <v>2</v>
      </c>
      <c r="F442" s="513"/>
      <c r="G442" s="453" t="s">
        <v>577</v>
      </c>
      <c r="H442" s="437" t="s">
        <v>209</v>
      </c>
      <c r="I442" s="437" t="s">
        <v>650</v>
      </c>
      <c r="J442" s="457">
        <v>79</v>
      </c>
      <c r="K442" s="449">
        <f t="shared" si="30"/>
        <v>200</v>
      </c>
      <c r="L442" s="399">
        <v>200</v>
      </c>
      <c r="M442" s="67"/>
      <c r="N442" s="68" t="e">
        <f>IF(L442="nio",0,IF(L442&gt;0,L442*J442/P442,0))*VLOOKUP(B442,'2-Kosten per locatie'!$A$15:$C$16,3,FALSE)</f>
        <v>#DIV/0!</v>
      </c>
      <c r="O442" s="68">
        <f t="shared" si="31"/>
        <v>0</v>
      </c>
      <c r="P442" s="69">
        <f>IF(L442="nio",0,IF(L442&gt;0,VLOOKUP(H442,'3-Productie normen'!A:I,VLOOKUP(L442,'3-Productie normen'!$B$38:$C$44,2,FALSE),FALSE)))</f>
        <v>0</v>
      </c>
      <c r="Q442" s="69">
        <f t="shared" si="32"/>
        <v>0</v>
      </c>
      <c r="R442" s="70"/>
      <c r="T442" s="43">
        <f t="shared" si="33"/>
        <v>15800</v>
      </c>
      <c r="U442" s="79"/>
    </row>
    <row r="443" spans="1:21" ht="14.1" customHeight="1">
      <c r="B443" s="447" t="s">
        <v>669</v>
      </c>
      <c r="C443" s="447"/>
      <c r="D443" s="447"/>
      <c r="E443" s="448">
        <v>2</v>
      </c>
      <c r="F443" s="513"/>
      <c r="G443" s="453" t="s">
        <v>589</v>
      </c>
      <c r="H443" s="447" t="s">
        <v>16</v>
      </c>
      <c r="I443" s="437" t="s">
        <v>661</v>
      </c>
      <c r="J443" s="457">
        <v>6</v>
      </c>
      <c r="K443" s="449">
        <f t="shared" si="30"/>
        <v>400</v>
      </c>
      <c r="L443" s="399">
        <v>200</v>
      </c>
      <c r="M443" s="67">
        <v>200</v>
      </c>
      <c r="N443" s="68" t="e">
        <f>IF(L443="nio",0,IF(L443&gt;0,L443*J443/P443,0))*VLOOKUP(B443,'2-Kosten per locatie'!$A$15:$C$16,3,FALSE)</f>
        <v>#DIV/0!</v>
      </c>
      <c r="O443" s="68" t="e">
        <f t="shared" si="31"/>
        <v>#DIV/0!</v>
      </c>
      <c r="P443" s="69">
        <f>IF(L443="nio",0,IF(L443&gt;0,VLOOKUP(H443,'3-Productie normen'!A:I,VLOOKUP(L443,'3-Productie normen'!$B$38:$C$44,2,FALSE),FALSE)))</f>
        <v>0</v>
      </c>
      <c r="Q443" s="69">
        <f t="shared" si="32"/>
        <v>0</v>
      </c>
      <c r="R443" s="70"/>
      <c r="T443" s="43">
        <f t="shared" si="33"/>
        <v>2400</v>
      </c>
    </row>
    <row r="444" spans="1:21" ht="14.1" customHeight="1">
      <c r="B444" s="447" t="s">
        <v>669</v>
      </c>
      <c r="C444" s="447"/>
      <c r="D444" s="447"/>
      <c r="E444" s="448">
        <v>2</v>
      </c>
      <c r="F444" s="513"/>
      <c r="G444" s="453" t="s">
        <v>315</v>
      </c>
      <c r="H444" s="447" t="s">
        <v>685</v>
      </c>
      <c r="I444" s="437" t="s">
        <v>650</v>
      </c>
      <c r="J444" s="457">
        <v>55</v>
      </c>
      <c r="K444" s="449">
        <f t="shared" si="30"/>
        <v>200</v>
      </c>
      <c r="L444" s="399">
        <v>200</v>
      </c>
      <c r="M444" s="67"/>
      <c r="N444" s="68" t="e">
        <f>IF(L444="nio",0,IF(L444&gt;0,L444*J444/P444,0))*VLOOKUP(B444,'2-Kosten per locatie'!$A$15:$C$16,3,FALSE)</f>
        <v>#DIV/0!</v>
      </c>
      <c r="O444" s="68">
        <f t="shared" si="31"/>
        <v>0</v>
      </c>
      <c r="P444" s="69">
        <f>IF(L444="nio",0,IF(L444&gt;0,VLOOKUP(H444,'3-Productie normen'!A:I,VLOOKUP(L444,'3-Productie normen'!$B$38:$C$44,2,FALSE),FALSE)))</f>
        <v>0</v>
      </c>
      <c r="Q444" s="69">
        <f t="shared" si="32"/>
        <v>0</v>
      </c>
      <c r="R444" s="70"/>
      <c r="T444" s="43">
        <f t="shared" si="33"/>
        <v>11000</v>
      </c>
    </row>
    <row r="445" spans="1:21" ht="14.1" customHeight="1">
      <c r="B445" s="447" t="s">
        <v>669</v>
      </c>
      <c r="C445" s="447"/>
      <c r="D445" s="447"/>
      <c r="E445" s="448">
        <v>2</v>
      </c>
      <c r="F445" s="513"/>
      <c r="G445" s="453" t="s">
        <v>616</v>
      </c>
      <c r="H445" s="453" t="s">
        <v>149</v>
      </c>
      <c r="I445" s="437" t="s">
        <v>650</v>
      </c>
      <c r="J445" s="457">
        <v>13</v>
      </c>
      <c r="K445" s="449">
        <f t="shared" si="30"/>
        <v>120</v>
      </c>
      <c r="L445" s="399">
        <v>120</v>
      </c>
      <c r="M445" s="67"/>
      <c r="N445" s="68" t="e">
        <f>IF(L445="nio",0,IF(L445&gt;0,L445*J445/P445,0))*VLOOKUP(B445,'2-Kosten per locatie'!$A$15:$C$16,3,FALSE)</f>
        <v>#DIV/0!</v>
      </c>
      <c r="O445" s="68">
        <f t="shared" si="31"/>
        <v>0</v>
      </c>
      <c r="P445" s="69">
        <f>IF(L445="nio",0,IF(L445&gt;0,VLOOKUP(H445,'3-Productie normen'!A:I,VLOOKUP(L445,'3-Productie normen'!$B$38:$C$44,2,FALSE),FALSE)))</f>
        <v>0</v>
      </c>
      <c r="Q445" s="69">
        <f t="shared" si="32"/>
        <v>0</v>
      </c>
      <c r="R445" s="70"/>
      <c r="T445" s="43">
        <f t="shared" si="33"/>
        <v>1560</v>
      </c>
    </row>
    <row r="446" spans="1:21" ht="14.1" customHeight="1">
      <c r="B446" s="447" t="s">
        <v>669</v>
      </c>
      <c r="C446" s="447"/>
      <c r="D446" s="447"/>
      <c r="E446" s="448">
        <v>2</v>
      </c>
      <c r="F446" s="513"/>
      <c r="G446" s="453" t="s">
        <v>588</v>
      </c>
      <c r="H446" s="447" t="s">
        <v>16</v>
      </c>
      <c r="I446" s="437" t="s">
        <v>661</v>
      </c>
      <c r="J446" s="457">
        <v>7</v>
      </c>
      <c r="K446" s="449">
        <f t="shared" si="30"/>
        <v>400</v>
      </c>
      <c r="L446" s="399">
        <v>200</v>
      </c>
      <c r="M446" s="67">
        <v>200</v>
      </c>
      <c r="N446" s="68" t="e">
        <f>IF(L446="nio",0,IF(L446&gt;0,L446*J446/P446,0))*VLOOKUP(B446,'2-Kosten per locatie'!$A$15:$C$16,3,FALSE)</f>
        <v>#DIV/0!</v>
      </c>
      <c r="O446" s="68" t="e">
        <f t="shared" si="31"/>
        <v>#DIV/0!</v>
      </c>
      <c r="P446" s="69">
        <f>IF(L446="nio",0,IF(L446&gt;0,VLOOKUP(H446,'3-Productie normen'!A:I,VLOOKUP(L446,'3-Productie normen'!$B$38:$C$44,2,FALSE),FALSE)))</f>
        <v>0</v>
      </c>
      <c r="Q446" s="69">
        <f t="shared" si="32"/>
        <v>0</v>
      </c>
      <c r="R446" s="70"/>
      <c r="T446" s="43">
        <f t="shared" si="33"/>
        <v>2800</v>
      </c>
    </row>
    <row r="447" spans="1:21" ht="14.1" customHeight="1">
      <c r="B447" s="447" t="s">
        <v>669</v>
      </c>
      <c r="C447" s="447"/>
      <c r="D447" s="447"/>
      <c r="E447" s="448">
        <v>2</v>
      </c>
      <c r="F447" s="513"/>
      <c r="G447" s="453" t="s">
        <v>315</v>
      </c>
      <c r="H447" s="447" t="s">
        <v>685</v>
      </c>
      <c r="I447" s="437" t="s">
        <v>650</v>
      </c>
      <c r="J447" s="457">
        <v>56</v>
      </c>
      <c r="K447" s="449">
        <f t="shared" si="30"/>
        <v>200</v>
      </c>
      <c r="L447" s="399">
        <v>200</v>
      </c>
      <c r="M447" s="67"/>
      <c r="N447" s="68" t="e">
        <f>IF(L447="nio",0,IF(L447&gt;0,L447*J447/P447,0))*VLOOKUP(B447,'2-Kosten per locatie'!$A$15:$C$16,3,FALSE)</f>
        <v>#DIV/0!</v>
      </c>
      <c r="O447" s="68">
        <f t="shared" si="31"/>
        <v>0</v>
      </c>
      <c r="P447" s="69">
        <f>IF(L447="nio",0,IF(L447&gt;0,VLOOKUP(H447,'3-Productie normen'!A:I,VLOOKUP(L447,'3-Productie normen'!$B$38:$C$44,2,FALSE),FALSE)))</f>
        <v>0</v>
      </c>
      <c r="Q447" s="69">
        <f t="shared" si="32"/>
        <v>0</v>
      </c>
      <c r="R447" s="70"/>
      <c r="T447" s="43">
        <f t="shared" si="33"/>
        <v>11200</v>
      </c>
    </row>
    <row r="448" spans="1:21" ht="14.1" customHeight="1">
      <c r="B448" s="447" t="s">
        <v>669</v>
      </c>
      <c r="C448" s="447"/>
      <c r="D448" s="447"/>
      <c r="E448" s="448">
        <v>2</v>
      </c>
      <c r="F448" s="513"/>
      <c r="G448" s="453" t="s">
        <v>315</v>
      </c>
      <c r="H448" s="447" t="s">
        <v>685</v>
      </c>
      <c r="I448" s="437" t="s">
        <v>650</v>
      </c>
      <c r="J448" s="457">
        <v>56</v>
      </c>
      <c r="K448" s="449">
        <f t="shared" si="30"/>
        <v>200</v>
      </c>
      <c r="L448" s="399">
        <v>200</v>
      </c>
      <c r="M448" s="67"/>
      <c r="N448" s="68" t="e">
        <f>IF(L448="nio",0,IF(L448&gt;0,L448*J448/P448,0))*VLOOKUP(B448,'2-Kosten per locatie'!$A$15:$C$16,3,FALSE)</f>
        <v>#DIV/0!</v>
      </c>
      <c r="O448" s="68">
        <f t="shared" si="31"/>
        <v>0</v>
      </c>
      <c r="P448" s="69">
        <f>IF(L448="nio",0,IF(L448&gt;0,VLOOKUP(H448,'3-Productie normen'!A:I,VLOOKUP(L448,'3-Productie normen'!$B$38:$C$44,2,FALSE),FALSE)))</f>
        <v>0</v>
      </c>
      <c r="Q448" s="69">
        <f t="shared" si="32"/>
        <v>0</v>
      </c>
      <c r="R448" s="70"/>
      <c r="T448" s="43">
        <f t="shared" si="33"/>
        <v>11200</v>
      </c>
    </row>
    <row r="449" spans="2:20" ht="14.1" customHeight="1">
      <c r="B449" s="447" t="s">
        <v>669</v>
      </c>
      <c r="C449" s="447"/>
      <c r="D449" s="447"/>
      <c r="E449" s="448">
        <v>2</v>
      </c>
      <c r="F449" s="513"/>
      <c r="G449" s="453" t="s">
        <v>577</v>
      </c>
      <c r="H449" s="437" t="s">
        <v>209</v>
      </c>
      <c r="I449" s="437" t="s">
        <v>650</v>
      </c>
      <c r="J449" s="457">
        <v>95</v>
      </c>
      <c r="K449" s="449">
        <f t="shared" si="30"/>
        <v>200</v>
      </c>
      <c r="L449" s="399">
        <v>200</v>
      </c>
      <c r="M449" s="67"/>
      <c r="N449" s="68" t="e">
        <f>IF(L449="nio",0,IF(L449&gt;0,L449*J449/P449,0))*VLOOKUP(B449,'2-Kosten per locatie'!$A$15:$C$16,3,FALSE)</f>
        <v>#DIV/0!</v>
      </c>
      <c r="O449" s="68">
        <f t="shared" si="31"/>
        <v>0</v>
      </c>
      <c r="P449" s="69">
        <f>IF(L449="nio",0,IF(L449&gt;0,VLOOKUP(H449,'3-Productie normen'!A:I,VLOOKUP(L449,'3-Productie normen'!$B$38:$C$44,2,FALSE),FALSE)))</f>
        <v>0</v>
      </c>
      <c r="Q449" s="69">
        <f t="shared" si="32"/>
        <v>0</v>
      </c>
      <c r="R449" s="70"/>
      <c r="T449" s="43">
        <f t="shared" si="33"/>
        <v>19000</v>
      </c>
    </row>
    <row r="450" spans="2:20" ht="14.1" customHeight="1">
      <c r="B450" s="447" t="s">
        <v>669</v>
      </c>
      <c r="C450" s="447"/>
      <c r="D450" s="447"/>
      <c r="E450" s="448">
        <v>2</v>
      </c>
      <c r="F450" s="513"/>
      <c r="G450" s="453" t="s">
        <v>315</v>
      </c>
      <c r="H450" s="447" t="s">
        <v>685</v>
      </c>
      <c r="I450" s="437" t="s">
        <v>650</v>
      </c>
      <c r="J450" s="457">
        <v>56</v>
      </c>
      <c r="K450" s="449">
        <f t="shared" si="30"/>
        <v>200</v>
      </c>
      <c r="L450" s="399">
        <v>200</v>
      </c>
      <c r="M450" s="67"/>
      <c r="N450" s="68" t="e">
        <f>IF(L450="nio",0,IF(L450&gt;0,L450*J450/P450,0))*VLOOKUP(B450,'2-Kosten per locatie'!$A$15:$C$16,3,FALSE)</f>
        <v>#DIV/0!</v>
      </c>
      <c r="O450" s="68">
        <f t="shared" si="31"/>
        <v>0</v>
      </c>
      <c r="P450" s="69">
        <f>IF(L450="nio",0,IF(L450&gt;0,VLOOKUP(H450,'3-Productie normen'!A:I,VLOOKUP(L450,'3-Productie normen'!$B$38:$C$44,2,FALSE),FALSE)))</f>
        <v>0</v>
      </c>
      <c r="Q450" s="69">
        <f t="shared" si="32"/>
        <v>0</v>
      </c>
      <c r="R450" s="70"/>
      <c r="T450" s="43">
        <f t="shared" si="33"/>
        <v>11200</v>
      </c>
    </row>
    <row r="451" spans="2:20" ht="14.1" customHeight="1">
      <c r="B451" s="447" t="s">
        <v>669</v>
      </c>
      <c r="C451" s="447"/>
      <c r="D451" s="447"/>
      <c r="E451" s="448">
        <v>2</v>
      </c>
      <c r="F451" s="513"/>
      <c r="G451" s="453" t="s">
        <v>603</v>
      </c>
      <c r="H451" s="437" t="s">
        <v>149</v>
      </c>
      <c r="I451" s="437" t="s">
        <v>650</v>
      </c>
      <c r="J451" s="457">
        <v>15</v>
      </c>
      <c r="K451" s="449">
        <f t="shared" si="30"/>
        <v>120</v>
      </c>
      <c r="L451" s="399">
        <v>120</v>
      </c>
      <c r="M451" s="67"/>
      <c r="N451" s="68" t="e">
        <f>IF(L451="nio",0,IF(L451&gt;0,L451*J451/P451,0))*VLOOKUP(B451,'2-Kosten per locatie'!$A$15:$C$16,3,FALSE)</f>
        <v>#DIV/0!</v>
      </c>
      <c r="O451" s="68">
        <f t="shared" si="31"/>
        <v>0</v>
      </c>
      <c r="P451" s="69">
        <f>IF(L451="nio",0,IF(L451&gt;0,VLOOKUP(H451,'3-Productie normen'!A:I,VLOOKUP(L451,'3-Productie normen'!$B$38:$C$44,2,FALSE),FALSE)))</f>
        <v>0</v>
      </c>
      <c r="Q451" s="69">
        <f t="shared" si="32"/>
        <v>0</v>
      </c>
      <c r="R451" s="70"/>
      <c r="T451" s="43">
        <f t="shared" si="33"/>
        <v>1800</v>
      </c>
    </row>
    <row r="452" spans="2:20" ht="14.1" customHeight="1">
      <c r="B452" s="447" t="s">
        <v>669</v>
      </c>
      <c r="C452" s="447"/>
      <c r="D452" s="447"/>
      <c r="E452" s="448">
        <v>2</v>
      </c>
      <c r="F452" s="513"/>
      <c r="G452" s="453" t="s">
        <v>603</v>
      </c>
      <c r="H452" s="437" t="s">
        <v>149</v>
      </c>
      <c r="I452" s="437" t="s">
        <v>650</v>
      </c>
      <c r="J452" s="457">
        <v>12</v>
      </c>
      <c r="K452" s="449">
        <f t="shared" si="30"/>
        <v>200</v>
      </c>
      <c r="L452" s="399">
        <v>200</v>
      </c>
      <c r="M452" s="67"/>
      <c r="N452" s="68" t="e">
        <f>IF(L452="nio",0,IF(L452&gt;0,L452*J452/P452,0))*VLOOKUP(B452,'2-Kosten per locatie'!$A$15:$C$16,3,FALSE)</f>
        <v>#DIV/0!</v>
      </c>
      <c r="O452" s="68">
        <f t="shared" si="31"/>
        <v>0</v>
      </c>
      <c r="P452" s="69">
        <f>IF(L452="nio",0,IF(L452&gt;0,VLOOKUP(H452,'3-Productie normen'!A:I,VLOOKUP(L452,'3-Productie normen'!$B$38:$C$44,2,FALSE),FALSE)))</f>
        <v>0</v>
      </c>
      <c r="Q452" s="69">
        <f t="shared" si="32"/>
        <v>0</v>
      </c>
      <c r="R452" s="70"/>
      <c r="T452" s="43">
        <f t="shared" si="33"/>
        <v>2400</v>
      </c>
    </row>
    <row r="453" spans="2:20" ht="14.1" customHeight="1">
      <c r="B453" s="447" t="s">
        <v>669</v>
      </c>
      <c r="C453" s="447"/>
      <c r="D453" s="447"/>
      <c r="E453" s="448">
        <v>2</v>
      </c>
      <c r="F453" s="513"/>
      <c r="G453" s="453" t="s">
        <v>597</v>
      </c>
      <c r="H453" s="437" t="s">
        <v>207</v>
      </c>
      <c r="I453" s="437" t="s">
        <v>650</v>
      </c>
      <c r="J453" s="457">
        <v>32</v>
      </c>
      <c r="K453" s="449">
        <f t="shared" si="30"/>
        <v>120</v>
      </c>
      <c r="L453" s="399">
        <v>120</v>
      </c>
      <c r="M453" s="67"/>
      <c r="N453" s="68" t="e">
        <f>IF(L453="nio",0,IF(L453&gt;0,L453*J453/P453,0))*VLOOKUP(B453,'2-Kosten per locatie'!$A$15:$C$16,3,FALSE)</f>
        <v>#DIV/0!</v>
      </c>
      <c r="O453" s="68">
        <f t="shared" si="31"/>
        <v>0</v>
      </c>
      <c r="P453" s="69">
        <f>IF(L453="nio",0,IF(L453&gt;0,VLOOKUP(H453,'3-Productie normen'!A:I,VLOOKUP(L453,'3-Productie normen'!$B$38:$C$44,2,FALSE),FALSE)))</f>
        <v>0</v>
      </c>
      <c r="Q453" s="69">
        <f t="shared" si="32"/>
        <v>0</v>
      </c>
      <c r="R453" s="70"/>
      <c r="T453" s="43">
        <f t="shared" si="33"/>
        <v>3840</v>
      </c>
    </row>
    <row r="454" spans="2:20" ht="14.1" customHeight="1">
      <c r="B454" s="447" t="s">
        <v>669</v>
      </c>
      <c r="C454" s="447"/>
      <c r="D454" s="447"/>
      <c r="E454" s="448">
        <v>2</v>
      </c>
      <c r="F454" s="513"/>
      <c r="G454" s="453" t="s">
        <v>577</v>
      </c>
      <c r="H454" s="437" t="s">
        <v>209</v>
      </c>
      <c r="I454" s="437" t="s">
        <v>650</v>
      </c>
      <c r="J454" s="457">
        <v>90</v>
      </c>
      <c r="K454" s="449">
        <f t="shared" si="30"/>
        <v>200</v>
      </c>
      <c r="L454" s="399">
        <v>200</v>
      </c>
      <c r="M454" s="67"/>
      <c r="N454" s="68" t="e">
        <f>IF(L454="nio",0,IF(L454&gt;0,L454*J454/P454,0))*VLOOKUP(B454,'2-Kosten per locatie'!$A$15:$C$16,3,FALSE)</f>
        <v>#DIV/0!</v>
      </c>
      <c r="O454" s="68">
        <f t="shared" si="31"/>
        <v>0</v>
      </c>
      <c r="P454" s="69">
        <f>IF(L454="nio",0,IF(L454&gt;0,VLOOKUP(H454,'3-Productie normen'!A:I,VLOOKUP(L454,'3-Productie normen'!$B$38:$C$44,2,FALSE),FALSE)))</f>
        <v>0</v>
      </c>
      <c r="Q454" s="69">
        <f t="shared" si="32"/>
        <v>0</v>
      </c>
      <c r="R454" s="70"/>
      <c r="T454" s="43">
        <f t="shared" si="33"/>
        <v>18000</v>
      </c>
    </row>
    <row r="455" spans="2:20" ht="14.1" customHeight="1">
      <c r="B455" s="447" t="s">
        <v>669</v>
      </c>
      <c r="C455" s="447"/>
      <c r="D455" s="447"/>
      <c r="E455" s="448">
        <v>2</v>
      </c>
      <c r="F455" s="513"/>
      <c r="G455" s="453" t="s">
        <v>617</v>
      </c>
      <c r="H455" s="437" t="s">
        <v>686</v>
      </c>
      <c r="I455" s="437" t="s">
        <v>660</v>
      </c>
      <c r="J455" s="457">
        <v>62</v>
      </c>
      <c r="K455" s="449">
        <f t="shared" si="30"/>
        <v>200</v>
      </c>
      <c r="L455" s="399">
        <v>200</v>
      </c>
      <c r="M455" s="67"/>
      <c r="N455" s="68" t="e">
        <f>IF(L455="nio",0,IF(L455&gt;0,L455*J455/P455,0))*VLOOKUP(B455,'2-Kosten per locatie'!$A$15:$C$16,3,FALSE)</f>
        <v>#DIV/0!</v>
      </c>
      <c r="O455" s="68">
        <f t="shared" si="31"/>
        <v>0</v>
      </c>
      <c r="P455" s="69">
        <f>IF(L455="nio",0,IF(L455&gt;0,VLOOKUP(H455,'3-Productie normen'!A:I,VLOOKUP(L455,'3-Productie normen'!$B$38:$C$44,2,FALSE),FALSE)))</f>
        <v>0</v>
      </c>
      <c r="Q455" s="69">
        <f t="shared" si="32"/>
        <v>0</v>
      </c>
      <c r="R455" s="70"/>
      <c r="T455" s="43">
        <f t="shared" si="33"/>
        <v>12400</v>
      </c>
    </row>
    <row r="456" spans="2:20" ht="14.1" customHeight="1">
      <c r="B456" s="447" t="s">
        <v>669</v>
      </c>
      <c r="C456" s="447"/>
      <c r="D456" s="447"/>
      <c r="E456" s="448">
        <v>2</v>
      </c>
      <c r="F456" s="513"/>
      <c r="G456" s="453" t="s">
        <v>618</v>
      </c>
      <c r="H456" s="453" t="s">
        <v>665</v>
      </c>
      <c r="I456" s="437" t="s">
        <v>650</v>
      </c>
      <c r="J456" s="457">
        <v>28</v>
      </c>
      <c r="K456" s="449">
        <f t="shared" si="30"/>
        <v>120</v>
      </c>
      <c r="L456" s="399">
        <v>120</v>
      </c>
      <c r="M456" s="67"/>
      <c r="N456" s="68" t="e">
        <f>IF(L456="nio",0,IF(L456&gt;0,L456*J456/P456,0))*VLOOKUP(B456,'2-Kosten per locatie'!$A$15:$C$16,3,FALSE)</f>
        <v>#DIV/0!</v>
      </c>
      <c r="O456" s="68">
        <f t="shared" si="31"/>
        <v>0</v>
      </c>
      <c r="P456" s="69">
        <f>IF(L456="nio",0,IF(L456&gt;0,VLOOKUP(H456,'3-Productie normen'!A:I,VLOOKUP(L456,'3-Productie normen'!$B$38:$C$44,2,FALSE),FALSE)))</f>
        <v>0</v>
      </c>
      <c r="Q456" s="69">
        <f t="shared" si="32"/>
        <v>0</v>
      </c>
      <c r="R456" s="70"/>
      <c r="T456" s="43">
        <f t="shared" si="33"/>
        <v>3360</v>
      </c>
    </row>
    <row r="457" spans="2:20" ht="14.1" customHeight="1">
      <c r="B457" s="447" t="s">
        <v>669</v>
      </c>
      <c r="C457" s="447"/>
      <c r="D457" s="447"/>
      <c r="E457" s="448">
        <v>2</v>
      </c>
      <c r="F457" s="513"/>
      <c r="G457" s="453" t="s">
        <v>588</v>
      </c>
      <c r="H457" s="447" t="s">
        <v>16</v>
      </c>
      <c r="I457" s="437" t="s">
        <v>661</v>
      </c>
      <c r="J457" s="457">
        <v>7</v>
      </c>
      <c r="K457" s="449">
        <f t="shared" si="30"/>
        <v>400</v>
      </c>
      <c r="L457" s="399">
        <v>200</v>
      </c>
      <c r="M457" s="67">
        <v>200</v>
      </c>
      <c r="N457" s="68" t="e">
        <f>IF(L457="nio",0,IF(L457&gt;0,L457*J457/P457,0))*VLOOKUP(B457,'2-Kosten per locatie'!$A$15:$C$16,3,FALSE)</f>
        <v>#DIV/0!</v>
      </c>
      <c r="O457" s="68" t="e">
        <f t="shared" si="31"/>
        <v>#DIV/0!</v>
      </c>
      <c r="P457" s="69">
        <f>IF(L457="nio",0,IF(L457&gt;0,VLOOKUP(H457,'3-Productie normen'!A:I,VLOOKUP(L457,'3-Productie normen'!$B$38:$C$44,2,FALSE),FALSE)))</f>
        <v>0</v>
      </c>
      <c r="Q457" s="69">
        <f t="shared" si="32"/>
        <v>0</v>
      </c>
      <c r="R457" s="70"/>
      <c r="T457" s="43">
        <f t="shared" si="33"/>
        <v>2800</v>
      </c>
    </row>
    <row r="458" spans="2:20" ht="14.1" customHeight="1">
      <c r="B458" s="447" t="s">
        <v>669</v>
      </c>
      <c r="C458" s="447"/>
      <c r="D458" s="447"/>
      <c r="E458" s="448">
        <v>2</v>
      </c>
      <c r="F458" s="513"/>
      <c r="G458" s="453" t="s">
        <v>577</v>
      </c>
      <c r="H458" s="437" t="s">
        <v>209</v>
      </c>
      <c r="I458" s="437" t="s">
        <v>650</v>
      </c>
      <c r="J458" s="457">
        <v>10</v>
      </c>
      <c r="K458" s="449">
        <f t="shared" si="30"/>
        <v>200</v>
      </c>
      <c r="L458" s="399">
        <v>200</v>
      </c>
      <c r="M458" s="67"/>
      <c r="N458" s="68" t="e">
        <f>IF(L458="nio",0,IF(L458&gt;0,L458*J458/P458,0))*VLOOKUP(B458,'2-Kosten per locatie'!$A$15:$C$16,3,FALSE)</f>
        <v>#DIV/0!</v>
      </c>
      <c r="O458" s="68">
        <f t="shared" si="31"/>
        <v>0</v>
      </c>
      <c r="P458" s="69">
        <f>IF(L458="nio",0,IF(L458&gt;0,VLOOKUP(H458,'3-Productie normen'!A:I,VLOOKUP(L458,'3-Productie normen'!$B$38:$C$44,2,FALSE),FALSE)))</f>
        <v>0</v>
      </c>
      <c r="Q458" s="69">
        <f t="shared" si="32"/>
        <v>0</v>
      </c>
      <c r="R458" s="70"/>
      <c r="T458" s="43">
        <f t="shared" si="33"/>
        <v>2000</v>
      </c>
    </row>
    <row r="459" spans="2:20" ht="14.1" customHeight="1">
      <c r="B459" s="447" t="s">
        <v>669</v>
      </c>
      <c r="C459" s="447"/>
      <c r="D459" s="447"/>
      <c r="E459" s="448">
        <v>2</v>
      </c>
      <c r="F459" s="513"/>
      <c r="G459" s="453" t="s">
        <v>589</v>
      </c>
      <c r="H459" s="447" t="s">
        <v>16</v>
      </c>
      <c r="I459" s="437" t="s">
        <v>661</v>
      </c>
      <c r="J459" s="457">
        <v>5</v>
      </c>
      <c r="K459" s="449">
        <f t="shared" si="30"/>
        <v>400</v>
      </c>
      <c r="L459" s="399">
        <v>200</v>
      </c>
      <c r="M459" s="67">
        <v>200</v>
      </c>
      <c r="N459" s="68" t="e">
        <f>IF(L459="nio",0,IF(L459&gt;0,L459*J459/P459,0))*VLOOKUP(B459,'2-Kosten per locatie'!$A$15:$C$16,3,FALSE)</f>
        <v>#DIV/0!</v>
      </c>
      <c r="O459" s="68" t="e">
        <f t="shared" si="31"/>
        <v>#DIV/0!</v>
      </c>
      <c r="P459" s="69">
        <f>IF(L459="nio",0,IF(L459&gt;0,VLOOKUP(H459,'3-Productie normen'!A:I,VLOOKUP(L459,'3-Productie normen'!$B$38:$C$44,2,FALSE),FALSE)))</f>
        <v>0</v>
      </c>
      <c r="Q459" s="69">
        <f t="shared" si="32"/>
        <v>0</v>
      </c>
      <c r="R459" s="70"/>
      <c r="T459" s="43">
        <f t="shared" si="33"/>
        <v>2000</v>
      </c>
    </row>
    <row r="460" spans="2:20" ht="14.1" customHeight="1">
      <c r="B460" s="447" t="s">
        <v>669</v>
      </c>
      <c r="C460" s="447"/>
      <c r="D460" s="447"/>
      <c r="E460" s="448">
        <v>2</v>
      </c>
      <c r="F460" s="513"/>
      <c r="G460" s="453" t="s">
        <v>617</v>
      </c>
      <c r="H460" s="437" t="s">
        <v>686</v>
      </c>
      <c r="I460" s="437" t="s">
        <v>660</v>
      </c>
      <c r="J460" s="457">
        <v>64</v>
      </c>
      <c r="K460" s="449">
        <f t="shared" si="30"/>
        <v>200</v>
      </c>
      <c r="L460" s="399">
        <v>200</v>
      </c>
      <c r="M460" s="67"/>
      <c r="N460" s="68" t="e">
        <f>IF(L460="nio",0,IF(L460&gt;0,L460*J460/P460,0))*VLOOKUP(B460,'2-Kosten per locatie'!$A$15:$C$16,3,FALSE)</f>
        <v>#DIV/0!</v>
      </c>
      <c r="O460" s="68">
        <f t="shared" si="31"/>
        <v>0</v>
      </c>
      <c r="P460" s="69">
        <f>IF(L460="nio",0,IF(L460&gt;0,VLOOKUP(H460,'3-Productie normen'!A:I,VLOOKUP(L460,'3-Productie normen'!$B$38:$C$44,2,FALSE),FALSE)))</f>
        <v>0</v>
      </c>
      <c r="Q460" s="69">
        <f t="shared" si="32"/>
        <v>0</v>
      </c>
      <c r="R460" s="70"/>
      <c r="T460" s="43">
        <f t="shared" si="33"/>
        <v>12800</v>
      </c>
    </row>
    <row r="461" spans="2:20" ht="14.1" customHeight="1">
      <c r="B461" s="447" t="s">
        <v>669</v>
      </c>
      <c r="C461" s="447"/>
      <c r="D461" s="447"/>
      <c r="E461" s="448">
        <v>2</v>
      </c>
      <c r="F461" s="513"/>
      <c r="G461" s="453" t="s">
        <v>315</v>
      </c>
      <c r="H461" s="447" t="s">
        <v>685</v>
      </c>
      <c r="I461" s="437" t="s">
        <v>660</v>
      </c>
      <c r="J461" s="457">
        <v>54</v>
      </c>
      <c r="K461" s="449">
        <f t="shared" si="30"/>
        <v>200</v>
      </c>
      <c r="L461" s="399">
        <v>200</v>
      </c>
      <c r="M461" s="67"/>
      <c r="N461" s="68" t="e">
        <f>IF(L461="nio",0,IF(L461&gt;0,L461*J461/P461,0))*VLOOKUP(B461,'2-Kosten per locatie'!$A$15:$C$16,3,FALSE)</f>
        <v>#DIV/0!</v>
      </c>
      <c r="O461" s="68">
        <f t="shared" si="31"/>
        <v>0</v>
      </c>
      <c r="P461" s="69">
        <f>IF(L461="nio",0,IF(L461&gt;0,VLOOKUP(H461,'3-Productie normen'!A:I,VLOOKUP(L461,'3-Productie normen'!$B$38:$C$44,2,FALSE),FALSE)))</f>
        <v>0</v>
      </c>
      <c r="Q461" s="69">
        <f t="shared" si="32"/>
        <v>0</v>
      </c>
      <c r="R461" s="70"/>
      <c r="T461" s="43">
        <f t="shared" si="33"/>
        <v>10800</v>
      </c>
    </row>
    <row r="462" spans="2:20" ht="14.1" customHeight="1">
      <c r="B462" s="447" t="s">
        <v>669</v>
      </c>
      <c r="C462" s="447"/>
      <c r="D462" s="447"/>
      <c r="E462" s="448">
        <v>2</v>
      </c>
      <c r="F462" s="513"/>
      <c r="G462" s="453" t="s">
        <v>577</v>
      </c>
      <c r="H462" s="437" t="s">
        <v>209</v>
      </c>
      <c r="I462" s="437" t="s">
        <v>650</v>
      </c>
      <c r="J462" s="457">
        <v>126</v>
      </c>
      <c r="K462" s="449">
        <f t="shared" si="30"/>
        <v>200</v>
      </c>
      <c r="L462" s="399">
        <v>200</v>
      </c>
      <c r="M462" s="67"/>
      <c r="N462" s="68" t="e">
        <f>IF(L462="nio",0,IF(L462&gt;0,L462*J462/P462,0))*VLOOKUP(B462,'2-Kosten per locatie'!$A$15:$C$16,3,FALSE)</f>
        <v>#DIV/0!</v>
      </c>
      <c r="O462" s="68">
        <f t="shared" si="31"/>
        <v>0</v>
      </c>
      <c r="P462" s="69">
        <f>IF(L462="nio",0,IF(L462&gt;0,VLOOKUP(H462,'3-Productie normen'!A:I,VLOOKUP(L462,'3-Productie normen'!$B$38:$C$44,2,FALSE),FALSE)))</f>
        <v>0</v>
      </c>
      <c r="Q462" s="69">
        <f t="shared" si="32"/>
        <v>0</v>
      </c>
      <c r="R462" s="70"/>
      <c r="T462" s="43">
        <f t="shared" si="33"/>
        <v>25200</v>
      </c>
    </row>
    <row r="463" spans="2:20" ht="14.1" customHeight="1">
      <c r="B463" s="447" t="s">
        <v>669</v>
      </c>
      <c r="C463" s="447"/>
      <c r="D463" s="447"/>
      <c r="E463" s="448">
        <v>2</v>
      </c>
      <c r="F463" s="513"/>
      <c r="G463" s="453" t="s">
        <v>315</v>
      </c>
      <c r="H463" s="447" t="s">
        <v>685</v>
      </c>
      <c r="I463" s="437" t="s">
        <v>650</v>
      </c>
      <c r="J463" s="457">
        <v>54</v>
      </c>
      <c r="K463" s="449">
        <f t="shared" si="30"/>
        <v>200</v>
      </c>
      <c r="L463" s="399">
        <v>200</v>
      </c>
      <c r="M463" s="67"/>
      <c r="N463" s="68" t="e">
        <f>IF(L463="nio",0,IF(L463&gt;0,L463*J463/P463,0))*VLOOKUP(B463,'2-Kosten per locatie'!$A$15:$C$16,3,FALSE)</f>
        <v>#DIV/0!</v>
      </c>
      <c r="O463" s="68">
        <f t="shared" si="31"/>
        <v>0</v>
      </c>
      <c r="P463" s="69">
        <f>IF(L463="nio",0,IF(L463&gt;0,VLOOKUP(H463,'3-Productie normen'!A:I,VLOOKUP(L463,'3-Productie normen'!$B$38:$C$44,2,FALSE),FALSE)))</f>
        <v>0</v>
      </c>
      <c r="Q463" s="69">
        <f t="shared" si="32"/>
        <v>0</v>
      </c>
      <c r="R463" s="70"/>
      <c r="T463" s="43">
        <f t="shared" si="33"/>
        <v>10800</v>
      </c>
    </row>
    <row r="464" spans="2:20" ht="14.1" customHeight="1">
      <c r="B464" s="447" t="s">
        <v>669</v>
      </c>
      <c r="C464" s="447"/>
      <c r="D464" s="447"/>
      <c r="E464" s="448">
        <v>2</v>
      </c>
      <c r="F464" s="513"/>
      <c r="G464" s="453" t="s">
        <v>315</v>
      </c>
      <c r="H464" s="447" t="s">
        <v>685</v>
      </c>
      <c r="I464" s="437" t="s">
        <v>650</v>
      </c>
      <c r="J464" s="457">
        <v>54</v>
      </c>
      <c r="K464" s="449">
        <f t="shared" si="30"/>
        <v>200</v>
      </c>
      <c r="L464" s="399">
        <v>200</v>
      </c>
      <c r="M464" s="67"/>
      <c r="N464" s="68" t="e">
        <f>IF(L464="nio",0,IF(L464&gt;0,L464*J464/P464,0))*VLOOKUP(B464,'2-Kosten per locatie'!$A$15:$C$16,3,FALSE)</f>
        <v>#DIV/0!</v>
      </c>
      <c r="O464" s="68">
        <f t="shared" si="31"/>
        <v>0</v>
      </c>
      <c r="P464" s="69">
        <f>IF(L464="nio",0,IF(L464&gt;0,VLOOKUP(H464,'3-Productie normen'!A:I,VLOOKUP(L464,'3-Productie normen'!$B$38:$C$44,2,FALSE),FALSE)))</f>
        <v>0</v>
      </c>
      <c r="Q464" s="69">
        <f t="shared" si="32"/>
        <v>0</v>
      </c>
      <c r="R464" s="70"/>
      <c r="T464" s="43">
        <f t="shared" si="33"/>
        <v>10800</v>
      </c>
    </row>
    <row r="465" spans="2:20" ht="14.1" customHeight="1">
      <c r="B465" s="447" t="s">
        <v>669</v>
      </c>
      <c r="C465" s="447"/>
      <c r="D465" s="447"/>
      <c r="E465" s="448">
        <v>2</v>
      </c>
      <c r="F465" s="513"/>
      <c r="G465" s="453" t="s">
        <v>588</v>
      </c>
      <c r="H465" s="447" t="s">
        <v>16</v>
      </c>
      <c r="I465" s="437" t="s">
        <v>661</v>
      </c>
      <c r="J465" s="457">
        <v>7</v>
      </c>
      <c r="K465" s="449">
        <f t="shared" si="30"/>
        <v>400</v>
      </c>
      <c r="L465" s="399">
        <v>200</v>
      </c>
      <c r="M465" s="67">
        <v>200</v>
      </c>
      <c r="N465" s="68" t="e">
        <f>IF(L465="nio",0,IF(L465&gt;0,L465*J465/P465,0))*VLOOKUP(B465,'2-Kosten per locatie'!$A$15:$C$16,3,FALSE)</f>
        <v>#DIV/0!</v>
      </c>
      <c r="O465" s="68" t="e">
        <f t="shared" si="31"/>
        <v>#DIV/0!</v>
      </c>
      <c r="P465" s="69">
        <f>IF(L465="nio",0,IF(L465&gt;0,VLOOKUP(H465,'3-Productie normen'!A:I,VLOOKUP(L465,'3-Productie normen'!$B$38:$C$44,2,FALSE),FALSE)))</f>
        <v>0</v>
      </c>
      <c r="Q465" s="69">
        <f t="shared" si="32"/>
        <v>0</v>
      </c>
      <c r="R465" s="70"/>
      <c r="T465" s="43">
        <f t="shared" si="33"/>
        <v>2800</v>
      </c>
    </row>
    <row r="466" spans="2:20" ht="14.1" customHeight="1">
      <c r="B466" s="447" t="s">
        <v>669</v>
      </c>
      <c r="C466" s="447"/>
      <c r="D466" s="447"/>
      <c r="E466" s="448">
        <v>2</v>
      </c>
      <c r="F466" s="513"/>
      <c r="G466" s="453" t="s">
        <v>364</v>
      </c>
      <c r="H466" s="453" t="s">
        <v>665</v>
      </c>
      <c r="I466" s="437" t="s">
        <v>650</v>
      </c>
      <c r="J466" s="457">
        <v>4</v>
      </c>
      <c r="K466" s="449">
        <f t="shared" si="30"/>
        <v>12</v>
      </c>
      <c r="L466" s="399">
        <v>12</v>
      </c>
      <c r="M466" s="67"/>
      <c r="N466" s="68" t="e">
        <f>IF(L466="nio",0,IF(L466&gt;0,L466*J466/P466,0))*VLOOKUP(B466,'2-Kosten per locatie'!$A$15:$C$16,3,FALSE)</f>
        <v>#DIV/0!</v>
      </c>
      <c r="O466" s="68">
        <f t="shared" si="31"/>
        <v>0</v>
      </c>
      <c r="P466" s="69">
        <f>IF(L466="nio",0,IF(L466&gt;0,VLOOKUP(H466,'3-Productie normen'!A:I,VLOOKUP(L466,'3-Productie normen'!$B$38:$C$44,2,FALSE),FALSE)))</f>
        <v>0</v>
      </c>
      <c r="Q466" s="69">
        <f t="shared" si="32"/>
        <v>0</v>
      </c>
      <c r="R466" s="70"/>
      <c r="T466" s="43">
        <f t="shared" si="33"/>
        <v>48</v>
      </c>
    </row>
    <row r="467" spans="2:20" ht="14.1" customHeight="1">
      <c r="B467" s="447" t="s">
        <v>669</v>
      </c>
      <c r="C467" s="447"/>
      <c r="D467" s="447"/>
      <c r="E467" s="448">
        <v>2</v>
      </c>
      <c r="F467" s="513"/>
      <c r="G467" s="453" t="s">
        <v>597</v>
      </c>
      <c r="H467" s="437" t="s">
        <v>207</v>
      </c>
      <c r="I467" s="437" t="s">
        <v>650</v>
      </c>
      <c r="J467" s="457">
        <v>46</v>
      </c>
      <c r="K467" s="449">
        <f t="shared" si="30"/>
        <v>120</v>
      </c>
      <c r="L467" s="399">
        <v>120</v>
      </c>
      <c r="M467" s="67"/>
      <c r="N467" s="68" t="e">
        <f>IF(L467="nio",0,IF(L467&gt;0,L467*J467/P467,0))*VLOOKUP(B467,'2-Kosten per locatie'!$A$15:$C$16,3,FALSE)</f>
        <v>#DIV/0!</v>
      </c>
      <c r="O467" s="68">
        <f t="shared" si="31"/>
        <v>0</v>
      </c>
      <c r="P467" s="69">
        <f>IF(L467="nio",0,IF(L467&gt;0,VLOOKUP(H467,'3-Productie normen'!A:I,VLOOKUP(L467,'3-Productie normen'!$B$38:$C$44,2,FALSE),FALSE)))</f>
        <v>0</v>
      </c>
      <c r="Q467" s="69">
        <f t="shared" si="32"/>
        <v>0</v>
      </c>
      <c r="R467" s="70"/>
      <c r="T467" s="43">
        <f t="shared" si="33"/>
        <v>5520</v>
      </c>
    </row>
    <row r="468" spans="2:20" ht="14.1" customHeight="1">
      <c r="B468" s="447" t="s">
        <v>669</v>
      </c>
      <c r="C468" s="447"/>
      <c r="D468" s="447"/>
      <c r="E468" s="448">
        <v>2</v>
      </c>
      <c r="F468" s="513"/>
      <c r="G468" s="453" t="s">
        <v>589</v>
      </c>
      <c r="H468" s="447" t="s">
        <v>16</v>
      </c>
      <c r="I468" s="437" t="s">
        <v>661</v>
      </c>
      <c r="J468" s="457">
        <v>5</v>
      </c>
      <c r="K468" s="449">
        <f t="shared" si="30"/>
        <v>400</v>
      </c>
      <c r="L468" s="399">
        <v>200</v>
      </c>
      <c r="M468" s="67">
        <v>200</v>
      </c>
      <c r="N468" s="68" t="e">
        <f>IF(L468="nio",0,IF(L468&gt;0,L468*J468/P468,0))*VLOOKUP(B468,'2-Kosten per locatie'!$A$15:$C$16,3,FALSE)</f>
        <v>#DIV/0!</v>
      </c>
      <c r="O468" s="68" t="e">
        <f t="shared" si="31"/>
        <v>#DIV/0!</v>
      </c>
      <c r="P468" s="69">
        <f>IF(L468="nio",0,IF(L468&gt;0,VLOOKUP(H468,'3-Productie normen'!A:I,VLOOKUP(L468,'3-Productie normen'!$B$38:$C$44,2,FALSE),FALSE)))</f>
        <v>0</v>
      </c>
      <c r="Q468" s="69">
        <f t="shared" si="32"/>
        <v>0</v>
      </c>
      <c r="R468" s="70"/>
      <c r="T468" s="43">
        <f t="shared" si="33"/>
        <v>2000</v>
      </c>
    </row>
    <row r="469" spans="2:20" ht="14.1" customHeight="1">
      <c r="B469" s="447" t="s">
        <v>669</v>
      </c>
      <c r="C469" s="447"/>
      <c r="D469" s="447"/>
      <c r="E469" s="448">
        <v>2</v>
      </c>
      <c r="F469" s="513"/>
      <c r="G469" s="453" t="s">
        <v>315</v>
      </c>
      <c r="H469" s="447" t="s">
        <v>685</v>
      </c>
      <c r="I469" s="437" t="s">
        <v>650</v>
      </c>
      <c r="J469" s="457">
        <v>54</v>
      </c>
      <c r="K469" s="449">
        <f t="shared" si="30"/>
        <v>200</v>
      </c>
      <c r="L469" s="399">
        <v>200</v>
      </c>
      <c r="M469" s="67"/>
      <c r="N469" s="68" t="e">
        <f>IF(L469="nio",0,IF(L469&gt;0,L469*J469/P469,0))*VLOOKUP(B469,'2-Kosten per locatie'!$A$15:$C$16,3,FALSE)</f>
        <v>#DIV/0!</v>
      </c>
      <c r="O469" s="68">
        <f t="shared" si="31"/>
        <v>0</v>
      </c>
      <c r="P469" s="69">
        <f>IF(L469="nio",0,IF(L469&gt;0,VLOOKUP(H469,'3-Productie normen'!A:I,VLOOKUP(L469,'3-Productie normen'!$B$38:$C$44,2,FALSE),FALSE)))</f>
        <v>0</v>
      </c>
      <c r="Q469" s="69">
        <f t="shared" si="32"/>
        <v>0</v>
      </c>
      <c r="R469" s="70"/>
      <c r="T469" s="43">
        <f t="shared" si="33"/>
        <v>10800</v>
      </c>
    </row>
    <row r="470" spans="2:20" ht="14.1" customHeight="1">
      <c r="B470" s="447" t="s">
        <v>669</v>
      </c>
      <c r="C470" s="447"/>
      <c r="D470" s="447"/>
      <c r="E470" s="448">
        <v>2</v>
      </c>
      <c r="F470" s="513"/>
      <c r="G470" s="453" t="s">
        <v>577</v>
      </c>
      <c r="H470" s="437" t="s">
        <v>209</v>
      </c>
      <c r="I470" s="437" t="s">
        <v>650</v>
      </c>
      <c r="J470" s="457">
        <v>87</v>
      </c>
      <c r="K470" s="449">
        <f t="shared" si="30"/>
        <v>200</v>
      </c>
      <c r="L470" s="399">
        <v>200</v>
      </c>
      <c r="M470" s="67"/>
      <c r="N470" s="68" t="e">
        <f>IF(L470="nio",0,IF(L470&gt;0,L470*J470/P470,0))*VLOOKUP(B470,'2-Kosten per locatie'!$A$15:$C$16,3,FALSE)</f>
        <v>#DIV/0!</v>
      </c>
      <c r="O470" s="68">
        <f t="shared" si="31"/>
        <v>0</v>
      </c>
      <c r="P470" s="69">
        <f>IF(L470="nio",0,IF(L470&gt;0,VLOOKUP(H470,'3-Productie normen'!A:I,VLOOKUP(L470,'3-Productie normen'!$B$38:$C$44,2,FALSE),FALSE)))</f>
        <v>0</v>
      </c>
      <c r="Q470" s="69">
        <f t="shared" si="32"/>
        <v>0</v>
      </c>
      <c r="R470" s="70"/>
      <c r="T470" s="43">
        <f t="shared" si="33"/>
        <v>17400</v>
      </c>
    </row>
    <row r="471" spans="2:20" ht="14.1" customHeight="1">
      <c r="B471" s="447" t="s">
        <v>669</v>
      </c>
      <c r="C471" s="447"/>
      <c r="D471" s="447"/>
      <c r="E471" s="448">
        <v>2</v>
      </c>
      <c r="F471" s="513"/>
      <c r="G471" s="453" t="s">
        <v>619</v>
      </c>
      <c r="H471" s="437" t="s">
        <v>686</v>
      </c>
      <c r="I471" s="437" t="s">
        <v>650</v>
      </c>
      <c r="J471" s="457">
        <v>108</v>
      </c>
      <c r="K471" s="449">
        <f t="shared" si="30"/>
        <v>200</v>
      </c>
      <c r="L471" s="399">
        <v>200</v>
      </c>
      <c r="M471" s="67"/>
      <c r="N471" s="68" t="e">
        <f>IF(L471="nio",0,IF(L471&gt;0,L471*J471/P471,0))*VLOOKUP(B471,'2-Kosten per locatie'!$A$15:$C$16,3,FALSE)</f>
        <v>#DIV/0!</v>
      </c>
      <c r="O471" s="68">
        <f t="shared" si="31"/>
        <v>0</v>
      </c>
      <c r="P471" s="69">
        <f>IF(L471="nio",0,IF(L471&gt;0,VLOOKUP(H471,'3-Productie normen'!A:I,VLOOKUP(L471,'3-Productie normen'!$B$38:$C$44,2,FALSE),FALSE)))</f>
        <v>0</v>
      </c>
      <c r="Q471" s="69">
        <f t="shared" si="32"/>
        <v>0</v>
      </c>
      <c r="R471" s="70"/>
      <c r="T471" s="43">
        <f t="shared" si="33"/>
        <v>21600</v>
      </c>
    </row>
    <row r="472" spans="2:20" ht="14.1" customHeight="1">
      <c r="B472" s="447" t="s">
        <v>669</v>
      </c>
      <c r="C472" s="447"/>
      <c r="D472" s="447"/>
      <c r="E472" s="448">
        <v>2</v>
      </c>
      <c r="F472" s="513"/>
      <c r="G472" s="453" t="s">
        <v>603</v>
      </c>
      <c r="H472" s="437" t="s">
        <v>149</v>
      </c>
      <c r="I472" s="437" t="s">
        <v>650</v>
      </c>
      <c r="J472" s="457">
        <v>20</v>
      </c>
      <c r="K472" s="449">
        <f t="shared" si="30"/>
        <v>120</v>
      </c>
      <c r="L472" s="399">
        <v>120</v>
      </c>
      <c r="M472" s="67"/>
      <c r="N472" s="68" t="e">
        <f>IF(L472="nio",0,IF(L472&gt;0,L472*J472/P472,0))*VLOOKUP(B472,'2-Kosten per locatie'!$A$15:$C$16,3,FALSE)</f>
        <v>#DIV/0!</v>
      </c>
      <c r="O472" s="68">
        <f t="shared" si="31"/>
        <v>0</v>
      </c>
      <c r="P472" s="69">
        <f>IF(L472="nio",0,IF(L472&gt;0,VLOOKUP(H472,'3-Productie normen'!A:I,VLOOKUP(L472,'3-Productie normen'!$B$38:$C$44,2,FALSE),FALSE)))</f>
        <v>0</v>
      </c>
      <c r="Q472" s="69">
        <f t="shared" si="32"/>
        <v>0</v>
      </c>
      <c r="R472" s="70"/>
      <c r="T472" s="43">
        <f t="shared" si="33"/>
        <v>2400</v>
      </c>
    </row>
    <row r="473" spans="2:20" ht="14.1" customHeight="1">
      <c r="B473" s="447" t="s">
        <v>669</v>
      </c>
      <c r="C473" s="447"/>
      <c r="D473" s="447"/>
      <c r="E473" s="448">
        <v>2</v>
      </c>
      <c r="F473" s="513"/>
      <c r="G473" s="453" t="s">
        <v>603</v>
      </c>
      <c r="H473" s="437" t="s">
        <v>149</v>
      </c>
      <c r="I473" s="437" t="s">
        <v>650</v>
      </c>
      <c r="J473" s="457">
        <v>16</v>
      </c>
      <c r="K473" s="449">
        <f t="shared" si="30"/>
        <v>120</v>
      </c>
      <c r="L473" s="399">
        <v>120</v>
      </c>
      <c r="M473" s="67"/>
      <c r="N473" s="68" t="e">
        <f>IF(L473="nio",0,IF(L473&gt;0,L473*J473/P473,0))*VLOOKUP(B473,'2-Kosten per locatie'!$A$15:$C$16,3,FALSE)</f>
        <v>#DIV/0!</v>
      </c>
      <c r="O473" s="68">
        <f t="shared" si="31"/>
        <v>0</v>
      </c>
      <c r="P473" s="69">
        <f>IF(L473="nio",0,IF(L473&gt;0,VLOOKUP(H473,'3-Productie normen'!A:I,VLOOKUP(L473,'3-Productie normen'!$B$38:$C$44,2,FALSE),FALSE)))</f>
        <v>0</v>
      </c>
      <c r="Q473" s="69">
        <f t="shared" si="32"/>
        <v>0</v>
      </c>
      <c r="R473" s="70"/>
      <c r="T473" s="43">
        <f t="shared" si="33"/>
        <v>1920</v>
      </c>
    </row>
    <row r="474" spans="2:20" ht="14.1" customHeight="1">
      <c r="B474" s="447" t="s">
        <v>669</v>
      </c>
      <c r="C474" s="447"/>
      <c r="D474" s="447"/>
      <c r="E474" s="448">
        <v>2</v>
      </c>
      <c r="F474" s="513"/>
      <c r="G474" s="453" t="s">
        <v>606</v>
      </c>
      <c r="H474" s="437" t="s">
        <v>149</v>
      </c>
      <c r="I474" s="437" t="s">
        <v>650</v>
      </c>
      <c r="J474" s="457">
        <v>11</v>
      </c>
      <c r="K474" s="449">
        <f t="shared" si="30"/>
        <v>120</v>
      </c>
      <c r="L474" s="399">
        <v>120</v>
      </c>
      <c r="M474" s="67"/>
      <c r="N474" s="68" t="e">
        <f>IF(L474="nio",0,IF(L474&gt;0,L474*J474/P474,0))*VLOOKUP(B474,'2-Kosten per locatie'!$A$15:$C$16,3,FALSE)</f>
        <v>#DIV/0!</v>
      </c>
      <c r="O474" s="68">
        <f t="shared" si="31"/>
        <v>0</v>
      </c>
      <c r="P474" s="69">
        <f>IF(L474="nio",0,IF(L474&gt;0,VLOOKUP(H474,'3-Productie normen'!A:I,VLOOKUP(L474,'3-Productie normen'!$B$38:$C$44,2,FALSE),FALSE)))</f>
        <v>0</v>
      </c>
      <c r="Q474" s="69">
        <f t="shared" si="32"/>
        <v>0</v>
      </c>
      <c r="R474" s="70"/>
      <c r="T474" s="43">
        <f t="shared" si="33"/>
        <v>1320</v>
      </c>
    </row>
    <row r="475" spans="2:20" ht="14.1" customHeight="1">
      <c r="B475" s="447" t="s">
        <v>669</v>
      </c>
      <c r="C475" s="447"/>
      <c r="D475" s="447"/>
      <c r="E475" s="448">
        <v>2</v>
      </c>
      <c r="F475" s="513"/>
      <c r="G475" s="453" t="s">
        <v>597</v>
      </c>
      <c r="H475" s="437" t="s">
        <v>207</v>
      </c>
      <c r="I475" s="437" t="s">
        <v>650</v>
      </c>
      <c r="J475" s="457">
        <v>40</v>
      </c>
      <c r="K475" s="449">
        <f t="shared" si="30"/>
        <v>120</v>
      </c>
      <c r="L475" s="399">
        <v>120</v>
      </c>
      <c r="M475" s="67"/>
      <c r="N475" s="68" t="e">
        <f>IF(L475="nio",0,IF(L475&gt;0,L475*J475/P475,0))*VLOOKUP(B475,'2-Kosten per locatie'!$A$15:$C$16,3,FALSE)</f>
        <v>#DIV/0!</v>
      </c>
      <c r="O475" s="68">
        <f t="shared" si="31"/>
        <v>0</v>
      </c>
      <c r="P475" s="69">
        <f>IF(L475="nio",0,IF(L475&gt;0,VLOOKUP(H475,'3-Productie normen'!A:I,VLOOKUP(L475,'3-Productie normen'!$B$38:$C$44,2,FALSE),FALSE)))</f>
        <v>0</v>
      </c>
      <c r="Q475" s="69">
        <f t="shared" si="32"/>
        <v>0</v>
      </c>
      <c r="R475" s="70"/>
      <c r="T475" s="43">
        <f t="shared" si="33"/>
        <v>4800</v>
      </c>
    </row>
    <row r="476" spans="2:20" ht="14.1" customHeight="1">
      <c r="B476" s="447" t="s">
        <v>669</v>
      </c>
      <c r="C476" s="447"/>
      <c r="D476" s="447"/>
      <c r="E476" s="448">
        <v>2</v>
      </c>
      <c r="F476" s="513"/>
      <c r="G476" s="453" t="s">
        <v>315</v>
      </c>
      <c r="H476" s="447" t="s">
        <v>685</v>
      </c>
      <c r="I476" s="437" t="s">
        <v>650</v>
      </c>
      <c r="J476" s="457">
        <v>34</v>
      </c>
      <c r="K476" s="449">
        <f t="shared" si="30"/>
        <v>200</v>
      </c>
      <c r="L476" s="399">
        <v>200</v>
      </c>
      <c r="M476" s="67"/>
      <c r="N476" s="68" t="e">
        <f>IF(L476="nio",0,IF(L476&gt;0,L476*J476/P476,0))*VLOOKUP(B476,'2-Kosten per locatie'!$A$15:$C$16,3,FALSE)</f>
        <v>#DIV/0!</v>
      </c>
      <c r="O476" s="68">
        <f t="shared" si="31"/>
        <v>0</v>
      </c>
      <c r="P476" s="69">
        <f>IF(L476="nio",0,IF(L476&gt;0,VLOOKUP(H476,'3-Productie normen'!A:I,VLOOKUP(L476,'3-Productie normen'!$B$38:$C$44,2,FALSE),FALSE)))</f>
        <v>0</v>
      </c>
      <c r="Q476" s="69">
        <f t="shared" si="32"/>
        <v>0</v>
      </c>
      <c r="R476" s="70"/>
      <c r="T476" s="43">
        <f t="shared" si="33"/>
        <v>6800</v>
      </c>
    </row>
    <row r="477" spans="2:20" ht="14.1" customHeight="1">
      <c r="B477" s="447" t="s">
        <v>669</v>
      </c>
      <c r="C477" s="447"/>
      <c r="D477" s="447"/>
      <c r="E477" s="448">
        <v>2</v>
      </c>
      <c r="F477" s="513"/>
      <c r="G477" s="453" t="s">
        <v>577</v>
      </c>
      <c r="H477" s="437" t="s">
        <v>209</v>
      </c>
      <c r="I477" s="437" t="s">
        <v>650</v>
      </c>
      <c r="J477" s="457">
        <v>92</v>
      </c>
      <c r="K477" s="449">
        <f t="shared" si="30"/>
        <v>200</v>
      </c>
      <c r="L477" s="399">
        <v>200</v>
      </c>
      <c r="M477" s="67"/>
      <c r="N477" s="68" t="e">
        <f>IF(L477="nio",0,IF(L477&gt;0,L477*J477/P477,0))*VLOOKUP(B477,'2-Kosten per locatie'!$A$15:$C$16,3,FALSE)</f>
        <v>#DIV/0!</v>
      </c>
      <c r="O477" s="68">
        <f t="shared" si="31"/>
        <v>0</v>
      </c>
      <c r="P477" s="69">
        <f>IF(L477="nio",0,IF(L477&gt;0,VLOOKUP(H477,'3-Productie normen'!A:I,VLOOKUP(L477,'3-Productie normen'!$B$38:$C$44,2,FALSE),FALSE)))</f>
        <v>0</v>
      </c>
      <c r="Q477" s="69">
        <f t="shared" si="32"/>
        <v>0</v>
      </c>
      <c r="R477" s="70"/>
      <c r="T477" s="43">
        <f t="shared" si="33"/>
        <v>18400</v>
      </c>
    </row>
    <row r="478" spans="2:20" ht="14.1" customHeight="1">
      <c r="B478" s="447" t="s">
        <v>669</v>
      </c>
      <c r="C478" s="447"/>
      <c r="D478" s="447"/>
      <c r="E478" s="448">
        <v>2</v>
      </c>
      <c r="F478" s="513"/>
      <c r="G478" s="453" t="s">
        <v>315</v>
      </c>
      <c r="H478" s="447" t="s">
        <v>685</v>
      </c>
      <c r="I478" s="437" t="s">
        <v>650</v>
      </c>
      <c r="J478" s="457">
        <v>56</v>
      </c>
      <c r="K478" s="449">
        <f t="shared" si="30"/>
        <v>200</v>
      </c>
      <c r="L478" s="399">
        <v>200</v>
      </c>
      <c r="M478" s="67"/>
      <c r="N478" s="68" t="e">
        <f>IF(L478="nio",0,IF(L478&gt;0,L478*J478/P478,0))*VLOOKUP(B478,'2-Kosten per locatie'!$A$15:$C$16,3,FALSE)</f>
        <v>#DIV/0!</v>
      </c>
      <c r="O478" s="68">
        <f t="shared" si="31"/>
        <v>0</v>
      </c>
      <c r="P478" s="69">
        <f>IF(L478="nio",0,IF(L478&gt;0,VLOOKUP(H478,'3-Productie normen'!A:I,VLOOKUP(L478,'3-Productie normen'!$B$38:$C$44,2,FALSE),FALSE)))</f>
        <v>0</v>
      </c>
      <c r="Q478" s="69">
        <f t="shared" si="32"/>
        <v>0</v>
      </c>
      <c r="R478" s="70"/>
      <c r="T478" s="43">
        <f t="shared" si="33"/>
        <v>11200</v>
      </c>
    </row>
    <row r="479" spans="2:20" ht="14.1" customHeight="1">
      <c r="B479" s="447" t="s">
        <v>669</v>
      </c>
      <c r="C479" s="447"/>
      <c r="D479" s="447"/>
      <c r="E479" s="448">
        <v>2</v>
      </c>
      <c r="F479" s="513"/>
      <c r="G479" s="453" t="s">
        <v>588</v>
      </c>
      <c r="H479" s="447" t="s">
        <v>16</v>
      </c>
      <c r="I479" s="437" t="s">
        <v>650</v>
      </c>
      <c r="J479" s="457">
        <v>7</v>
      </c>
      <c r="K479" s="449">
        <f t="shared" ref="K479:K542" si="34">SUM(L479:M479)</f>
        <v>400</v>
      </c>
      <c r="L479" s="399">
        <v>200</v>
      </c>
      <c r="M479" s="67">
        <v>200</v>
      </c>
      <c r="N479" s="68" t="e">
        <f>IF(L479="nio",0,IF(L479&gt;0,L479*J479/P479,0))*VLOOKUP(B479,'2-Kosten per locatie'!$A$15:$C$16,3,FALSE)</f>
        <v>#DIV/0!</v>
      </c>
      <c r="O479" s="68" t="e">
        <f t="shared" ref="O479:O542" si="35">IF(M479&gt;0,M479*J479/Q479,0)</f>
        <v>#DIV/0!</v>
      </c>
      <c r="P479" s="69">
        <f>IF(L479="nio",0,IF(L479&gt;0,VLOOKUP(H479,'3-Productie normen'!A:I,VLOOKUP(L479,'3-Productie normen'!$B$38:$C$44,2,FALSE),FALSE)))</f>
        <v>0</v>
      </c>
      <c r="Q479" s="69">
        <f t="shared" ref="Q479:Q542" si="36">IF(M479&gt;0,P479*$Q$8,0)</f>
        <v>0</v>
      </c>
      <c r="R479" s="70"/>
      <c r="T479" s="43">
        <f t="shared" ref="T479:T542" si="37">K479*J479</f>
        <v>2800</v>
      </c>
    </row>
    <row r="480" spans="2:20" ht="14.1" customHeight="1">
      <c r="B480" s="447" t="s">
        <v>669</v>
      </c>
      <c r="C480" s="447"/>
      <c r="D480" s="447"/>
      <c r="E480" s="448">
        <v>2</v>
      </c>
      <c r="F480" s="513"/>
      <c r="G480" s="453" t="s">
        <v>577</v>
      </c>
      <c r="H480" s="437" t="s">
        <v>209</v>
      </c>
      <c r="I480" s="437" t="s">
        <v>650</v>
      </c>
      <c r="J480" s="457">
        <v>4</v>
      </c>
      <c r="K480" s="449">
        <f t="shared" si="34"/>
        <v>200</v>
      </c>
      <c r="L480" s="399">
        <v>200</v>
      </c>
      <c r="M480" s="67"/>
      <c r="N480" s="68" t="e">
        <f>IF(L480="nio",0,IF(L480&gt;0,L480*J480/P480,0))*VLOOKUP(B480,'2-Kosten per locatie'!$A$15:$C$16,3,FALSE)</f>
        <v>#DIV/0!</v>
      </c>
      <c r="O480" s="68">
        <f t="shared" si="35"/>
        <v>0</v>
      </c>
      <c r="P480" s="69">
        <f>IF(L480="nio",0,IF(L480&gt;0,VLOOKUP(H480,'3-Productie normen'!A:I,VLOOKUP(L480,'3-Productie normen'!$B$38:$C$44,2,FALSE),FALSE)))</f>
        <v>0</v>
      </c>
      <c r="Q480" s="69">
        <f t="shared" si="36"/>
        <v>0</v>
      </c>
      <c r="R480" s="70"/>
      <c r="T480" s="43">
        <f t="shared" si="37"/>
        <v>800</v>
      </c>
    </row>
    <row r="481" spans="2:20" ht="14.1" customHeight="1">
      <c r="B481" s="447" t="s">
        <v>669</v>
      </c>
      <c r="C481" s="447"/>
      <c r="D481" s="447"/>
      <c r="E481" s="448">
        <v>2</v>
      </c>
      <c r="F481" s="513"/>
      <c r="G481" s="453" t="s">
        <v>315</v>
      </c>
      <c r="H481" s="447" t="s">
        <v>685</v>
      </c>
      <c r="I481" s="437" t="s">
        <v>650</v>
      </c>
      <c r="J481" s="457">
        <v>56</v>
      </c>
      <c r="K481" s="449">
        <f t="shared" si="34"/>
        <v>200</v>
      </c>
      <c r="L481" s="399">
        <v>200</v>
      </c>
      <c r="M481" s="67"/>
      <c r="N481" s="68" t="e">
        <f>IF(L481="nio",0,IF(L481&gt;0,L481*J481/P481,0))*VLOOKUP(B481,'2-Kosten per locatie'!$A$15:$C$16,3,FALSE)</f>
        <v>#DIV/0!</v>
      </c>
      <c r="O481" s="68">
        <f t="shared" si="35"/>
        <v>0</v>
      </c>
      <c r="P481" s="69">
        <f>IF(L481="nio",0,IF(L481&gt;0,VLOOKUP(H481,'3-Productie normen'!A:I,VLOOKUP(L481,'3-Productie normen'!$B$38:$C$44,2,FALSE),FALSE)))</f>
        <v>0</v>
      </c>
      <c r="Q481" s="69">
        <f t="shared" si="36"/>
        <v>0</v>
      </c>
      <c r="R481" s="70"/>
      <c r="T481" s="43">
        <f t="shared" si="37"/>
        <v>11200</v>
      </c>
    </row>
    <row r="482" spans="2:20" ht="14.1" customHeight="1">
      <c r="B482" s="447" t="s">
        <v>669</v>
      </c>
      <c r="C482" s="447"/>
      <c r="D482" s="447"/>
      <c r="E482" s="448">
        <v>2</v>
      </c>
      <c r="F482" s="513"/>
      <c r="G482" s="453" t="s">
        <v>364</v>
      </c>
      <c r="H482" s="453" t="s">
        <v>665</v>
      </c>
      <c r="I482" s="437" t="s">
        <v>650</v>
      </c>
      <c r="J482" s="457">
        <v>5</v>
      </c>
      <c r="K482" s="449">
        <f t="shared" si="34"/>
        <v>12</v>
      </c>
      <c r="L482" s="399">
        <v>12</v>
      </c>
      <c r="M482" s="67"/>
      <c r="N482" s="68" t="e">
        <f>IF(L482="nio",0,IF(L482&gt;0,L482*J482/P482,0))*VLOOKUP(B482,'2-Kosten per locatie'!$A$15:$C$16,3,FALSE)</f>
        <v>#DIV/0!</v>
      </c>
      <c r="O482" s="68">
        <f t="shared" si="35"/>
        <v>0</v>
      </c>
      <c r="P482" s="69">
        <f>IF(L482="nio",0,IF(L482&gt;0,VLOOKUP(H482,'3-Productie normen'!A:I,VLOOKUP(L482,'3-Productie normen'!$B$38:$C$44,2,FALSE),FALSE)))</f>
        <v>0</v>
      </c>
      <c r="Q482" s="69">
        <f t="shared" si="36"/>
        <v>0</v>
      </c>
      <c r="R482" s="70"/>
      <c r="T482" s="43">
        <f t="shared" si="37"/>
        <v>60</v>
      </c>
    </row>
    <row r="483" spans="2:20" ht="14.1" customHeight="1">
      <c r="B483" s="447" t="s">
        <v>669</v>
      </c>
      <c r="C483" s="447"/>
      <c r="D483" s="447"/>
      <c r="E483" s="448">
        <v>2</v>
      </c>
      <c r="F483" s="513"/>
      <c r="G483" s="453" t="s">
        <v>364</v>
      </c>
      <c r="H483" s="453" t="s">
        <v>665</v>
      </c>
      <c r="I483" s="437" t="s">
        <v>650</v>
      </c>
      <c r="J483" s="457">
        <v>5</v>
      </c>
      <c r="K483" s="449">
        <f t="shared" si="34"/>
        <v>12</v>
      </c>
      <c r="L483" s="399">
        <v>12</v>
      </c>
      <c r="M483" s="67"/>
      <c r="N483" s="68" t="e">
        <f>IF(L483="nio",0,IF(L483&gt;0,L483*J483/P483,0))*VLOOKUP(B483,'2-Kosten per locatie'!$A$15:$C$16,3,FALSE)</f>
        <v>#DIV/0!</v>
      </c>
      <c r="O483" s="68">
        <f t="shared" si="35"/>
        <v>0</v>
      </c>
      <c r="P483" s="69">
        <f>IF(L483="nio",0,IF(L483&gt;0,VLOOKUP(H483,'3-Productie normen'!A:I,VLOOKUP(L483,'3-Productie normen'!$B$38:$C$44,2,FALSE),FALSE)))</f>
        <v>0</v>
      </c>
      <c r="Q483" s="69">
        <f t="shared" si="36"/>
        <v>0</v>
      </c>
      <c r="R483" s="70"/>
      <c r="T483" s="43">
        <f t="shared" si="37"/>
        <v>60</v>
      </c>
    </row>
    <row r="484" spans="2:20" ht="14.1" customHeight="1">
      <c r="B484" s="447" t="s">
        <v>669</v>
      </c>
      <c r="C484" s="447"/>
      <c r="D484" s="447"/>
      <c r="E484" s="448">
        <v>2</v>
      </c>
      <c r="F484" s="513"/>
      <c r="G484" s="453" t="s">
        <v>589</v>
      </c>
      <c r="H484" s="447" t="s">
        <v>16</v>
      </c>
      <c r="I484" s="437" t="s">
        <v>650</v>
      </c>
      <c r="J484" s="457">
        <v>5</v>
      </c>
      <c r="K484" s="449">
        <f t="shared" si="34"/>
        <v>400</v>
      </c>
      <c r="L484" s="399">
        <v>200</v>
      </c>
      <c r="M484" s="67">
        <v>200</v>
      </c>
      <c r="N484" s="68" t="e">
        <f>IF(L484="nio",0,IF(L484&gt;0,L484*J484/P484,0))*VLOOKUP(B484,'2-Kosten per locatie'!$A$15:$C$16,3,FALSE)</f>
        <v>#DIV/0!</v>
      </c>
      <c r="O484" s="68" t="e">
        <f t="shared" si="35"/>
        <v>#DIV/0!</v>
      </c>
      <c r="P484" s="69">
        <f>IF(L484="nio",0,IF(L484&gt;0,VLOOKUP(H484,'3-Productie normen'!A:I,VLOOKUP(L484,'3-Productie normen'!$B$38:$C$44,2,FALSE),FALSE)))</f>
        <v>0</v>
      </c>
      <c r="Q484" s="69">
        <f t="shared" si="36"/>
        <v>0</v>
      </c>
      <c r="R484" s="70"/>
      <c r="T484" s="43">
        <f t="shared" si="37"/>
        <v>2000</v>
      </c>
    </row>
    <row r="485" spans="2:20" ht="14.1" customHeight="1">
      <c r="B485" s="447" t="s">
        <v>669</v>
      </c>
      <c r="C485" s="447"/>
      <c r="D485" s="447"/>
      <c r="E485" s="448">
        <v>2</v>
      </c>
      <c r="F485" s="513"/>
      <c r="G485" s="453" t="s">
        <v>315</v>
      </c>
      <c r="H485" s="447" t="s">
        <v>685</v>
      </c>
      <c r="I485" s="437" t="s">
        <v>650</v>
      </c>
      <c r="J485" s="457">
        <v>56</v>
      </c>
      <c r="K485" s="449">
        <f t="shared" si="34"/>
        <v>200</v>
      </c>
      <c r="L485" s="399">
        <v>200</v>
      </c>
      <c r="M485" s="67"/>
      <c r="N485" s="68" t="e">
        <f>IF(L485="nio",0,IF(L485&gt;0,L485*J485/P485,0))*VLOOKUP(B485,'2-Kosten per locatie'!$A$15:$C$16,3,FALSE)</f>
        <v>#DIV/0!</v>
      </c>
      <c r="O485" s="68">
        <f t="shared" si="35"/>
        <v>0</v>
      </c>
      <c r="P485" s="69">
        <f>IF(L485="nio",0,IF(L485&gt;0,VLOOKUP(H485,'3-Productie normen'!A:I,VLOOKUP(L485,'3-Productie normen'!$B$38:$C$44,2,FALSE),FALSE)))</f>
        <v>0</v>
      </c>
      <c r="Q485" s="69">
        <f t="shared" si="36"/>
        <v>0</v>
      </c>
      <c r="R485" s="70"/>
      <c r="T485" s="43">
        <f t="shared" si="37"/>
        <v>11200</v>
      </c>
    </row>
    <row r="486" spans="2:20" ht="14.1" customHeight="1">
      <c r="B486" s="447" t="s">
        <v>669</v>
      </c>
      <c r="C486" s="447"/>
      <c r="D486" s="447"/>
      <c r="E486" s="448">
        <v>2</v>
      </c>
      <c r="F486" s="513"/>
      <c r="G486" s="453" t="s">
        <v>577</v>
      </c>
      <c r="H486" s="437" t="s">
        <v>209</v>
      </c>
      <c r="I486" s="437" t="s">
        <v>650</v>
      </c>
      <c r="J486" s="457">
        <v>93</v>
      </c>
      <c r="K486" s="449">
        <f t="shared" si="34"/>
        <v>200</v>
      </c>
      <c r="L486" s="399">
        <v>200</v>
      </c>
      <c r="M486" s="67"/>
      <c r="N486" s="68" t="e">
        <f>IF(L486="nio",0,IF(L486&gt;0,L486*J486/P486,0))*VLOOKUP(B486,'2-Kosten per locatie'!$A$15:$C$16,3,FALSE)</f>
        <v>#DIV/0!</v>
      </c>
      <c r="O486" s="68">
        <f t="shared" si="35"/>
        <v>0</v>
      </c>
      <c r="P486" s="69">
        <f>IF(L486="nio",0,IF(L486&gt;0,VLOOKUP(H486,'3-Productie normen'!A:I,VLOOKUP(L486,'3-Productie normen'!$B$38:$C$44,2,FALSE),FALSE)))</f>
        <v>0</v>
      </c>
      <c r="Q486" s="69">
        <f t="shared" si="36"/>
        <v>0</v>
      </c>
      <c r="R486" s="70"/>
      <c r="T486" s="43">
        <f t="shared" si="37"/>
        <v>18600</v>
      </c>
    </row>
    <row r="487" spans="2:20" ht="14.1" customHeight="1">
      <c r="B487" s="447" t="s">
        <v>669</v>
      </c>
      <c r="C487" s="447"/>
      <c r="D487" s="447"/>
      <c r="E487" s="448">
        <v>2</v>
      </c>
      <c r="F487" s="513"/>
      <c r="G487" s="453" t="s">
        <v>582</v>
      </c>
      <c r="H487" s="437" t="s">
        <v>666</v>
      </c>
      <c r="I487" s="437" t="s">
        <v>650</v>
      </c>
      <c r="J487" s="457">
        <v>14</v>
      </c>
      <c r="K487" s="449">
        <f t="shared" si="34"/>
        <v>200</v>
      </c>
      <c r="L487" s="399">
        <v>200</v>
      </c>
      <c r="M487" s="67"/>
      <c r="N487" s="68" t="e">
        <f>IF(L487="nio",0,IF(L487&gt;0,L487*J487/P487,0))*VLOOKUP(B487,'2-Kosten per locatie'!$A$15:$C$16,3,FALSE)</f>
        <v>#DIV/0!</v>
      </c>
      <c r="O487" s="68">
        <f t="shared" si="35"/>
        <v>0</v>
      </c>
      <c r="P487" s="69">
        <f>IF(L487="nio",0,IF(L487&gt;0,VLOOKUP(H487,'3-Productie normen'!A:I,VLOOKUP(L487,'3-Productie normen'!$B$38:$C$44,2,FALSE),FALSE)))</f>
        <v>0</v>
      </c>
      <c r="Q487" s="69">
        <f t="shared" si="36"/>
        <v>0</v>
      </c>
      <c r="R487" s="70"/>
      <c r="T487" s="43">
        <f t="shared" si="37"/>
        <v>2800</v>
      </c>
    </row>
    <row r="488" spans="2:20" ht="14.1" customHeight="1">
      <c r="B488" s="447" t="s">
        <v>669</v>
      </c>
      <c r="C488" s="447"/>
      <c r="D488" s="447"/>
      <c r="E488" s="448">
        <v>2</v>
      </c>
      <c r="F488" s="513"/>
      <c r="G488" s="453" t="s">
        <v>315</v>
      </c>
      <c r="H488" s="447" t="s">
        <v>685</v>
      </c>
      <c r="I488" s="437" t="s">
        <v>650</v>
      </c>
      <c r="J488" s="457">
        <v>56</v>
      </c>
      <c r="K488" s="449">
        <f t="shared" si="34"/>
        <v>200</v>
      </c>
      <c r="L488" s="399">
        <v>200</v>
      </c>
      <c r="M488" s="67"/>
      <c r="N488" s="68" t="e">
        <f>IF(L488="nio",0,IF(L488&gt;0,L488*J488/P488,0))*VLOOKUP(B488,'2-Kosten per locatie'!$A$15:$C$16,3,FALSE)</f>
        <v>#DIV/0!</v>
      </c>
      <c r="O488" s="68">
        <f t="shared" si="35"/>
        <v>0</v>
      </c>
      <c r="P488" s="69">
        <f>IF(L488="nio",0,IF(L488&gt;0,VLOOKUP(H488,'3-Productie normen'!A:I,VLOOKUP(L488,'3-Productie normen'!$B$38:$C$44,2,FALSE),FALSE)))</f>
        <v>0</v>
      </c>
      <c r="Q488" s="69">
        <f t="shared" si="36"/>
        <v>0</v>
      </c>
      <c r="R488" s="70"/>
      <c r="T488" s="43">
        <f t="shared" si="37"/>
        <v>11200</v>
      </c>
    </row>
    <row r="489" spans="2:20" ht="14.1" customHeight="1">
      <c r="B489" s="447" t="s">
        <v>669</v>
      </c>
      <c r="C489" s="447"/>
      <c r="D489" s="447"/>
      <c r="E489" s="448">
        <v>2</v>
      </c>
      <c r="F489" s="513"/>
      <c r="G489" s="453" t="s">
        <v>315</v>
      </c>
      <c r="H489" s="447" t="s">
        <v>685</v>
      </c>
      <c r="I489" s="437" t="s">
        <v>650</v>
      </c>
      <c r="J489" s="457">
        <v>56</v>
      </c>
      <c r="K489" s="449">
        <f t="shared" si="34"/>
        <v>200</v>
      </c>
      <c r="L489" s="399">
        <v>200</v>
      </c>
      <c r="M489" s="67"/>
      <c r="N489" s="68" t="e">
        <f>IF(L489="nio",0,IF(L489&gt;0,L489*J489/P489,0))*VLOOKUP(B489,'2-Kosten per locatie'!$A$15:$C$16,3,FALSE)</f>
        <v>#DIV/0!</v>
      </c>
      <c r="O489" s="68">
        <f t="shared" si="35"/>
        <v>0</v>
      </c>
      <c r="P489" s="69">
        <f>IF(L489="nio",0,IF(L489&gt;0,VLOOKUP(H489,'3-Productie normen'!A:I,VLOOKUP(L489,'3-Productie normen'!$B$38:$C$44,2,FALSE),FALSE)))</f>
        <v>0</v>
      </c>
      <c r="Q489" s="69">
        <f t="shared" si="36"/>
        <v>0</v>
      </c>
      <c r="R489" s="70"/>
      <c r="T489" s="43">
        <f t="shared" si="37"/>
        <v>11200</v>
      </c>
    </row>
    <row r="490" spans="2:20" ht="14.1" customHeight="1">
      <c r="B490" s="447" t="s">
        <v>669</v>
      </c>
      <c r="C490" s="447"/>
      <c r="D490" s="447"/>
      <c r="E490" s="448">
        <v>2</v>
      </c>
      <c r="F490" s="513"/>
      <c r="G490" s="453" t="s">
        <v>315</v>
      </c>
      <c r="H490" s="447" t="s">
        <v>685</v>
      </c>
      <c r="I490" s="437" t="s">
        <v>650</v>
      </c>
      <c r="J490" s="457">
        <v>55</v>
      </c>
      <c r="K490" s="449">
        <f t="shared" si="34"/>
        <v>200</v>
      </c>
      <c r="L490" s="399">
        <v>200</v>
      </c>
      <c r="M490" s="67"/>
      <c r="N490" s="68" t="e">
        <f>IF(L490="nio",0,IF(L490&gt;0,L490*J490/P490,0))*VLOOKUP(B490,'2-Kosten per locatie'!$A$15:$C$16,3,FALSE)</f>
        <v>#DIV/0!</v>
      </c>
      <c r="O490" s="68">
        <f t="shared" si="35"/>
        <v>0</v>
      </c>
      <c r="P490" s="69">
        <f>IF(L490="nio",0,IF(L490&gt;0,VLOOKUP(H490,'3-Productie normen'!A:I,VLOOKUP(L490,'3-Productie normen'!$B$38:$C$44,2,FALSE),FALSE)))</f>
        <v>0</v>
      </c>
      <c r="Q490" s="69">
        <f t="shared" si="36"/>
        <v>0</v>
      </c>
      <c r="R490" s="70"/>
      <c r="T490" s="43">
        <f t="shared" si="37"/>
        <v>11000</v>
      </c>
    </row>
    <row r="491" spans="2:20" ht="14.1" customHeight="1">
      <c r="B491" s="447" t="s">
        <v>669</v>
      </c>
      <c r="C491" s="447"/>
      <c r="D491" s="447"/>
      <c r="E491" s="448">
        <v>2</v>
      </c>
      <c r="F491" s="513"/>
      <c r="G491" s="453" t="s">
        <v>612</v>
      </c>
      <c r="H491" s="437" t="s">
        <v>149</v>
      </c>
      <c r="I491" s="437" t="s">
        <v>650</v>
      </c>
      <c r="J491" s="457">
        <v>46</v>
      </c>
      <c r="K491" s="449">
        <f t="shared" si="34"/>
        <v>120</v>
      </c>
      <c r="L491" s="399">
        <v>120</v>
      </c>
      <c r="M491" s="67"/>
      <c r="N491" s="68" t="e">
        <f>IF(L491="nio",0,IF(L491&gt;0,L491*J491/P491,0))*VLOOKUP(B491,'2-Kosten per locatie'!$A$15:$C$16,3,FALSE)</f>
        <v>#DIV/0!</v>
      </c>
      <c r="O491" s="68">
        <f t="shared" si="35"/>
        <v>0</v>
      </c>
      <c r="P491" s="69">
        <f>IF(L491="nio",0,IF(L491&gt;0,VLOOKUP(H491,'3-Productie normen'!A:I,VLOOKUP(L491,'3-Productie normen'!$B$38:$C$44,2,FALSE),FALSE)))</f>
        <v>0</v>
      </c>
      <c r="Q491" s="69">
        <f t="shared" si="36"/>
        <v>0</v>
      </c>
      <c r="R491" s="70"/>
      <c r="T491" s="43">
        <f t="shared" si="37"/>
        <v>5520</v>
      </c>
    </row>
    <row r="492" spans="2:20" ht="14.1" customHeight="1">
      <c r="B492" s="447" t="s">
        <v>669</v>
      </c>
      <c r="C492" s="447"/>
      <c r="D492" s="447"/>
      <c r="E492" s="448">
        <v>2</v>
      </c>
      <c r="F492" s="513"/>
      <c r="G492" s="453" t="s">
        <v>315</v>
      </c>
      <c r="H492" s="447" t="s">
        <v>685</v>
      </c>
      <c r="I492" s="437" t="s">
        <v>650</v>
      </c>
      <c r="J492" s="457">
        <v>32</v>
      </c>
      <c r="K492" s="449">
        <f t="shared" si="34"/>
        <v>200</v>
      </c>
      <c r="L492" s="399">
        <v>200</v>
      </c>
      <c r="M492" s="67"/>
      <c r="N492" s="68" t="e">
        <f>IF(L492="nio",0,IF(L492&gt;0,L492*J492/P492,0))*VLOOKUP(B492,'2-Kosten per locatie'!$A$15:$C$16,3,FALSE)</f>
        <v>#DIV/0!</v>
      </c>
      <c r="O492" s="68">
        <f t="shared" si="35"/>
        <v>0</v>
      </c>
      <c r="P492" s="69">
        <f>IF(L492="nio",0,IF(L492&gt;0,VLOOKUP(H492,'3-Productie normen'!A:I,VLOOKUP(L492,'3-Productie normen'!$B$38:$C$44,2,FALSE),FALSE)))</f>
        <v>0</v>
      </c>
      <c r="Q492" s="69">
        <f t="shared" si="36"/>
        <v>0</v>
      </c>
      <c r="R492" s="70"/>
      <c r="T492" s="43">
        <f t="shared" si="37"/>
        <v>6400</v>
      </c>
    </row>
    <row r="493" spans="2:20" ht="14.1" customHeight="1">
      <c r="B493" s="447" t="s">
        <v>669</v>
      </c>
      <c r="C493" s="447"/>
      <c r="D493" s="447"/>
      <c r="E493" s="448">
        <v>2</v>
      </c>
      <c r="F493" s="513"/>
      <c r="G493" s="453" t="s">
        <v>315</v>
      </c>
      <c r="H493" s="447" t="s">
        <v>685</v>
      </c>
      <c r="I493" s="437" t="s">
        <v>650</v>
      </c>
      <c r="J493" s="457">
        <v>41</v>
      </c>
      <c r="K493" s="449">
        <f t="shared" si="34"/>
        <v>200</v>
      </c>
      <c r="L493" s="399">
        <v>200</v>
      </c>
      <c r="M493" s="67"/>
      <c r="N493" s="68" t="e">
        <f>IF(L493="nio",0,IF(L493&gt;0,L493*J493/P493,0))*VLOOKUP(B493,'2-Kosten per locatie'!$A$15:$C$16,3,FALSE)</f>
        <v>#DIV/0!</v>
      </c>
      <c r="O493" s="68">
        <f t="shared" si="35"/>
        <v>0</v>
      </c>
      <c r="P493" s="69">
        <f>IF(L493="nio",0,IF(L493&gt;0,VLOOKUP(H493,'3-Productie normen'!A:I,VLOOKUP(L493,'3-Productie normen'!$B$38:$C$44,2,FALSE),FALSE)))</f>
        <v>0</v>
      </c>
      <c r="Q493" s="69">
        <f t="shared" si="36"/>
        <v>0</v>
      </c>
      <c r="R493" s="70"/>
      <c r="T493" s="43">
        <f t="shared" si="37"/>
        <v>8200</v>
      </c>
    </row>
    <row r="494" spans="2:20" ht="14.1" customHeight="1">
      <c r="B494" s="447" t="s">
        <v>669</v>
      </c>
      <c r="C494" s="447"/>
      <c r="D494" s="447"/>
      <c r="E494" s="448">
        <v>2</v>
      </c>
      <c r="F494" s="513"/>
      <c r="G494" s="453" t="s">
        <v>582</v>
      </c>
      <c r="H494" s="437" t="s">
        <v>666</v>
      </c>
      <c r="I494" s="437" t="s">
        <v>650</v>
      </c>
      <c r="J494" s="457">
        <v>26</v>
      </c>
      <c r="K494" s="449">
        <f t="shared" si="34"/>
        <v>200</v>
      </c>
      <c r="L494" s="399">
        <v>200</v>
      </c>
      <c r="M494" s="67"/>
      <c r="N494" s="68" t="e">
        <f>IF(L494="nio",0,IF(L494&gt;0,L494*J494/P494,0))*VLOOKUP(B494,'2-Kosten per locatie'!$A$15:$C$16,3,FALSE)</f>
        <v>#DIV/0!</v>
      </c>
      <c r="O494" s="68">
        <f t="shared" si="35"/>
        <v>0</v>
      </c>
      <c r="P494" s="69">
        <f>IF(L494="nio",0,IF(L494&gt;0,VLOOKUP(H494,'3-Productie normen'!A:I,VLOOKUP(L494,'3-Productie normen'!$B$38:$C$44,2,FALSE),FALSE)))</f>
        <v>0</v>
      </c>
      <c r="Q494" s="69">
        <f t="shared" si="36"/>
        <v>0</v>
      </c>
      <c r="R494" s="70"/>
      <c r="T494" s="43">
        <f t="shared" si="37"/>
        <v>5200</v>
      </c>
    </row>
    <row r="495" spans="2:20" ht="14.1" customHeight="1">
      <c r="B495" s="447" t="s">
        <v>669</v>
      </c>
      <c r="C495" s="447"/>
      <c r="D495" s="447"/>
      <c r="E495" s="448">
        <v>2</v>
      </c>
      <c r="F495" s="513"/>
      <c r="G495" s="453" t="s">
        <v>620</v>
      </c>
      <c r="H495" s="447" t="s">
        <v>685</v>
      </c>
      <c r="I495" s="437" t="s">
        <v>650</v>
      </c>
      <c r="J495" s="457">
        <v>69</v>
      </c>
      <c r="K495" s="449">
        <f t="shared" si="34"/>
        <v>200</v>
      </c>
      <c r="L495" s="399">
        <v>200</v>
      </c>
      <c r="M495" s="67"/>
      <c r="N495" s="68" t="e">
        <f>IF(L495="nio",0,IF(L495&gt;0,L495*J495/P495,0))*VLOOKUP(B495,'2-Kosten per locatie'!$A$15:$C$16,3,FALSE)</f>
        <v>#DIV/0!</v>
      </c>
      <c r="O495" s="68">
        <f t="shared" si="35"/>
        <v>0</v>
      </c>
      <c r="P495" s="69">
        <f>IF(L495="nio",0,IF(L495&gt;0,VLOOKUP(H495,'3-Productie normen'!A:I,VLOOKUP(L495,'3-Productie normen'!$B$38:$C$44,2,FALSE),FALSE)))</f>
        <v>0</v>
      </c>
      <c r="Q495" s="69">
        <f t="shared" si="36"/>
        <v>0</v>
      </c>
      <c r="R495" s="70"/>
      <c r="T495" s="43">
        <f t="shared" si="37"/>
        <v>13800</v>
      </c>
    </row>
    <row r="496" spans="2:20" ht="14.1" customHeight="1">
      <c r="B496" s="447" t="s">
        <v>669</v>
      </c>
      <c r="C496" s="447"/>
      <c r="D496" s="447"/>
      <c r="E496" s="448">
        <v>2</v>
      </c>
      <c r="F496" s="513"/>
      <c r="G496" s="453" t="s">
        <v>364</v>
      </c>
      <c r="H496" s="453" t="s">
        <v>665</v>
      </c>
      <c r="I496" s="437" t="s">
        <v>650</v>
      </c>
      <c r="J496" s="457">
        <v>16</v>
      </c>
      <c r="K496" s="449">
        <f t="shared" si="34"/>
        <v>12</v>
      </c>
      <c r="L496" s="399">
        <v>12</v>
      </c>
      <c r="M496" s="67"/>
      <c r="N496" s="68" t="e">
        <f>IF(L496="nio",0,IF(L496&gt;0,L496*J496/P496,0))*VLOOKUP(B496,'2-Kosten per locatie'!$A$15:$C$16,3,FALSE)</f>
        <v>#DIV/0!</v>
      </c>
      <c r="O496" s="68">
        <f t="shared" si="35"/>
        <v>0</v>
      </c>
      <c r="P496" s="69">
        <f>IF(L496="nio",0,IF(L496&gt;0,VLOOKUP(H496,'3-Productie normen'!A:I,VLOOKUP(L496,'3-Productie normen'!$B$38:$C$44,2,FALSE),FALSE)))</f>
        <v>0</v>
      </c>
      <c r="Q496" s="69">
        <f t="shared" si="36"/>
        <v>0</v>
      </c>
      <c r="R496" s="70"/>
      <c r="T496" s="43">
        <f t="shared" si="37"/>
        <v>192</v>
      </c>
    </row>
    <row r="497" spans="2:20" ht="14.1" customHeight="1">
      <c r="B497" s="447" t="s">
        <v>669</v>
      </c>
      <c r="C497" s="447"/>
      <c r="D497" s="447"/>
      <c r="E497" s="448">
        <v>2</v>
      </c>
      <c r="F497" s="513"/>
      <c r="G497" s="453" t="s">
        <v>577</v>
      </c>
      <c r="H497" s="437" t="s">
        <v>209</v>
      </c>
      <c r="I497" s="437" t="s">
        <v>650</v>
      </c>
      <c r="J497" s="457">
        <v>10</v>
      </c>
      <c r="K497" s="449">
        <f t="shared" si="34"/>
        <v>200</v>
      </c>
      <c r="L497" s="399">
        <v>200</v>
      </c>
      <c r="M497" s="67"/>
      <c r="N497" s="68" t="e">
        <f>IF(L497="nio",0,IF(L497&gt;0,L497*J497/P497,0))*VLOOKUP(B497,'2-Kosten per locatie'!$A$15:$C$16,3,FALSE)</f>
        <v>#DIV/0!</v>
      </c>
      <c r="O497" s="68">
        <f t="shared" si="35"/>
        <v>0</v>
      </c>
      <c r="P497" s="69">
        <f>IF(L497="nio",0,IF(L497&gt;0,VLOOKUP(H497,'3-Productie normen'!A:I,VLOOKUP(L497,'3-Productie normen'!$B$38:$C$44,2,FALSE),FALSE)))</f>
        <v>0</v>
      </c>
      <c r="Q497" s="69">
        <f t="shared" si="36"/>
        <v>0</v>
      </c>
      <c r="R497" s="70"/>
      <c r="T497" s="43">
        <f t="shared" si="37"/>
        <v>2000</v>
      </c>
    </row>
    <row r="498" spans="2:20" ht="14.1" customHeight="1">
      <c r="B498" s="447" t="s">
        <v>669</v>
      </c>
      <c r="C498" s="447"/>
      <c r="D498" s="447"/>
      <c r="E498" s="448">
        <v>2</v>
      </c>
      <c r="F498" s="513"/>
      <c r="G498" s="453" t="s">
        <v>364</v>
      </c>
      <c r="H498" s="453" t="s">
        <v>665</v>
      </c>
      <c r="I498" s="437" t="s">
        <v>650</v>
      </c>
      <c r="J498" s="457">
        <v>19</v>
      </c>
      <c r="K498" s="449">
        <f t="shared" si="34"/>
        <v>12</v>
      </c>
      <c r="L498" s="399">
        <v>12</v>
      </c>
      <c r="M498" s="67"/>
      <c r="N498" s="68" t="e">
        <f>IF(L498="nio",0,IF(L498&gt;0,L498*J498/P498,0))*VLOOKUP(B498,'2-Kosten per locatie'!$A$15:$C$16,3,FALSE)</f>
        <v>#DIV/0!</v>
      </c>
      <c r="O498" s="68">
        <f t="shared" si="35"/>
        <v>0</v>
      </c>
      <c r="P498" s="69">
        <f>IF(L498="nio",0,IF(L498&gt;0,VLOOKUP(H498,'3-Productie normen'!A:I,VLOOKUP(L498,'3-Productie normen'!$B$38:$C$44,2,FALSE),FALSE)))</f>
        <v>0</v>
      </c>
      <c r="Q498" s="69">
        <f t="shared" si="36"/>
        <v>0</v>
      </c>
      <c r="R498" s="70"/>
      <c r="T498" s="43">
        <f t="shared" si="37"/>
        <v>228</v>
      </c>
    </row>
    <row r="499" spans="2:20" ht="14.1" customHeight="1">
      <c r="B499" s="447" t="s">
        <v>669</v>
      </c>
      <c r="C499" s="447"/>
      <c r="D499" s="447"/>
      <c r="E499" s="448">
        <v>2</v>
      </c>
      <c r="F499" s="513"/>
      <c r="G499" s="453" t="s">
        <v>620</v>
      </c>
      <c r="H499" s="447" t="s">
        <v>685</v>
      </c>
      <c r="I499" s="437" t="s">
        <v>660</v>
      </c>
      <c r="J499" s="457">
        <v>69</v>
      </c>
      <c r="K499" s="449">
        <f t="shared" si="34"/>
        <v>200</v>
      </c>
      <c r="L499" s="399">
        <v>200</v>
      </c>
      <c r="M499" s="67"/>
      <c r="N499" s="68" t="e">
        <f>IF(L499="nio",0,IF(L499&gt;0,L499*J499/P499,0))*VLOOKUP(B499,'2-Kosten per locatie'!$A$15:$C$16,3,FALSE)</f>
        <v>#DIV/0!</v>
      </c>
      <c r="O499" s="68">
        <f t="shared" si="35"/>
        <v>0</v>
      </c>
      <c r="P499" s="69">
        <f>IF(L499="nio",0,IF(L499&gt;0,VLOOKUP(H499,'3-Productie normen'!A:I,VLOOKUP(L499,'3-Productie normen'!$B$38:$C$44,2,FALSE),FALSE)))</f>
        <v>0</v>
      </c>
      <c r="Q499" s="69">
        <f t="shared" si="36"/>
        <v>0</v>
      </c>
      <c r="R499" s="70"/>
      <c r="T499" s="43">
        <f t="shared" si="37"/>
        <v>13800</v>
      </c>
    </row>
    <row r="500" spans="2:20" ht="14.1" customHeight="1">
      <c r="B500" s="447" t="s">
        <v>669</v>
      </c>
      <c r="C500" s="447"/>
      <c r="D500" s="447"/>
      <c r="E500" s="448">
        <v>2</v>
      </c>
      <c r="F500" s="513"/>
      <c r="G500" s="453" t="s">
        <v>315</v>
      </c>
      <c r="H500" s="447" t="s">
        <v>685</v>
      </c>
      <c r="I500" s="437" t="s">
        <v>650</v>
      </c>
      <c r="J500" s="457">
        <v>55</v>
      </c>
      <c r="K500" s="449">
        <f t="shared" si="34"/>
        <v>200</v>
      </c>
      <c r="L500" s="399">
        <v>200</v>
      </c>
      <c r="M500" s="67"/>
      <c r="N500" s="68" t="e">
        <f>IF(L500="nio",0,IF(L500&gt;0,L500*J500/P500,0))*VLOOKUP(B500,'2-Kosten per locatie'!$A$15:$C$16,3,FALSE)</f>
        <v>#DIV/0!</v>
      </c>
      <c r="O500" s="68">
        <f t="shared" si="35"/>
        <v>0</v>
      </c>
      <c r="P500" s="69">
        <f>IF(L500="nio",0,IF(L500&gt;0,VLOOKUP(H500,'3-Productie normen'!A:I,VLOOKUP(L500,'3-Productie normen'!$B$38:$C$44,2,FALSE),FALSE)))</f>
        <v>0</v>
      </c>
      <c r="Q500" s="69">
        <f t="shared" si="36"/>
        <v>0</v>
      </c>
      <c r="R500" s="70"/>
      <c r="T500" s="43">
        <f t="shared" si="37"/>
        <v>11000</v>
      </c>
    </row>
    <row r="501" spans="2:20" ht="14.1" customHeight="1">
      <c r="B501" s="447" t="s">
        <v>669</v>
      </c>
      <c r="C501" s="447"/>
      <c r="D501" s="447"/>
      <c r="E501" s="448">
        <v>2</v>
      </c>
      <c r="F501" s="513"/>
      <c r="G501" s="453" t="s">
        <v>364</v>
      </c>
      <c r="H501" s="453" t="s">
        <v>665</v>
      </c>
      <c r="I501" s="437" t="s">
        <v>650</v>
      </c>
      <c r="J501" s="457">
        <v>6</v>
      </c>
      <c r="K501" s="449">
        <f t="shared" si="34"/>
        <v>12</v>
      </c>
      <c r="L501" s="399">
        <v>12</v>
      </c>
      <c r="M501" s="67"/>
      <c r="N501" s="68" t="e">
        <f>IF(L501="nio",0,IF(L501&gt;0,L501*J501/P501,0))*VLOOKUP(B501,'2-Kosten per locatie'!$A$15:$C$16,3,FALSE)</f>
        <v>#DIV/0!</v>
      </c>
      <c r="O501" s="68">
        <f t="shared" si="35"/>
        <v>0</v>
      </c>
      <c r="P501" s="69">
        <f>IF(L501="nio",0,IF(L501&gt;0,VLOOKUP(H501,'3-Productie normen'!A:I,VLOOKUP(L501,'3-Productie normen'!$B$38:$C$44,2,FALSE),FALSE)))</f>
        <v>0</v>
      </c>
      <c r="Q501" s="69">
        <f t="shared" si="36"/>
        <v>0</v>
      </c>
      <c r="R501" s="70"/>
      <c r="T501" s="43">
        <f t="shared" si="37"/>
        <v>72</v>
      </c>
    </row>
    <row r="502" spans="2:20" ht="14.1" customHeight="1">
      <c r="B502" s="447" t="s">
        <v>669</v>
      </c>
      <c r="C502" s="447"/>
      <c r="D502" s="447"/>
      <c r="E502" s="448">
        <v>2</v>
      </c>
      <c r="F502" s="513"/>
      <c r="G502" s="453" t="s">
        <v>612</v>
      </c>
      <c r="H502" s="437" t="s">
        <v>149</v>
      </c>
      <c r="I502" s="437" t="s">
        <v>650</v>
      </c>
      <c r="J502" s="457">
        <v>64</v>
      </c>
      <c r="K502" s="449">
        <f t="shared" si="34"/>
        <v>200</v>
      </c>
      <c r="L502" s="399">
        <v>200</v>
      </c>
      <c r="M502" s="67"/>
      <c r="N502" s="68" t="e">
        <f>IF(L502="nio",0,IF(L502&gt;0,L502*J502/P502,0))*VLOOKUP(B502,'2-Kosten per locatie'!$A$15:$C$16,3,FALSE)</f>
        <v>#DIV/0!</v>
      </c>
      <c r="O502" s="68">
        <f t="shared" si="35"/>
        <v>0</v>
      </c>
      <c r="P502" s="69">
        <f>IF(L502="nio",0,IF(L502&gt;0,VLOOKUP(H502,'3-Productie normen'!A:I,VLOOKUP(L502,'3-Productie normen'!$B$38:$C$44,2,FALSE),FALSE)))</f>
        <v>0</v>
      </c>
      <c r="Q502" s="69">
        <f t="shared" si="36"/>
        <v>0</v>
      </c>
      <c r="R502" s="70"/>
      <c r="T502" s="43">
        <f t="shared" si="37"/>
        <v>12800</v>
      </c>
    </row>
    <row r="503" spans="2:20" ht="14.1" customHeight="1">
      <c r="B503" s="447" t="s">
        <v>669</v>
      </c>
      <c r="C503" s="447"/>
      <c r="D503" s="447"/>
      <c r="E503" s="448">
        <v>2</v>
      </c>
      <c r="F503" s="513"/>
      <c r="G503" s="453" t="s">
        <v>315</v>
      </c>
      <c r="H503" s="447" t="s">
        <v>685</v>
      </c>
      <c r="I503" s="437" t="s">
        <v>650</v>
      </c>
      <c r="J503" s="457">
        <v>56</v>
      </c>
      <c r="K503" s="449">
        <f t="shared" si="34"/>
        <v>200</v>
      </c>
      <c r="L503" s="399">
        <v>200</v>
      </c>
      <c r="M503" s="67"/>
      <c r="N503" s="68" t="e">
        <f>IF(L503="nio",0,IF(L503&gt;0,L503*J503/P503,0))*VLOOKUP(B503,'2-Kosten per locatie'!$A$15:$C$16,3,FALSE)</f>
        <v>#DIV/0!</v>
      </c>
      <c r="O503" s="68">
        <f t="shared" si="35"/>
        <v>0</v>
      </c>
      <c r="P503" s="69">
        <f>IF(L503="nio",0,IF(L503&gt;0,VLOOKUP(H503,'3-Productie normen'!A:I,VLOOKUP(L503,'3-Productie normen'!$B$38:$C$44,2,FALSE),FALSE)))</f>
        <v>0</v>
      </c>
      <c r="Q503" s="69">
        <f t="shared" si="36"/>
        <v>0</v>
      </c>
      <c r="R503" s="70"/>
      <c r="T503" s="43">
        <f t="shared" si="37"/>
        <v>11200</v>
      </c>
    </row>
    <row r="504" spans="2:20" ht="14.1" customHeight="1">
      <c r="B504" s="447" t="s">
        <v>669</v>
      </c>
      <c r="C504" s="447"/>
      <c r="D504" s="447"/>
      <c r="E504" s="448">
        <v>2</v>
      </c>
      <c r="F504" s="513"/>
      <c r="G504" s="453" t="s">
        <v>315</v>
      </c>
      <c r="H504" s="447" t="s">
        <v>685</v>
      </c>
      <c r="I504" s="437" t="s">
        <v>650</v>
      </c>
      <c r="J504" s="457">
        <v>56</v>
      </c>
      <c r="K504" s="449">
        <f t="shared" si="34"/>
        <v>200</v>
      </c>
      <c r="L504" s="399">
        <v>200</v>
      </c>
      <c r="M504" s="67"/>
      <c r="N504" s="68" t="e">
        <f>IF(L504="nio",0,IF(L504&gt;0,L504*J504/P504,0))*VLOOKUP(B504,'2-Kosten per locatie'!$A$15:$C$16,3,FALSE)</f>
        <v>#DIV/0!</v>
      </c>
      <c r="O504" s="68">
        <f t="shared" si="35"/>
        <v>0</v>
      </c>
      <c r="P504" s="69">
        <f>IF(L504="nio",0,IF(L504&gt;0,VLOOKUP(H504,'3-Productie normen'!A:I,VLOOKUP(L504,'3-Productie normen'!$B$38:$C$44,2,FALSE),FALSE)))</f>
        <v>0</v>
      </c>
      <c r="Q504" s="69">
        <f t="shared" si="36"/>
        <v>0</v>
      </c>
      <c r="R504" s="70"/>
      <c r="T504" s="43">
        <f t="shared" si="37"/>
        <v>11200</v>
      </c>
    </row>
    <row r="505" spans="2:20" ht="14.1" customHeight="1">
      <c r="B505" s="447" t="s">
        <v>669</v>
      </c>
      <c r="C505" s="447"/>
      <c r="D505" s="447"/>
      <c r="E505" s="448">
        <v>2</v>
      </c>
      <c r="F505" s="513"/>
      <c r="G505" s="453" t="s">
        <v>315</v>
      </c>
      <c r="H505" s="447" t="s">
        <v>685</v>
      </c>
      <c r="I505" s="437" t="s">
        <v>650</v>
      </c>
      <c r="J505" s="457">
        <v>56</v>
      </c>
      <c r="K505" s="449">
        <f t="shared" si="34"/>
        <v>200</v>
      </c>
      <c r="L505" s="399">
        <v>200</v>
      </c>
      <c r="M505" s="67"/>
      <c r="N505" s="68" t="e">
        <f>IF(L505="nio",0,IF(L505&gt;0,L505*J505/P505,0))*VLOOKUP(B505,'2-Kosten per locatie'!$A$15:$C$16,3,FALSE)</f>
        <v>#DIV/0!</v>
      </c>
      <c r="O505" s="68">
        <f t="shared" si="35"/>
        <v>0</v>
      </c>
      <c r="P505" s="69">
        <f>IF(L505="nio",0,IF(L505&gt;0,VLOOKUP(H505,'3-Productie normen'!A:I,VLOOKUP(L505,'3-Productie normen'!$B$38:$C$44,2,FALSE),FALSE)))</f>
        <v>0</v>
      </c>
      <c r="Q505" s="69">
        <f t="shared" si="36"/>
        <v>0</v>
      </c>
      <c r="R505" s="70"/>
      <c r="T505" s="43">
        <f t="shared" si="37"/>
        <v>11200</v>
      </c>
    </row>
    <row r="506" spans="2:20" ht="14.1" customHeight="1">
      <c r="B506" s="447" t="s">
        <v>669</v>
      </c>
      <c r="C506" s="447"/>
      <c r="D506" s="447"/>
      <c r="E506" s="448">
        <v>2</v>
      </c>
      <c r="F506" s="513"/>
      <c r="G506" s="453" t="s">
        <v>582</v>
      </c>
      <c r="H506" s="437" t="s">
        <v>666</v>
      </c>
      <c r="I506" s="437" t="s">
        <v>650</v>
      </c>
      <c r="J506" s="457">
        <v>15</v>
      </c>
      <c r="K506" s="449">
        <f t="shared" si="34"/>
        <v>200</v>
      </c>
      <c r="L506" s="399">
        <v>200</v>
      </c>
      <c r="M506" s="67"/>
      <c r="N506" s="68" t="e">
        <f>IF(L506="nio",0,IF(L506&gt;0,L506*J506/P506,0))*VLOOKUP(B506,'2-Kosten per locatie'!$A$15:$C$16,3,FALSE)</f>
        <v>#DIV/0!</v>
      </c>
      <c r="O506" s="68">
        <f t="shared" si="35"/>
        <v>0</v>
      </c>
      <c r="P506" s="69">
        <f>IF(L506="nio",0,IF(L506&gt;0,VLOOKUP(H506,'3-Productie normen'!A:I,VLOOKUP(L506,'3-Productie normen'!$B$38:$C$44,2,FALSE),FALSE)))</f>
        <v>0</v>
      </c>
      <c r="Q506" s="69">
        <f t="shared" si="36"/>
        <v>0</v>
      </c>
      <c r="R506" s="70"/>
      <c r="T506" s="43">
        <f t="shared" si="37"/>
        <v>3000</v>
      </c>
    </row>
    <row r="507" spans="2:20" ht="14.1" customHeight="1">
      <c r="B507" s="447" t="s">
        <v>669</v>
      </c>
      <c r="C507" s="447"/>
      <c r="D507" s="447"/>
      <c r="E507" s="448">
        <v>2</v>
      </c>
      <c r="F507" s="513"/>
      <c r="G507" s="453" t="s">
        <v>597</v>
      </c>
      <c r="H507" s="437" t="s">
        <v>207</v>
      </c>
      <c r="I507" s="437" t="s">
        <v>650</v>
      </c>
      <c r="J507" s="457">
        <v>41</v>
      </c>
      <c r="K507" s="449">
        <f t="shared" si="34"/>
        <v>120</v>
      </c>
      <c r="L507" s="399">
        <v>120</v>
      </c>
      <c r="M507" s="67"/>
      <c r="N507" s="68" t="e">
        <f>IF(L507="nio",0,IF(L507&gt;0,L507*J507/P507,0))*VLOOKUP(B507,'2-Kosten per locatie'!$A$15:$C$16,3,FALSE)</f>
        <v>#DIV/0!</v>
      </c>
      <c r="O507" s="68">
        <f t="shared" si="35"/>
        <v>0</v>
      </c>
      <c r="P507" s="69">
        <f>IF(L507="nio",0,IF(L507&gt;0,VLOOKUP(H507,'3-Productie normen'!A:I,VLOOKUP(L507,'3-Productie normen'!$B$38:$C$44,2,FALSE),FALSE)))</f>
        <v>0</v>
      </c>
      <c r="Q507" s="69">
        <f t="shared" si="36"/>
        <v>0</v>
      </c>
      <c r="R507" s="70"/>
      <c r="T507" s="43">
        <f t="shared" si="37"/>
        <v>4920</v>
      </c>
    </row>
    <row r="508" spans="2:20" ht="14.1" customHeight="1">
      <c r="B508" s="447" t="s">
        <v>669</v>
      </c>
      <c r="C508" s="447"/>
      <c r="D508" s="447"/>
      <c r="E508" s="448">
        <v>2</v>
      </c>
      <c r="F508" s="513">
        <v>247</v>
      </c>
      <c r="G508" s="453" t="s">
        <v>621</v>
      </c>
      <c r="H508" s="447" t="s">
        <v>685</v>
      </c>
      <c r="I508" s="437" t="s">
        <v>653</v>
      </c>
      <c r="J508" s="457">
        <v>80</v>
      </c>
      <c r="K508" s="449">
        <f t="shared" si="34"/>
        <v>200</v>
      </c>
      <c r="L508" s="399">
        <v>200</v>
      </c>
      <c r="M508" s="67"/>
      <c r="N508" s="68" t="e">
        <f>IF(L508="nio",0,IF(L508&gt;0,L508*J508/P508,0))*VLOOKUP(B508,'2-Kosten per locatie'!$A$15:$C$16,3,FALSE)</f>
        <v>#DIV/0!</v>
      </c>
      <c r="O508" s="68">
        <f t="shared" si="35"/>
        <v>0</v>
      </c>
      <c r="P508" s="69">
        <f>IF(L508="nio",0,IF(L508&gt;0,VLOOKUP(H508,'3-Productie normen'!A:I,VLOOKUP(L508,'3-Productie normen'!$B$38:$C$44,2,FALSE),FALSE)))</f>
        <v>0</v>
      </c>
      <c r="Q508" s="69">
        <f t="shared" si="36"/>
        <v>0</v>
      </c>
      <c r="R508" s="70"/>
      <c r="T508" s="43">
        <f t="shared" si="37"/>
        <v>16000</v>
      </c>
    </row>
    <row r="509" spans="2:20" ht="14.1" customHeight="1">
      <c r="B509" s="447" t="s">
        <v>669</v>
      </c>
      <c r="C509" s="447"/>
      <c r="D509" s="447"/>
      <c r="E509" s="448">
        <v>2</v>
      </c>
      <c r="F509" s="513">
        <v>247</v>
      </c>
      <c r="G509" s="453" t="s">
        <v>622</v>
      </c>
      <c r="H509" s="437" t="s">
        <v>207</v>
      </c>
      <c r="I509" s="437" t="s">
        <v>663</v>
      </c>
      <c r="J509" s="457">
        <v>10</v>
      </c>
      <c r="K509" s="449">
        <f t="shared" si="34"/>
        <v>120</v>
      </c>
      <c r="L509" s="399">
        <v>120</v>
      </c>
      <c r="M509" s="67"/>
      <c r="N509" s="68" t="e">
        <f>IF(L509="nio",0,IF(L509&gt;0,L509*J509/P509,0))*VLOOKUP(B509,'2-Kosten per locatie'!$A$15:$C$16,3,FALSE)</f>
        <v>#DIV/0!</v>
      </c>
      <c r="O509" s="68">
        <f t="shared" si="35"/>
        <v>0</v>
      </c>
      <c r="P509" s="69">
        <f>IF(L509="nio",0,IF(L509&gt;0,VLOOKUP(H509,'3-Productie normen'!A:I,VLOOKUP(L509,'3-Productie normen'!$B$38:$C$44,2,FALSE),FALSE)))</f>
        <v>0</v>
      </c>
      <c r="Q509" s="69">
        <f t="shared" si="36"/>
        <v>0</v>
      </c>
      <c r="R509" s="70"/>
      <c r="T509" s="43">
        <f t="shared" si="37"/>
        <v>1200</v>
      </c>
    </row>
    <row r="510" spans="2:20" ht="14.1" customHeight="1">
      <c r="B510" s="447" t="s">
        <v>669</v>
      </c>
      <c r="C510" s="447"/>
      <c r="D510" s="447"/>
      <c r="E510" s="448">
        <v>2</v>
      </c>
      <c r="F510" s="513">
        <v>248</v>
      </c>
      <c r="G510" s="453" t="s">
        <v>623</v>
      </c>
      <c r="H510" s="437" t="s">
        <v>149</v>
      </c>
      <c r="I510" s="437" t="s">
        <v>653</v>
      </c>
      <c r="J510" s="457">
        <v>7</v>
      </c>
      <c r="K510" s="449">
        <f t="shared" si="34"/>
        <v>200</v>
      </c>
      <c r="L510" s="399">
        <v>200</v>
      </c>
      <c r="M510" s="67"/>
      <c r="N510" s="68" t="e">
        <f>IF(L510="nio",0,IF(L510&gt;0,L510*J510/P510,0))*VLOOKUP(B510,'2-Kosten per locatie'!$A$15:$C$16,3,FALSE)</f>
        <v>#DIV/0!</v>
      </c>
      <c r="O510" s="68">
        <f t="shared" si="35"/>
        <v>0</v>
      </c>
      <c r="P510" s="69">
        <f>IF(L510="nio",0,IF(L510&gt;0,VLOOKUP(H510,'3-Productie normen'!A:I,VLOOKUP(L510,'3-Productie normen'!$B$38:$C$44,2,FALSE),FALSE)))</f>
        <v>0</v>
      </c>
      <c r="Q510" s="69">
        <f t="shared" si="36"/>
        <v>0</v>
      </c>
      <c r="R510" s="70"/>
      <c r="T510" s="43">
        <f t="shared" si="37"/>
        <v>1400</v>
      </c>
    </row>
    <row r="511" spans="2:20" ht="14.1" customHeight="1">
      <c r="B511" s="447" t="s">
        <v>669</v>
      </c>
      <c r="C511" s="447"/>
      <c r="D511" s="447"/>
      <c r="E511" s="448">
        <v>3</v>
      </c>
      <c r="F511" s="513"/>
      <c r="G511" s="453" t="s">
        <v>597</v>
      </c>
      <c r="H511" s="437" t="s">
        <v>207</v>
      </c>
      <c r="I511" s="437" t="s">
        <v>650</v>
      </c>
      <c r="J511" s="457">
        <v>35</v>
      </c>
      <c r="K511" s="449">
        <f t="shared" si="34"/>
        <v>120</v>
      </c>
      <c r="L511" s="399">
        <v>120</v>
      </c>
      <c r="M511" s="67"/>
      <c r="N511" s="68" t="e">
        <f>IF(L511="nio",0,IF(L511&gt;0,L511*J511/P511,0))*VLOOKUP(B511,'2-Kosten per locatie'!$A$15:$C$16,3,FALSE)</f>
        <v>#DIV/0!</v>
      </c>
      <c r="O511" s="68">
        <f t="shared" si="35"/>
        <v>0</v>
      </c>
      <c r="P511" s="69">
        <f>IF(L511="nio",0,IF(L511&gt;0,VLOOKUP(H511,'3-Productie normen'!A:I,VLOOKUP(L511,'3-Productie normen'!$B$38:$C$44,2,FALSE),FALSE)))</f>
        <v>0</v>
      </c>
      <c r="Q511" s="69">
        <f t="shared" si="36"/>
        <v>0</v>
      </c>
      <c r="R511" s="70"/>
      <c r="T511" s="43">
        <f t="shared" si="37"/>
        <v>4200</v>
      </c>
    </row>
    <row r="512" spans="2:20" ht="14.1" customHeight="1">
      <c r="B512" s="447" t="s">
        <v>669</v>
      </c>
      <c r="C512" s="447"/>
      <c r="D512" s="447"/>
      <c r="E512" s="448">
        <v>3</v>
      </c>
      <c r="F512" s="513"/>
      <c r="G512" s="453" t="s">
        <v>577</v>
      </c>
      <c r="H512" s="437" t="s">
        <v>209</v>
      </c>
      <c r="I512" s="437" t="s">
        <v>650</v>
      </c>
      <c r="J512" s="457">
        <v>84</v>
      </c>
      <c r="K512" s="449">
        <f t="shared" si="34"/>
        <v>200</v>
      </c>
      <c r="L512" s="399">
        <v>200</v>
      </c>
      <c r="M512" s="67"/>
      <c r="N512" s="68" t="e">
        <f>IF(L512="nio",0,IF(L512&gt;0,L512*J512/P512,0))*VLOOKUP(B512,'2-Kosten per locatie'!$A$15:$C$16,3,FALSE)</f>
        <v>#DIV/0!</v>
      </c>
      <c r="O512" s="68">
        <f t="shared" si="35"/>
        <v>0</v>
      </c>
      <c r="P512" s="69">
        <f>IF(L512="nio",0,IF(L512&gt;0,VLOOKUP(H512,'3-Productie normen'!A:I,VLOOKUP(L512,'3-Productie normen'!$B$38:$C$44,2,FALSE),FALSE)))</f>
        <v>0</v>
      </c>
      <c r="Q512" s="69">
        <f t="shared" si="36"/>
        <v>0</v>
      </c>
      <c r="R512" s="70"/>
      <c r="T512" s="43">
        <f t="shared" si="37"/>
        <v>16800</v>
      </c>
    </row>
    <row r="513" spans="2:20" ht="14.1" customHeight="1">
      <c r="B513" s="447" t="s">
        <v>669</v>
      </c>
      <c r="C513" s="447"/>
      <c r="D513" s="447"/>
      <c r="E513" s="448">
        <v>3</v>
      </c>
      <c r="F513" s="513"/>
      <c r="G513" s="453" t="s">
        <v>624</v>
      </c>
      <c r="H513" s="437" t="s">
        <v>149</v>
      </c>
      <c r="I513" s="437" t="s">
        <v>660</v>
      </c>
      <c r="J513" s="457">
        <v>82</v>
      </c>
      <c r="K513" s="449">
        <f t="shared" si="34"/>
        <v>200</v>
      </c>
      <c r="L513" s="399">
        <v>200</v>
      </c>
      <c r="M513" s="67"/>
      <c r="N513" s="68" t="e">
        <f>IF(L513="nio",0,IF(L513&gt;0,L513*J513/P513,0))*VLOOKUP(B513,'2-Kosten per locatie'!$A$15:$C$16,3,FALSE)</f>
        <v>#DIV/0!</v>
      </c>
      <c r="O513" s="68">
        <f t="shared" si="35"/>
        <v>0</v>
      </c>
      <c r="P513" s="69">
        <f>IF(L513="nio",0,IF(L513&gt;0,VLOOKUP(H513,'3-Productie normen'!A:I,VLOOKUP(L513,'3-Productie normen'!$B$38:$C$44,2,FALSE),FALSE)))</f>
        <v>0</v>
      </c>
      <c r="Q513" s="69">
        <f t="shared" si="36"/>
        <v>0</v>
      </c>
      <c r="R513" s="70"/>
      <c r="T513" s="43">
        <f t="shared" si="37"/>
        <v>16400</v>
      </c>
    </row>
    <row r="514" spans="2:20" ht="14.1" customHeight="1">
      <c r="B514" s="447" t="s">
        <v>669</v>
      </c>
      <c r="C514" s="447"/>
      <c r="D514" s="447"/>
      <c r="E514" s="448">
        <v>3</v>
      </c>
      <c r="F514" s="513"/>
      <c r="G514" s="453" t="s">
        <v>588</v>
      </c>
      <c r="H514" s="447" t="s">
        <v>16</v>
      </c>
      <c r="I514" s="437" t="s">
        <v>661</v>
      </c>
      <c r="J514" s="457">
        <v>7</v>
      </c>
      <c r="K514" s="449">
        <f t="shared" si="34"/>
        <v>400</v>
      </c>
      <c r="L514" s="399">
        <v>200</v>
      </c>
      <c r="M514" s="67">
        <v>200</v>
      </c>
      <c r="N514" s="68" t="e">
        <f>IF(L514="nio",0,IF(L514&gt;0,L514*J514/P514,0))*VLOOKUP(B514,'2-Kosten per locatie'!$A$15:$C$16,3,FALSE)</f>
        <v>#DIV/0!</v>
      </c>
      <c r="O514" s="68" t="e">
        <f t="shared" si="35"/>
        <v>#DIV/0!</v>
      </c>
      <c r="P514" s="69">
        <f>IF(L514="nio",0,IF(L514&gt;0,VLOOKUP(H514,'3-Productie normen'!A:I,VLOOKUP(L514,'3-Productie normen'!$B$38:$C$44,2,FALSE),FALSE)))</f>
        <v>0</v>
      </c>
      <c r="Q514" s="69">
        <f t="shared" si="36"/>
        <v>0</v>
      </c>
      <c r="R514" s="70"/>
      <c r="T514" s="43">
        <f t="shared" si="37"/>
        <v>2800</v>
      </c>
    </row>
    <row r="515" spans="2:20" ht="14.1" customHeight="1">
      <c r="B515" s="447" t="s">
        <v>669</v>
      </c>
      <c r="C515" s="447"/>
      <c r="D515" s="447"/>
      <c r="E515" s="448">
        <v>3</v>
      </c>
      <c r="F515" s="513"/>
      <c r="G515" s="453" t="s">
        <v>577</v>
      </c>
      <c r="H515" s="437" t="s">
        <v>209</v>
      </c>
      <c r="I515" s="437" t="s">
        <v>650</v>
      </c>
      <c r="J515" s="457">
        <v>3</v>
      </c>
      <c r="K515" s="449">
        <f t="shared" si="34"/>
        <v>200</v>
      </c>
      <c r="L515" s="399">
        <v>200</v>
      </c>
      <c r="M515" s="67"/>
      <c r="N515" s="68" t="e">
        <f>IF(L515="nio",0,IF(L515&gt;0,L515*J515/P515,0))*VLOOKUP(B515,'2-Kosten per locatie'!$A$15:$C$16,3,FALSE)</f>
        <v>#DIV/0!</v>
      </c>
      <c r="O515" s="68">
        <f t="shared" si="35"/>
        <v>0</v>
      </c>
      <c r="P515" s="69">
        <f>IF(L515="nio",0,IF(L515&gt;0,VLOOKUP(H515,'3-Productie normen'!A:I,VLOOKUP(L515,'3-Productie normen'!$B$38:$C$44,2,FALSE),FALSE)))</f>
        <v>0</v>
      </c>
      <c r="Q515" s="69">
        <f t="shared" si="36"/>
        <v>0</v>
      </c>
      <c r="R515" s="70"/>
      <c r="T515" s="43">
        <f t="shared" si="37"/>
        <v>600</v>
      </c>
    </row>
    <row r="516" spans="2:20" ht="14.1" customHeight="1">
      <c r="B516" s="447" t="s">
        <v>669</v>
      </c>
      <c r="C516" s="447"/>
      <c r="D516" s="447"/>
      <c r="E516" s="448">
        <v>3</v>
      </c>
      <c r="F516" s="513"/>
      <c r="G516" s="453" t="s">
        <v>589</v>
      </c>
      <c r="H516" s="447" t="s">
        <v>16</v>
      </c>
      <c r="I516" s="437" t="s">
        <v>661</v>
      </c>
      <c r="J516" s="457">
        <v>6</v>
      </c>
      <c r="K516" s="449">
        <f t="shared" si="34"/>
        <v>400</v>
      </c>
      <c r="L516" s="399">
        <v>200</v>
      </c>
      <c r="M516" s="67">
        <v>200</v>
      </c>
      <c r="N516" s="68" t="e">
        <f>IF(L516="nio",0,IF(L516&gt;0,L516*J516/P516,0))*VLOOKUP(B516,'2-Kosten per locatie'!$A$15:$C$16,3,FALSE)</f>
        <v>#DIV/0!</v>
      </c>
      <c r="O516" s="68" t="e">
        <f t="shared" si="35"/>
        <v>#DIV/0!</v>
      </c>
      <c r="P516" s="69">
        <f>IF(L516="nio",0,IF(L516&gt;0,VLOOKUP(H516,'3-Productie normen'!A:I,VLOOKUP(L516,'3-Productie normen'!$B$38:$C$44,2,FALSE),FALSE)))</f>
        <v>0</v>
      </c>
      <c r="Q516" s="69">
        <f t="shared" si="36"/>
        <v>0</v>
      </c>
      <c r="R516" s="70"/>
      <c r="T516" s="43">
        <f t="shared" si="37"/>
        <v>2400</v>
      </c>
    </row>
    <row r="517" spans="2:20" ht="14.1" customHeight="1">
      <c r="B517" s="447" t="s">
        <v>669</v>
      </c>
      <c r="C517" s="447"/>
      <c r="D517" s="447"/>
      <c r="E517" s="448">
        <v>3</v>
      </c>
      <c r="F517" s="513"/>
      <c r="G517" s="453" t="s">
        <v>620</v>
      </c>
      <c r="H517" s="447" t="s">
        <v>685</v>
      </c>
      <c r="I517" s="437" t="s">
        <v>660</v>
      </c>
      <c r="J517" s="457">
        <v>69</v>
      </c>
      <c r="K517" s="449">
        <f t="shared" si="34"/>
        <v>200</v>
      </c>
      <c r="L517" s="399">
        <v>200</v>
      </c>
      <c r="M517" s="67"/>
      <c r="N517" s="68" t="e">
        <f>IF(L517="nio",0,IF(L517&gt;0,L517*J517/P517,0))*VLOOKUP(B517,'2-Kosten per locatie'!$A$15:$C$16,3,FALSE)</f>
        <v>#DIV/0!</v>
      </c>
      <c r="O517" s="68">
        <f t="shared" si="35"/>
        <v>0</v>
      </c>
      <c r="P517" s="69">
        <f>IF(L517="nio",0,IF(L517&gt;0,VLOOKUP(H517,'3-Productie normen'!A:I,VLOOKUP(L517,'3-Productie normen'!$B$38:$C$44,2,FALSE),FALSE)))</f>
        <v>0</v>
      </c>
      <c r="Q517" s="69">
        <f t="shared" si="36"/>
        <v>0</v>
      </c>
      <c r="R517" s="70"/>
      <c r="T517" s="43">
        <f t="shared" si="37"/>
        <v>13800</v>
      </c>
    </row>
    <row r="518" spans="2:20" ht="14.1" customHeight="1">
      <c r="B518" s="447" t="s">
        <v>669</v>
      </c>
      <c r="C518" s="447"/>
      <c r="D518" s="447"/>
      <c r="E518" s="448">
        <v>3</v>
      </c>
      <c r="F518" s="513"/>
      <c r="G518" s="453" t="s">
        <v>625</v>
      </c>
      <c r="H518" s="453" t="s">
        <v>665</v>
      </c>
      <c r="I518" s="437" t="s">
        <v>650</v>
      </c>
      <c r="J518" s="457">
        <v>27</v>
      </c>
      <c r="K518" s="449">
        <f t="shared" si="34"/>
        <v>120</v>
      </c>
      <c r="L518" s="399">
        <v>120</v>
      </c>
      <c r="M518" s="67"/>
      <c r="N518" s="68" t="e">
        <f>IF(L518="nio",0,IF(L518&gt;0,L518*J518/P518,0))*VLOOKUP(B518,'2-Kosten per locatie'!$A$15:$C$16,3,FALSE)</f>
        <v>#DIV/0!</v>
      </c>
      <c r="O518" s="68">
        <f t="shared" si="35"/>
        <v>0</v>
      </c>
      <c r="P518" s="69">
        <f>IF(L518="nio",0,IF(L518&gt;0,VLOOKUP(H518,'3-Productie normen'!A:I,VLOOKUP(L518,'3-Productie normen'!$B$38:$C$44,2,FALSE),FALSE)))</f>
        <v>0</v>
      </c>
      <c r="Q518" s="69">
        <f t="shared" si="36"/>
        <v>0</v>
      </c>
      <c r="R518" s="70"/>
      <c r="T518" s="43">
        <f t="shared" si="37"/>
        <v>3240</v>
      </c>
    </row>
    <row r="519" spans="2:20" ht="14.1" customHeight="1">
      <c r="B519" s="447" t="s">
        <v>669</v>
      </c>
      <c r="C519" s="447"/>
      <c r="D519" s="447"/>
      <c r="E519" s="448">
        <v>3</v>
      </c>
      <c r="F519" s="513"/>
      <c r="G519" s="453" t="s">
        <v>577</v>
      </c>
      <c r="H519" s="437" t="s">
        <v>209</v>
      </c>
      <c r="I519" s="437" t="s">
        <v>650</v>
      </c>
      <c r="J519" s="457">
        <v>98</v>
      </c>
      <c r="K519" s="449">
        <f t="shared" si="34"/>
        <v>200</v>
      </c>
      <c r="L519" s="399">
        <v>200</v>
      </c>
      <c r="M519" s="67"/>
      <c r="N519" s="68" t="e">
        <f>IF(L519="nio",0,IF(L519&gt;0,L519*J519/P519,0))*VLOOKUP(B519,'2-Kosten per locatie'!$A$15:$C$16,3,FALSE)</f>
        <v>#DIV/0!</v>
      </c>
      <c r="O519" s="68">
        <f t="shared" si="35"/>
        <v>0</v>
      </c>
      <c r="P519" s="69">
        <f>IF(L519="nio",0,IF(L519&gt;0,VLOOKUP(H519,'3-Productie normen'!A:I,VLOOKUP(L519,'3-Productie normen'!$B$38:$C$44,2,FALSE),FALSE)))</f>
        <v>0</v>
      </c>
      <c r="Q519" s="69">
        <f t="shared" si="36"/>
        <v>0</v>
      </c>
      <c r="R519" s="70"/>
      <c r="T519" s="43">
        <f t="shared" si="37"/>
        <v>19600</v>
      </c>
    </row>
    <row r="520" spans="2:20" ht="14.1" customHeight="1">
      <c r="B520" s="447" t="s">
        <v>669</v>
      </c>
      <c r="C520" s="447"/>
      <c r="D520" s="447"/>
      <c r="E520" s="448">
        <v>3</v>
      </c>
      <c r="F520" s="513"/>
      <c r="G520" s="453" t="s">
        <v>626</v>
      </c>
      <c r="H520" s="437" t="s">
        <v>686</v>
      </c>
      <c r="I520" s="437" t="s">
        <v>660</v>
      </c>
      <c r="J520" s="457">
        <v>68</v>
      </c>
      <c r="K520" s="449">
        <f t="shared" si="34"/>
        <v>200</v>
      </c>
      <c r="L520" s="399">
        <v>200</v>
      </c>
      <c r="M520" s="67"/>
      <c r="N520" s="68" t="e">
        <f>IF(L520="nio",0,IF(L520&gt;0,L520*J520/P520,0))*VLOOKUP(B520,'2-Kosten per locatie'!$A$15:$C$16,3,FALSE)</f>
        <v>#DIV/0!</v>
      </c>
      <c r="O520" s="68">
        <f t="shared" si="35"/>
        <v>0</v>
      </c>
      <c r="P520" s="69">
        <f>IF(L520="nio",0,IF(L520&gt;0,VLOOKUP(H520,'3-Productie normen'!A:I,VLOOKUP(L520,'3-Productie normen'!$B$38:$C$44,2,FALSE),FALSE)))</f>
        <v>0</v>
      </c>
      <c r="Q520" s="69">
        <f t="shared" si="36"/>
        <v>0</v>
      </c>
      <c r="R520" s="70"/>
      <c r="T520" s="43">
        <f t="shared" si="37"/>
        <v>13600</v>
      </c>
    </row>
    <row r="521" spans="2:20" ht="14.1" customHeight="1">
      <c r="B521" s="447" t="s">
        <v>669</v>
      </c>
      <c r="C521" s="447"/>
      <c r="D521" s="447"/>
      <c r="E521" s="448">
        <v>3</v>
      </c>
      <c r="F521" s="513"/>
      <c r="G521" s="453" t="s">
        <v>625</v>
      </c>
      <c r="H521" s="453" t="s">
        <v>665</v>
      </c>
      <c r="I521" s="437" t="s">
        <v>650</v>
      </c>
      <c r="J521" s="457">
        <v>29</v>
      </c>
      <c r="K521" s="449">
        <f t="shared" si="34"/>
        <v>120</v>
      </c>
      <c r="L521" s="399">
        <v>120</v>
      </c>
      <c r="M521" s="67"/>
      <c r="N521" s="68" t="e">
        <f>IF(L521="nio",0,IF(L521&gt;0,L521*J521/P521,0))*VLOOKUP(B521,'2-Kosten per locatie'!$A$15:$C$16,3,FALSE)</f>
        <v>#DIV/0!</v>
      </c>
      <c r="O521" s="68">
        <f t="shared" si="35"/>
        <v>0</v>
      </c>
      <c r="P521" s="69">
        <f>IF(L521="nio",0,IF(L521&gt;0,VLOOKUP(H521,'3-Productie normen'!A:I,VLOOKUP(L521,'3-Productie normen'!$B$38:$C$44,2,FALSE),FALSE)))</f>
        <v>0</v>
      </c>
      <c r="Q521" s="69">
        <f t="shared" si="36"/>
        <v>0</v>
      </c>
      <c r="R521" s="70"/>
      <c r="T521" s="43">
        <f t="shared" si="37"/>
        <v>3480</v>
      </c>
    </row>
    <row r="522" spans="2:20" ht="14.1" customHeight="1">
      <c r="B522" s="447" t="s">
        <v>669</v>
      </c>
      <c r="C522" s="447"/>
      <c r="D522" s="447"/>
      <c r="E522" s="448">
        <v>3</v>
      </c>
      <c r="F522" s="513"/>
      <c r="G522" s="453" t="s">
        <v>627</v>
      </c>
      <c r="H522" s="437" t="s">
        <v>686</v>
      </c>
      <c r="I522" s="437" t="s">
        <v>660</v>
      </c>
      <c r="J522" s="457">
        <v>69</v>
      </c>
      <c r="K522" s="449">
        <f t="shared" si="34"/>
        <v>200</v>
      </c>
      <c r="L522" s="399">
        <v>200</v>
      </c>
      <c r="M522" s="67"/>
      <c r="N522" s="68" t="e">
        <f>IF(L522="nio",0,IF(L522&gt;0,L522*J522/P522,0))*VLOOKUP(B522,'2-Kosten per locatie'!$A$15:$C$16,3,FALSE)</f>
        <v>#DIV/0!</v>
      </c>
      <c r="O522" s="68">
        <f t="shared" si="35"/>
        <v>0</v>
      </c>
      <c r="P522" s="69">
        <f>IF(L522="nio",0,IF(L522&gt;0,VLOOKUP(H522,'3-Productie normen'!A:I,VLOOKUP(L522,'3-Productie normen'!$B$38:$C$44,2,FALSE),FALSE)))</f>
        <v>0</v>
      </c>
      <c r="Q522" s="69">
        <f t="shared" si="36"/>
        <v>0</v>
      </c>
      <c r="R522" s="70"/>
      <c r="T522" s="43">
        <f t="shared" si="37"/>
        <v>13800</v>
      </c>
    </row>
    <row r="523" spans="2:20" ht="14.1" customHeight="1">
      <c r="B523" s="447" t="s">
        <v>669</v>
      </c>
      <c r="C523" s="447"/>
      <c r="D523" s="447"/>
      <c r="E523" s="448">
        <v>3</v>
      </c>
      <c r="F523" s="513"/>
      <c r="G523" s="453" t="s">
        <v>588</v>
      </c>
      <c r="H523" s="447" t="s">
        <v>16</v>
      </c>
      <c r="I523" s="437" t="s">
        <v>661</v>
      </c>
      <c r="J523" s="457">
        <v>7</v>
      </c>
      <c r="K523" s="449">
        <f t="shared" si="34"/>
        <v>400</v>
      </c>
      <c r="L523" s="399">
        <v>200</v>
      </c>
      <c r="M523" s="67">
        <v>200</v>
      </c>
      <c r="N523" s="68" t="e">
        <f>IF(L523="nio",0,IF(L523&gt;0,L523*J523/P523,0))*VLOOKUP(B523,'2-Kosten per locatie'!$A$15:$C$16,3,FALSE)</f>
        <v>#DIV/0!</v>
      </c>
      <c r="O523" s="68" t="e">
        <f t="shared" si="35"/>
        <v>#DIV/0!</v>
      </c>
      <c r="P523" s="69">
        <f>IF(L523="nio",0,IF(L523&gt;0,VLOOKUP(H523,'3-Productie normen'!A:I,VLOOKUP(L523,'3-Productie normen'!$B$38:$C$44,2,FALSE),FALSE)))</f>
        <v>0</v>
      </c>
      <c r="Q523" s="69">
        <f t="shared" si="36"/>
        <v>0</v>
      </c>
      <c r="R523" s="70"/>
      <c r="T523" s="43">
        <f t="shared" si="37"/>
        <v>2800</v>
      </c>
    </row>
    <row r="524" spans="2:20" ht="14.1" customHeight="1">
      <c r="B524" s="447" t="s">
        <v>669</v>
      </c>
      <c r="C524" s="447"/>
      <c r="D524" s="447"/>
      <c r="E524" s="448">
        <v>3</v>
      </c>
      <c r="F524" s="513"/>
      <c r="G524" s="453" t="s">
        <v>597</v>
      </c>
      <c r="H524" s="437" t="s">
        <v>207</v>
      </c>
      <c r="I524" s="437" t="s">
        <v>650</v>
      </c>
      <c r="J524" s="457">
        <v>46</v>
      </c>
      <c r="K524" s="449">
        <f t="shared" si="34"/>
        <v>120</v>
      </c>
      <c r="L524" s="399">
        <v>120</v>
      </c>
      <c r="M524" s="67"/>
      <c r="N524" s="68" t="e">
        <f>IF(L524="nio",0,IF(L524&gt;0,L524*J524/P524,0))*VLOOKUP(B524,'2-Kosten per locatie'!$A$15:$C$16,3,FALSE)</f>
        <v>#DIV/0!</v>
      </c>
      <c r="O524" s="68">
        <f t="shared" si="35"/>
        <v>0</v>
      </c>
      <c r="P524" s="69">
        <f>IF(L524="nio",0,IF(L524&gt;0,VLOOKUP(H524,'3-Productie normen'!A:I,VLOOKUP(L524,'3-Productie normen'!$B$38:$C$44,2,FALSE),FALSE)))</f>
        <v>0</v>
      </c>
      <c r="Q524" s="69">
        <f t="shared" si="36"/>
        <v>0</v>
      </c>
      <c r="R524" s="70"/>
      <c r="T524" s="43">
        <f t="shared" si="37"/>
        <v>5520</v>
      </c>
    </row>
    <row r="525" spans="2:20" ht="14.1" customHeight="1">
      <c r="B525" s="447" t="s">
        <v>669</v>
      </c>
      <c r="C525" s="447"/>
      <c r="D525" s="447"/>
      <c r="E525" s="448">
        <v>3</v>
      </c>
      <c r="F525" s="513"/>
      <c r="G525" s="453" t="s">
        <v>364</v>
      </c>
      <c r="H525" s="453" t="s">
        <v>665</v>
      </c>
      <c r="I525" s="437" t="s">
        <v>650</v>
      </c>
      <c r="J525" s="457">
        <v>3</v>
      </c>
      <c r="K525" s="449">
        <f t="shared" si="34"/>
        <v>12</v>
      </c>
      <c r="L525" s="399">
        <v>12</v>
      </c>
      <c r="M525" s="67"/>
      <c r="N525" s="68" t="e">
        <f>IF(L525="nio",0,IF(L525&gt;0,L525*J525/P525,0))*VLOOKUP(B525,'2-Kosten per locatie'!$A$15:$C$16,3,FALSE)</f>
        <v>#DIV/0!</v>
      </c>
      <c r="O525" s="68">
        <f t="shared" si="35"/>
        <v>0</v>
      </c>
      <c r="P525" s="69">
        <f>IF(L525="nio",0,IF(L525&gt;0,VLOOKUP(H525,'3-Productie normen'!A:I,VLOOKUP(L525,'3-Productie normen'!$B$38:$C$44,2,FALSE),FALSE)))</f>
        <v>0</v>
      </c>
      <c r="Q525" s="69">
        <f t="shared" si="36"/>
        <v>0</v>
      </c>
      <c r="R525" s="70"/>
      <c r="T525" s="43">
        <f t="shared" si="37"/>
        <v>36</v>
      </c>
    </row>
    <row r="526" spans="2:20" ht="14.1" customHeight="1">
      <c r="B526" s="447" t="s">
        <v>669</v>
      </c>
      <c r="C526" s="447"/>
      <c r="D526" s="447"/>
      <c r="E526" s="448">
        <v>3</v>
      </c>
      <c r="F526" s="513"/>
      <c r="G526" s="453" t="s">
        <v>577</v>
      </c>
      <c r="H526" s="437" t="s">
        <v>209</v>
      </c>
      <c r="I526" s="437" t="s">
        <v>650</v>
      </c>
      <c r="J526" s="457">
        <v>5</v>
      </c>
      <c r="K526" s="449">
        <f t="shared" si="34"/>
        <v>200</v>
      </c>
      <c r="L526" s="399">
        <v>200</v>
      </c>
      <c r="M526" s="67"/>
      <c r="N526" s="68" t="e">
        <f>IF(L526="nio",0,IF(L526&gt;0,L526*J526/P526,0))*VLOOKUP(B526,'2-Kosten per locatie'!$A$15:$C$16,3,FALSE)</f>
        <v>#DIV/0!</v>
      </c>
      <c r="O526" s="68">
        <f t="shared" si="35"/>
        <v>0</v>
      </c>
      <c r="P526" s="69">
        <f>IF(L526="nio",0,IF(L526&gt;0,VLOOKUP(H526,'3-Productie normen'!A:I,VLOOKUP(L526,'3-Productie normen'!$B$38:$C$44,2,FALSE),FALSE)))</f>
        <v>0</v>
      </c>
      <c r="Q526" s="69">
        <f t="shared" si="36"/>
        <v>0</v>
      </c>
      <c r="R526" s="70"/>
      <c r="T526" s="43">
        <f t="shared" si="37"/>
        <v>1000</v>
      </c>
    </row>
    <row r="527" spans="2:20" ht="14.1" customHeight="1">
      <c r="B527" s="447" t="s">
        <v>669</v>
      </c>
      <c r="C527" s="447"/>
      <c r="D527" s="447"/>
      <c r="E527" s="448">
        <v>3</v>
      </c>
      <c r="F527" s="513"/>
      <c r="G527" s="453" t="s">
        <v>588</v>
      </c>
      <c r="H527" s="447" t="s">
        <v>16</v>
      </c>
      <c r="I527" s="437" t="s">
        <v>661</v>
      </c>
      <c r="J527" s="457">
        <v>5</v>
      </c>
      <c r="K527" s="449">
        <f t="shared" si="34"/>
        <v>400</v>
      </c>
      <c r="L527" s="399">
        <v>200</v>
      </c>
      <c r="M527" s="67">
        <v>200</v>
      </c>
      <c r="N527" s="68" t="e">
        <f>IF(L527="nio",0,IF(L527&gt;0,L527*J527/P527,0))*VLOOKUP(B527,'2-Kosten per locatie'!$A$15:$C$16,3,FALSE)</f>
        <v>#DIV/0!</v>
      </c>
      <c r="O527" s="68" t="e">
        <f t="shared" si="35"/>
        <v>#DIV/0!</v>
      </c>
      <c r="P527" s="69">
        <f>IF(L527="nio",0,IF(L527&gt;0,VLOOKUP(H527,'3-Productie normen'!A:I,VLOOKUP(L527,'3-Productie normen'!$B$38:$C$44,2,FALSE),FALSE)))</f>
        <v>0</v>
      </c>
      <c r="Q527" s="69">
        <f t="shared" si="36"/>
        <v>0</v>
      </c>
      <c r="R527" s="70"/>
      <c r="T527" s="43">
        <f t="shared" si="37"/>
        <v>2000</v>
      </c>
    </row>
    <row r="528" spans="2:20" ht="14.1" customHeight="1">
      <c r="B528" s="447" t="s">
        <v>669</v>
      </c>
      <c r="C528" s="447"/>
      <c r="D528" s="447"/>
      <c r="E528" s="448">
        <v>3</v>
      </c>
      <c r="F528" s="513"/>
      <c r="G528" s="453" t="s">
        <v>628</v>
      </c>
      <c r="H528" s="447" t="s">
        <v>685</v>
      </c>
      <c r="I528" s="437" t="s">
        <v>650</v>
      </c>
      <c r="J528" s="457">
        <v>56</v>
      </c>
      <c r="K528" s="449">
        <f t="shared" si="34"/>
        <v>200</v>
      </c>
      <c r="L528" s="399">
        <v>200</v>
      </c>
      <c r="M528" s="67"/>
      <c r="N528" s="68" t="e">
        <f>IF(L528="nio",0,IF(L528&gt;0,L528*J528/P528,0))*VLOOKUP(B528,'2-Kosten per locatie'!$A$15:$C$16,3,FALSE)</f>
        <v>#DIV/0!</v>
      </c>
      <c r="O528" s="68">
        <f t="shared" si="35"/>
        <v>0</v>
      </c>
      <c r="P528" s="69">
        <f>IF(L528="nio",0,IF(L528&gt;0,VLOOKUP(H528,'3-Productie normen'!A:I,VLOOKUP(L528,'3-Productie normen'!$B$38:$C$44,2,FALSE),FALSE)))</f>
        <v>0</v>
      </c>
      <c r="Q528" s="69">
        <f t="shared" si="36"/>
        <v>0</v>
      </c>
      <c r="R528" s="70"/>
      <c r="T528" s="43">
        <f t="shared" si="37"/>
        <v>11200</v>
      </c>
    </row>
    <row r="529" spans="2:20" ht="14.1" customHeight="1">
      <c r="B529" s="447" t="s">
        <v>669</v>
      </c>
      <c r="C529" s="447"/>
      <c r="D529" s="447"/>
      <c r="E529" s="448">
        <v>3</v>
      </c>
      <c r="F529" s="513"/>
      <c r="G529" s="453" t="s">
        <v>577</v>
      </c>
      <c r="H529" s="437" t="s">
        <v>209</v>
      </c>
      <c r="I529" s="437" t="s">
        <v>650</v>
      </c>
      <c r="J529" s="457">
        <v>96</v>
      </c>
      <c r="K529" s="449">
        <f t="shared" si="34"/>
        <v>200</v>
      </c>
      <c r="L529" s="399">
        <v>200</v>
      </c>
      <c r="M529" s="67"/>
      <c r="N529" s="68" t="e">
        <f>IF(L529="nio",0,IF(L529&gt;0,L529*J529/P529,0))*VLOOKUP(B529,'2-Kosten per locatie'!$A$15:$C$16,3,FALSE)</f>
        <v>#DIV/0!</v>
      </c>
      <c r="O529" s="68">
        <f t="shared" si="35"/>
        <v>0</v>
      </c>
      <c r="P529" s="69">
        <f>IF(L529="nio",0,IF(L529&gt;0,VLOOKUP(H529,'3-Productie normen'!A:I,VLOOKUP(L529,'3-Productie normen'!$B$38:$C$44,2,FALSE),FALSE)))</f>
        <v>0</v>
      </c>
      <c r="Q529" s="69">
        <f t="shared" si="36"/>
        <v>0</v>
      </c>
      <c r="R529" s="70"/>
      <c r="T529" s="43">
        <f t="shared" si="37"/>
        <v>19200</v>
      </c>
    </row>
    <row r="530" spans="2:20" ht="14.1" customHeight="1">
      <c r="B530" s="447" t="s">
        <v>669</v>
      </c>
      <c r="C530" s="447"/>
      <c r="D530" s="447"/>
      <c r="E530" s="448">
        <v>3</v>
      </c>
      <c r="F530" s="513"/>
      <c r="G530" s="453" t="s">
        <v>619</v>
      </c>
      <c r="H530" s="437" t="s">
        <v>686</v>
      </c>
      <c r="I530" s="437" t="s">
        <v>650</v>
      </c>
      <c r="J530" s="457">
        <v>105</v>
      </c>
      <c r="K530" s="449">
        <f t="shared" si="34"/>
        <v>200</v>
      </c>
      <c r="L530" s="399">
        <v>200</v>
      </c>
      <c r="M530" s="67"/>
      <c r="N530" s="68" t="e">
        <f>IF(L530="nio",0,IF(L530&gt;0,L530*J530/P530,0))*VLOOKUP(B530,'2-Kosten per locatie'!$A$15:$C$16,3,FALSE)</f>
        <v>#DIV/0!</v>
      </c>
      <c r="O530" s="68">
        <f t="shared" si="35"/>
        <v>0</v>
      </c>
      <c r="P530" s="69">
        <f>IF(L530="nio",0,IF(L530&gt;0,VLOOKUP(H530,'3-Productie normen'!A:I,VLOOKUP(L530,'3-Productie normen'!$B$38:$C$44,2,FALSE),FALSE)))</f>
        <v>0</v>
      </c>
      <c r="Q530" s="69">
        <f t="shared" si="36"/>
        <v>0</v>
      </c>
      <c r="R530" s="70"/>
      <c r="T530" s="43">
        <f t="shared" si="37"/>
        <v>21000</v>
      </c>
    </row>
    <row r="531" spans="2:20" ht="14.1" customHeight="1">
      <c r="B531" s="447" t="s">
        <v>669</v>
      </c>
      <c r="C531" s="447"/>
      <c r="D531" s="447"/>
      <c r="E531" s="448">
        <v>3</v>
      </c>
      <c r="F531" s="513"/>
      <c r="G531" s="453" t="s">
        <v>603</v>
      </c>
      <c r="H531" s="437" t="s">
        <v>149</v>
      </c>
      <c r="I531" s="437" t="s">
        <v>650</v>
      </c>
      <c r="J531" s="457">
        <v>18</v>
      </c>
      <c r="K531" s="449">
        <f t="shared" si="34"/>
        <v>120</v>
      </c>
      <c r="L531" s="399">
        <v>120</v>
      </c>
      <c r="M531" s="67"/>
      <c r="N531" s="68" t="e">
        <f>IF(L531="nio",0,IF(L531&gt;0,L531*J531/P531,0))*VLOOKUP(B531,'2-Kosten per locatie'!$A$15:$C$16,3,FALSE)</f>
        <v>#DIV/0!</v>
      </c>
      <c r="O531" s="68">
        <f t="shared" si="35"/>
        <v>0</v>
      </c>
      <c r="P531" s="69">
        <f>IF(L531="nio",0,IF(L531&gt;0,VLOOKUP(H531,'3-Productie normen'!A:I,VLOOKUP(L531,'3-Productie normen'!$B$38:$C$44,2,FALSE),FALSE)))</f>
        <v>0</v>
      </c>
      <c r="Q531" s="69">
        <f t="shared" si="36"/>
        <v>0</v>
      </c>
      <c r="R531" s="70"/>
      <c r="T531" s="43">
        <f t="shared" si="37"/>
        <v>2160</v>
      </c>
    </row>
    <row r="532" spans="2:20" ht="14.1" customHeight="1">
      <c r="B532" s="447" t="s">
        <v>669</v>
      </c>
      <c r="C532" s="447"/>
      <c r="D532" s="447"/>
      <c r="E532" s="448">
        <v>3</v>
      </c>
      <c r="F532" s="513"/>
      <c r="G532" s="453" t="s">
        <v>603</v>
      </c>
      <c r="H532" s="437" t="s">
        <v>149</v>
      </c>
      <c r="I532" s="437" t="s">
        <v>650</v>
      </c>
      <c r="J532" s="457">
        <v>13</v>
      </c>
      <c r="K532" s="449">
        <f t="shared" si="34"/>
        <v>120</v>
      </c>
      <c r="L532" s="399">
        <v>120</v>
      </c>
      <c r="M532" s="67"/>
      <c r="N532" s="68" t="e">
        <f>IF(L532="nio",0,IF(L532&gt;0,L532*J532/P532,0))*VLOOKUP(B532,'2-Kosten per locatie'!$A$15:$C$16,3,FALSE)</f>
        <v>#DIV/0!</v>
      </c>
      <c r="O532" s="68">
        <f t="shared" si="35"/>
        <v>0</v>
      </c>
      <c r="P532" s="69">
        <f>IF(L532="nio",0,IF(L532&gt;0,VLOOKUP(H532,'3-Productie normen'!A:I,VLOOKUP(L532,'3-Productie normen'!$B$38:$C$44,2,FALSE),FALSE)))</f>
        <v>0</v>
      </c>
      <c r="Q532" s="69">
        <f t="shared" si="36"/>
        <v>0</v>
      </c>
      <c r="R532" s="70"/>
      <c r="T532" s="43">
        <f t="shared" si="37"/>
        <v>1560</v>
      </c>
    </row>
    <row r="533" spans="2:20" ht="14.1" customHeight="1">
      <c r="B533" s="447" t="s">
        <v>669</v>
      </c>
      <c r="C533" s="447"/>
      <c r="D533" s="447"/>
      <c r="E533" s="448">
        <v>3</v>
      </c>
      <c r="F533" s="513"/>
      <c r="G533" s="453" t="s">
        <v>597</v>
      </c>
      <c r="H533" s="437" t="s">
        <v>207</v>
      </c>
      <c r="I533" s="437" t="s">
        <v>650</v>
      </c>
      <c r="J533" s="457">
        <v>35</v>
      </c>
      <c r="K533" s="449">
        <f t="shared" si="34"/>
        <v>120</v>
      </c>
      <c r="L533" s="399">
        <v>120</v>
      </c>
      <c r="M533" s="67"/>
      <c r="N533" s="68" t="e">
        <f>IF(L533="nio",0,IF(L533&gt;0,L533*J533/P533,0))*VLOOKUP(B533,'2-Kosten per locatie'!$A$15:$C$16,3,FALSE)</f>
        <v>#DIV/0!</v>
      </c>
      <c r="O533" s="68">
        <f t="shared" si="35"/>
        <v>0</v>
      </c>
      <c r="P533" s="69">
        <f>IF(L533="nio",0,IF(L533&gt;0,VLOOKUP(H533,'3-Productie normen'!A:I,VLOOKUP(L533,'3-Productie normen'!$B$38:$C$44,2,FALSE),FALSE)))</f>
        <v>0</v>
      </c>
      <c r="Q533" s="69">
        <f t="shared" si="36"/>
        <v>0</v>
      </c>
      <c r="R533" s="70"/>
      <c r="T533" s="43">
        <f t="shared" si="37"/>
        <v>4200</v>
      </c>
    </row>
    <row r="534" spans="2:20" ht="14.1" customHeight="1">
      <c r="B534" s="447" t="s">
        <v>669</v>
      </c>
      <c r="C534" s="447"/>
      <c r="D534" s="447"/>
      <c r="E534" s="448">
        <v>3</v>
      </c>
      <c r="F534" s="513"/>
      <c r="G534" s="453" t="s">
        <v>577</v>
      </c>
      <c r="H534" s="437" t="s">
        <v>209</v>
      </c>
      <c r="I534" s="437" t="s">
        <v>650</v>
      </c>
      <c r="J534" s="457">
        <v>96</v>
      </c>
      <c r="K534" s="449">
        <f t="shared" si="34"/>
        <v>200</v>
      </c>
      <c r="L534" s="399">
        <v>200</v>
      </c>
      <c r="M534" s="67"/>
      <c r="N534" s="68" t="e">
        <f>IF(L534="nio",0,IF(L534&gt;0,L534*J534/P534,0))*VLOOKUP(B534,'2-Kosten per locatie'!$A$15:$C$16,3,FALSE)</f>
        <v>#DIV/0!</v>
      </c>
      <c r="O534" s="68">
        <f t="shared" si="35"/>
        <v>0</v>
      </c>
      <c r="P534" s="69">
        <f>IF(L534="nio",0,IF(L534&gt;0,VLOOKUP(H534,'3-Productie normen'!A:I,VLOOKUP(L534,'3-Productie normen'!$B$38:$C$44,2,FALSE),FALSE)))</f>
        <v>0</v>
      </c>
      <c r="Q534" s="69">
        <f t="shared" si="36"/>
        <v>0</v>
      </c>
      <c r="R534" s="70"/>
      <c r="T534" s="43">
        <f t="shared" si="37"/>
        <v>19200</v>
      </c>
    </row>
    <row r="535" spans="2:20" ht="14.1" customHeight="1">
      <c r="B535" s="447" t="s">
        <v>669</v>
      </c>
      <c r="C535" s="447"/>
      <c r="D535" s="447"/>
      <c r="E535" s="448">
        <v>3</v>
      </c>
      <c r="F535" s="513"/>
      <c r="G535" s="453" t="s">
        <v>315</v>
      </c>
      <c r="H535" s="447" t="s">
        <v>685</v>
      </c>
      <c r="I535" s="437" t="s">
        <v>650</v>
      </c>
      <c r="J535" s="457">
        <v>35</v>
      </c>
      <c r="K535" s="449">
        <f t="shared" si="34"/>
        <v>200</v>
      </c>
      <c r="L535" s="399">
        <v>200</v>
      </c>
      <c r="M535" s="67"/>
      <c r="N535" s="68" t="e">
        <f>IF(L535="nio",0,IF(L535&gt;0,L535*J535/P535,0))*VLOOKUP(B535,'2-Kosten per locatie'!$A$15:$C$16,3,FALSE)</f>
        <v>#DIV/0!</v>
      </c>
      <c r="O535" s="68">
        <f t="shared" si="35"/>
        <v>0</v>
      </c>
      <c r="P535" s="69">
        <f>IF(L535="nio",0,IF(L535&gt;0,VLOOKUP(H535,'3-Productie normen'!A:I,VLOOKUP(L535,'3-Productie normen'!$B$38:$C$44,2,FALSE),FALSE)))</f>
        <v>0</v>
      </c>
      <c r="Q535" s="69">
        <f t="shared" si="36"/>
        <v>0</v>
      </c>
      <c r="R535" s="70"/>
      <c r="T535" s="43">
        <f t="shared" si="37"/>
        <v>7000</v>
      </c>
    </row>
    <row r="536" spans="2:20" ht="14.1" customHeight="1">
      <c r="B536" s="447" t="s">
        <v>669</v>
      </c>
      <c r="C536" s="447"/>
      <c r="D536" s="447"/>
      <c r="E536" s="448">
        <v>3</v>
      </c>
      <c r="F536" s="513"/>
      <c r="G536" s="453" t="s">
        <v>315</v>
      </c>
      <c r="H536" s="447" t="s">
        <v>685</v>
      </c>
      <c r="I536" s="437" t="s">
        <v>650</v>
      </c>
      <c r="J536" s="457">
        <v>56</v>
      </c>
      <c r="K536" s="449">
        <f t="shared" si="34"/>
        <v>200</v>
      </c>
      <c r="L536" s="399">
        <v>200</v>
      </c>
      <c r="M536" s="67"/>
      <c r="N536" s="68" t="e">
        <f>IF(L536="nio",0,IF(L536&gt;0,L536*J536/P536,0))*VLOOKUP(B536,'2-Kosten per locatie'!$A$15:$C$16,3,FALSE)</f>
        <v>#DIV/0!</v>
      </c>
      <c r="O536" s="68">
        <f t="shared" si="35"/>
        <v>0</v>
      </c>
      <c r="P536" s="69">
        <f>IF(L536="nio",0,IF(L536&gt;0,VLOOKUP(H536,'3-Productie normen'!A:I,VLOOKUP(L536,'3-Productie normen'!$B$38:$C$44,2,FALSE),FALSE)))</f>
        <v>0</v>
      </c>
      <c r="Q536" s="69">
        <f t="shared" si="36"/>
        <v>0</v>
      </c>
      <c r="R536" s="70"/>
      <c r="T536" s="43">
        <f t="shared" si="37"/>
        <v>11200</v>
      </c>
    </row>
    <row r="537" spans="2:20" ht="14.1" customHeight="1">
      <c r="B537" s="447" t="s">
        <v>669</v>
      </c>
      <c r="C537" s="447"/>
      <c r="D537" s="447"/>
      <c r="E537" s="448">
        <v>3</v>
      </c>
      <c r="F537" s="513"/>
      <c r="G537" s="453" t="s">
        <v>588</v>
      </c>
      <c r="H537" s="447" t="s">
        <v>16</v>
      </c>
      <c r="I537" s="437" t="s">
        <v>661</v>
      </c>
      <c r="J537" s="457">
        <v>8</v>
      </c>
      <c r="K537" s="449">
        <f t="shared" si="34"/>
        <v>400</v>
      </c>
      <c r="L537" s="399">
        <v>200</v>
      </c>
      <c r="M537" s="67">
        <v>200</v>
      </c>
      <c r="N537" s="68" t="e">
        <f>IF(L537="nio",0,IF(L537&gt;0,L537*J537/P537,0))*VLOOKUP(B537,'2-Kosten per locatie'!$A$15:$C$16,3,FALSE)</f>
        <v>#DIV/0!</v>
      </c>
      <c r="O537" s="68" t="e">
        <f t="shared" si="35"/>
        <v>#DIV/0!</v>
      </c>
      <c r="P537" s="69">
        <f>IF(L537="nio",0,IF(L537&gt;0,VLOOKUP(H537,'3-Productie normen'!A:I,VLOOKUP(L537,'3-Productie normen'!$B$38:$C$44,2,FALSE),FALSE)))</f>
        <v>0</v>
      </c>
      <c r="Q537" s="69">
        <f t="shared" si="36"/>
        <v>0</v>
      </c>
      <c r="R537" s="70"/>
      <c r="T537" s="43">
        <f t="shared" si="37"/>
        <v>3200</v>
      </c>
    </row>
    <row r="538" spans="2:20" ht="14.1" customHeight="1">
      <c r="B538" s="447" t="s">
        <v>669</v>
      </c>
      <c r="C538" s="447"/>
      <c r="D538" s="447"/>
      <c r="E538" s="448">
        <v>3</v>
      </c>
      <c r="F538" s="513"/>
      <c r="G538" s="453" t="s">
        <v>577</v>
      </c>
      <c r="H538" s="437" t="s">
        <v>209</v>
      </c>
      <c r="I538" s="437" t="s">
        <v>650</v>
      </c>
      <c r="J538" s="457">
        <v>7</v>
      </c>
      <c r="K538" s="449">
        <f t="shared" si="34"/>
        <v>200</v>
      </c>
      <c r="L538" s="399">
        <v>200</v>
      </c>
      <c r="M538" s="67"/>
      <c r="N538" s="68" t="e">
        <f>IF(L538="nio",0,IF(L538&gt;0,L538*J538/P538,0))*VLOOKUP(B538,'2-Kosten per locatie'!$A$15:$C$16,3,FALSE)</f>
        <v>#DIV/0!</v>
      </c>
      <c r="O538" s="68">
        <f t="shared" si="35"/>
        <v>0</v>
      </c>
      <c r="P538" s="69">
        <f>IF(L538="nio",0,IF(L538&gt;0,VLOOKUP(H538,'3-Productie normen'!A:I,VLOOKUP(L538,'3-Productie normen'!$B$38:$C$44,2,FALSE),FALSE)))</f>
        <v>0</v>
      </c>
      <c r="Q538" s="69">
        <f t="shared" si="36"/>
        <v>0</v>
      </c>
      <c r="R538" s="70"/>
      <c r="T538" s="43">
        <f t="shared" si="37"/>
        <v>1400</v>
      </c>
    </row>
    <row r="539" spans="2:20" ht="14.1" customHeight="1">
      <c r="B539" s="447" t="s">
        <v>669</v>
      </c>
      <c r="C539" s="447"/>
      <c r="D539" s="447"/>
      <c r="E539" s="448">
        <v>3</v>
      </c>
      <c r="F539" s="513"/>
      <c r="G539" s="453" t="s">
        <v>364</v>
      </c>
      <c r="H539" s="453" t="s">
        <v>665</v>
      </c>
      <c r="I539" s="437" t="s">
        <v>650</v>
      </c>
      <c r="J539" s="457">
        <v>5</v>
      </c>
      <c r="K539" s="449">
        <f t="shared" si="34"/>
        <v>12</v>
      </c>
      <c r="L539" s="399">
        <v>12</v>
      </c>
      <c r="M539" s="67"/>
      <c r="N539" s="68" t="e">
        <f>IF(L539="nio",0,IF(L539&gt;0,L539*J539/P539,0))*VLOOKUP(B539,'2-Kosten per locatie'!$A$15:$C$16,3,FALSE)</f>
        <v>#DIV/0!</v>
      </c>
      <c r="O539" s="68">
        <f t="shared" si="35"/>
        <v>0</v>
      </c>
      <c r="P539" s="69">
        <f>IF(L539="nio",0,IF(L539&gt;0,VLOOKUP(H539,'3-Productie normen'!A:I,VLOOKUP(L539,'3-Productie normen'!$B$38:$C$44,2,FALSE),FALSE)))</f>
        <v>0</v>
      </c>
      <c r="Q539" s="69">
        <f t="shared" si="36"/>
        <v>0</v>
      </c>
      <c r="R539" s="70"/>
      <c r="T539" s="43">
        <f t="shared" si="37"/>
        <v>60</v>
      </c>
    </row>
    <row r="540" spans="2:20" ht="14.1" customHeight="1">
      <c r="B540" s="447" t="s">
        <v>669</v>
      </c>
      <c r="C540" s="447"/>
      <c r="D540" s="447"/>
      <c r="E540" s="448">
        <v>3</v>
      </c>
      <c r="F540" s="513"/>
      <c r="G540" s="453" t="s">
        <v>629</v>
      </c>
      <c r="H540" s="437" t="s">
        <v>149</v>
      </c>
      <c r="I540" s="437" t="s">
        <v>650</v>
      </c>
      <c r="J540" s="457">
        <v>56</v>
      </c>
      <c r="K540" s="449">
        <f t="shared" si="34"/>
        <v>200</v>
      </c>
      <c r="L540" s="399">
        <v>200</v>
      </c>
      <c r="M540" s="67"/>
      <c r="N540" s="68" t="e">
        <f>IF(L540="nio",0,IF(L540&gt;0,L540*J540/P540,0))*VLOOKUP(B540,'2-Kosten per locatie'!$A$15:$C$16,3,FALSE)</f>
        <v>#DIV/0!</v>
      </c>
      <c r="O540" s="68">
        <f t="shared" si="35"/>
        <v>0</v>
      </c>
      <c r="P540" s="69">
        <f>IF(L540="nio",0,IF(L540&gt;0,VLOOKUP(H540,'3-Productie normen'!A:I,VLOOKUP(L540,'3-Productie normen'!$B$38:$C$44,2,FALSE),FALSE)))</f>
        <v>0</v>
      </c>
      <c r="Q540" s="69">
        <f t="shared" si="36"/>
        <v>0</v>
      </c>
      <c r="R540" s="70"/>
      <c r="T540" s="43">
        <f t="shared" si="37"/>
        <v>11200</v>
      </c>
    </row>
    <row r="541" spans="2:20" ht="14.1" customHeight="1">
      <c r="B541" s="447" t="s">
        <v>669</v>
      </c>
      <c r="C541" s="447"/>
      <c r="D541" s="447"/>
      <c r="E541" s="448">
        <v>3</v>
      </c>
      <c r="F541" s="513"/>
      <c r="G541" s="453" t="s">
        <v>364</v>
      </c>
      <c r="H541" s="453" t="s">
        <v>665</v>
      </c>
      <c r="I541" s="437" t="s">
        <v>650</v>
      </c>
      <c r="J541" s="457">
        <v>5</v>
      </c>
      <c r="K541" s="449">
        <f t="shared" si="34"/>
        <v>12</v>
      </c>
      <c r="L541" s="399">
        <v>12</v>
      </c>
      <c r="M541" s="67"/>
      <c r="N541" s="68" t="e">
        <f>IF(L541="nio",0,IF(L541&gt;0,L541*J541/P541,0))*VLOOKUP(B541,'2-Kosten per locatie'!$A$15:$C$16,3,FALSE)</f>
        <v>#DIV/0!</v>
      </c>
      <c r="O541" s="68">
        <f t="shared" si="35"/>
        <v>0</v>
      </c>
      <c r="P541" s="69">
        <f>IF(L541="nio",0,IF(L541&gt;0,VLOOKUP(H541,'3-Productie normen'!A:I,VLOOKUP(L541,'3-Productie normen'!$B$38:$C$44,2,FALSE),FALSE)))</f>
        <v>0</v>
      </c>
      <c r="Q541" s="69">
        <f t="shared" si="36"/>
        <v>0</v>
      </c>
      <c r="R541" s="70"/>
      <c r="T541" s="43">
        <f t="shared" si="37"/>
        <v>60</v>
      </c>
    </row>
    <row r="542" spans="2:20" ht="14.1" customHeight="1">
      <c r="B542" s="447" t="s">
        <v>669</v>
      </c>
      <c r="C542" s="447"/>
      <c r="D542" s="447"/>
      <c r="E542" s="448">
        <v>3</v>
      </c>
      <c r="F542" s="513"/>
      <c r="G542" s="453" t="s">
        <v>577</v>
      </c>
      <c r="H542" s="437" t="s">
        <v>209</v>
      </c>
      <c r="I542" s="437" t="s">
        <v>650</v>
      </c>
      <c r="J542" s="457">
        <v>109</v>
      </c>
      <c r="K542" s="449">
        <f t="shared" si="34"/>
        <v>200</v>
      </c>
      <c r="L542" s="399">
        <v>200</v>
      </c>
      <c r="M542" s="67"/>
      <c r="N542" s="68" t="e">
        <f>IF(L542="nio",0,IF(L542&gt;0,L542*J542/P542,0))*VLOOKUP(B542,'2-Kosten per locatie'!$A$15:$C$16,3,FALSE)</f>
        <v>#DIV/0!</v>
      </c>
      <c r="O542" s="68">
        <f t="shared" si="35"/>
        <v>0</v>
      </c>
      <c r="P542" s="69">
        <f>IF(L542="nio",0,IF(L542&gt;0,VLOOKUP(H542,'3-Productie normen'!A:I,VLOOKUP(L542,'3-Productie normen'!$B$38:$C$44,2,FALSE),FALSE)))</f>
        <v>0</v>
      </c>
      <c r="Q542" s="69">
        <f t="shared" si="36"/>
        <v>0</v>
      </c>
      <c r="R542" s="70"/>
      <c r="T542" s="43">
        <f t="shared" si="37"/>
        <v>21800</v>
      </c>
    </row>
    <row r="543" spans="2:20" ht="14.1" customHeight="1">
      <c r="B543" s="447" t="s">
        <v>669</v>
      </c>
      <c r="C543" s="447"/>
      <c r="D543" s="447"/>
      <c r="E543" s="448">
        <v>3</v>
      </c>
      <c r="F543" s="513"/>
      <c r="G543" s="453" t="s">
        <v>588</v>
      </c>
      <c r="H543" s="447" t="s">
        <v>16</v>
      </c>
      <c r="I543" s="437" t="s">
        <v>661</v>
      </c>
      <c r="J543" s="457">
        <v>7</v>
      </c>
      <c r="K543" s="449">
        <f t="shared" ref="K543:K578" si="38">SUM(L543:M543)</f>
        <v>400</v>
      </c>
      <c r="L543" s="399">
        <v>200</v>
      </c>
      <c r="M543" s="67">
        <v>200</v>
      </c>
      <c r="N543" s="68" t="e">
        <f>IF(L543="nio",0,IF(L543&gt;0,L543*J543/P543,0))*VLOOKUP(B543,'2-Kosten per locatie'!$A$15:$C$16,3,FALSE)</f>
        <v>#DIV/0!</v>
      </c>
      <c r="O543" s="68" t="e">
        <f t="shared" ref="O543:O578" si="39">IF(M543&gt;0,M543*J543/Q543,0)</f>
        <v>#DIV/0!</v>
      </c>
      <c r="P543" s="69">
        <f>IF(L543="nio",0,IF(L543&gt;0,VLOOKUP(H543,'3-Productie normen'!A:I,VLOOKUP(L543,'3-Productie normen'!$B$38:$C$44,2,FALSE),FALSE)))</f>
        <v>0</v>
      </c>
      <c r="Q543" s="69">
        <f t="shared" ref="Q543:Q578" si="40">IF(M543&gt;0,P543*$Q$8,0)</f>
        <v>0</v>
      </c>
      <c r="R543" s="70"/>
      <c r="T543" s="43">
        <f t="shared" ref="T543:T565" si="41">K543*J543</f>
        <v>2800</v>
      </c>
    </row>
    <row r="544" spans="2:20" ht="14.1" customHeight="1">
      <c r="B544" s="447" t="s">
        <v>669</v>
      </c>
      <c r="C544" s="447"/>
      <c r="D544" s="447"/>
      <c r="E544" s="448">
        <v>3</v>
      </c>
      <c r="F544" s="513"/>
      <c r="G544" s="453" t="s">
        <v>315</v>
      </c>
      <c r="H544" s="447" t="s">
        <v>685</v>
      </c>
      <c r="I544" s="437" t="s">
        <v>650</v>
      </c>
      <c r="J544" s="457">
        <v>56</v>
      </c>
      <c r="K544" s="449">
        <f t="shared" si="38"/>
        <v>200</v>
      </c>
      <c r="L544" s="399">
        <v>200</v>
      </c>
      <c r="M544" s="67"/>
      <c r="N544" s="68" t="e">
        <f>IF(L544="nio",0,IF(L544&gt;0,L544*J544/P544,0))*VLOOKUP(B544,'2-Kosten per locatie'!$A$15:$C$16,3,FALSE)</f>
        <v>#DIV/0!</v>
      </c>
      <c r="O544" s="68">
        <f t="shared" si="39"/>
        <v>0</v>
      </c>
      <c r="P544" s="69">
        <f>IF(L544="nio",0,IF(L544&gt;0,VLOOKUP(H544,'3-Productie normen'!A:I,VLOOKUP(L544,'3-Productie normen'!$B$38:$C$44,2,FALSE),FALSE)))</f>
        <v>0</v>
      </c>
      <c r="Q544" s="69">
        <f t="shared" si="40"/>
        <v>0</v>
      </c>
      <c r="R544" s="70"/>
      <c r="T544" s="43">
        <f t="shared" si="41"/>
        <v>11200</v>
      </c>
    </row>
    <row r="545" spans="2:20" ht="14.1" customHeight="1">
      <c r="B545" s="447" t="s">
        <v>669</v>
      </c>
      <c r="C545" s="447"/>
      <c r="D545" s="447"/>
      <c r="E545" s="448">
        <v>3</v>
      </c>
      <c r="F545" s="513"/>
      <c r="G545" s="453" t="s">
        <v>597</v>
      </c>
      <c r="H545" s="437" t="s">
        <v>207</v>
      </c>
      <c r="I545" s="437" t="s">
        <v>650</v>
      </c>
      <c r="J545" s="457">
        <v>40</v>
      </c>
      <c r="K545" s="449">
        <f t="shared" si="38"/>
        <v>120</v>
      </c>
      <c r="L545" s="399">
        <v>120</v>
      </c>
      <c r="M545" s="67"/>
      <c r="N545" s="68" t="e">
        <f>IF(L545="nio",0,IF(L545&gt;0,L545*J545/P545,0))*VLOOKUP(B545,'2-Kosten per locatie'!$A$15:$C$16,3,FALSE)</f>
        <v>#DIV/0!</v>
      </c>
      <c r="O545" s="68">
        <f t="shared" si="39"/>
        <v>0</v>
      </c>
      <c r="P545" s="69">
        <f>IF(L545="nio",0,IF(L545&gt;0,VLOOKUP(H545,'3-Productie normen'!A:I,VLOOKUP(L545,'3-Productie normen'!$B$38:$C$44,2,FALSE),FALSE)))</f>
        <v>0</v>
      </c>
      <c r="Q545" s="69">
        <f t="shared" si="40"/>
        <v>0</v>
      </c>
      <c r="R545" s="70"/>
      <c r="T545" s="43">
        <f t="shared" si="41"/>
        <v>4800</v>
      </c>
    </row>
    <row r="546" spans="2:20" ht="14.1" customHeight="1">
      <c r="B546" s="447" t="s">
        <v>669</v>
      </c>
      <c r="C546" s="447"/>
      <c r="D546" s="447"/>
      <c r="E546" s="448">
        <v>3</v>
      </c>
      <c r="F546" s="513"/>
      <c r="G546" s="453" t="s">
        <v>582</v>
      </c>
      <c r="H546" s="437" t="s">
        <v>666</v>
      </c>
      <c r="I546" s="437" t="s">
        <v>650</v>
      </c>
      <c r="J546" s="457">
        <v>15</v>
      </c>
      <c r="K546" s="449">
        <f t="shared" si="38"/>
        <v>120</v>
      </c>
      <c r="L546" s="399">
        <v>120</v>
      </c>
      <c r="M546" s="67"/>
      <c r="N546" s="68" t="e">
        <f>IF(L546="nio",0,IF(L546&gt;0,L546*J546/P546,0))*VLOOKUP(B546,'2-Kosten per locatie'!$A$15:$C$16,3,FALSE)</f>
        <v>#DIV/0!</v>
      </c>
      <c r="O546" s="68">
        <f t="shared" si="39"/>
        <v>0</v>
      </c>
      <c r="P546" s="69">
        <f>IF(L546="nio",0,IF(L546&gt;0,VLOOKUP(H546,'3-Productie normen'!A:I,VLOOKUP(L546,'3-Productie normen'!$B$38:$C$44,2,FALSE),FALSE)))</f>
        <v>0</v>
      </c>
      <c r="Q546" s="69">
        <f t="shared" si="40"/>
        <v>0</v>
      </c>
      <c r="R546" s="70"/>
      <c r="T546" s="43">
        <f t="shared" si="41"/>
        <v>1800</v>
      </c>
    </row>
    <row r="547" spans="2:20" ht="14.1" customHeight="1">
      <c r="B547" s="447" t="s">
        <v>669</v>
      </c>
      <c r="C547" s="447"/>
      <c r="D547" s="447"/>
      <c r="E547" s="448">
        <v>3</v>
      </c>
      <c r="F547" s="513"/>
      <c r="G547" s="453" t="s">
        <v>315</v>
      </c>
      <c r="H547" s="447" t="s">
        <v>685</v>
      </c>
      <c r="I547" s="437" t="s">
        <v>650</v>
      </c>
      <c r="J547" s="457">
        <v>56</v>
      </c>
      <c r="K547" s="449">
        <f t="shared" si="38"/>
        <v>200</v>
      </c>
      <c r="L547" s="399">
        <v>200</v>
      </c>
      <c r="M547" s="67"/>
      <c r="N547" s="68" t="e">
        <f>IF(L547="nio",0,IF(L547&gt;0,L547*J547/P547,0))*VLOOKUP(B547,'2-Kosten per locatie'!$A$15:$C$16,3,FALSE)</f>
        <v>#DIV/0!</v>
      </c>
      <c r="O547" s="68">
        <f t="shared" si="39"/>
        <v>0</v>
      </c>
      <c r="P547" s="69">
        <f>IF(L547="nio",0,IF(L547&gt;0,VLOOKUP(H547,'3-Productie normen'!A:I,VLOOKUP(L547,'3-Productie normen'!$B$38:$C$44,2,FALSE),FALSE)))</f>
        <v>0</v>
      </c>
      <c r="Q547" s="69">
        <f t="shared" si="40"/>
        <v>0</v>
      </c>
      <c r="R547" s="70"/>
      <c r="T547" s="43">
        <f t="shared" si="41"/>
        <v>11200</v>
      </c>
    </row>
    <row r="548" spans="2:20" ht="14.1" customHeight="1">
      <c r="B548" s="447" t="s">
        <v>669</v>
      </c>
      <c r="C548" s="447"/>
      <c r="D548" s="447"/>
      <c r="E548" s="448">
        <v>3</v>
      </c>
      <c r="F548" s="513"/>
      <c r="G548" s="453" t="s">
        <v>315</v>
      </c>
      <c r="H548" s="447" t="s">
        <v>685</v>
      </c>
      <c r="I548" s="437" t="s">
        <v>650</v>
      </c>
      <c r="J548" s="457">
        <v>56</v>
      </c>
      <c r="K548" s="449">
        <f t="shared" si="38"/>
        <v>200</v>
      </c>
      <c r="L548" s="399">
        <v>200</v>
      </c>
      <c r="M548" s="67"/>
      <c r="N548" s="68" t="e">
        <f>IF(L548="nio",0,IF(L548&gt;0,L548*J548/P548,0))*VLOOKUP(B548,'2-Kosten per locatie'!$A$15:$C$16,3,FALSE)</f>
        <v>#DIV/0!</v>
      </c>
      <c r="O548" s="68">
        <f t="shared" si="39"/>
        <v>0</v>
      </c>
      <c r="P548" s="69">
        <f>IF(L548="nio",0,IF(L548&gt;0,VLOOKUP(H548,'3-Productie normen'!A:I,VLOOKUP(L548,'3-Productie normen'!$B$38:$C$44,2,FALSE),FALSE)))</f>
        <v>0</v>
      </c>
      <c r="Q548" s="69">
        <f t="shared" si="40"/>
        <v>0</v>
      </c>
      <c r="R548" s="70"/>
      <c r="T548" s="43">
        <f t="shared" si="41"/>
        <v>11200</v>
      </c>
    </row>
    <row r="549" spans="2:20" ht="14.1" customHeight="1">
      <c r="B549" s="447" t="s">
        <v>669</v>
      </c>
      <c r="C549" s="447"/>
      <c r="D549" s="447"/>
      <c r="E549" s="448">
        <v>3</v>
      </c>
      <c r="F549" s="513"/>
      <c r="G549" s="453" t="s">
        <v>315</v>
      </c>
      <c r="H549" s="447" t="s">
        <v>685</v>
      </c>
      <c r="I549" s="437" t="s">
        <v>650</v>
      </c>
      <c r="J549" s="457">
        <v>55</v>
      </c>
      <c r="K549" s="449">
        <f t="shared" si="38"/>
        <v>200</v>
      </c>
      <c r="L549" s="399">
        <v>200</v>
      </c>
      <c r="M549" s="67"/>
      <c r="N549" s="68" t="e">
        <f>IF(L549="nio",0,IF(L549&gt;0,L549*J549/P549,0))*VLOOKUP(B549,'2-Kosten per locatie'!$A$15:$C$16,3,FALSE)</f>
        <v>#DIV/0!</v>
      </c>
      <c r="O549" s="68">
        <f t="shared" si="39"/>
        <v>0</v>
      </c>
      <c r="P549" s="69">
        <f>IF(L549="nio",0,IF(L549&gt;0,VLOOKUP(H549,'3-Productie normen'!A:I,VLOOKUP(L549,'3-Productie normen'!$B$38:$C$44,2,FALSE),FALSE)))</f>
        <v>0</v>
      </c>
      <c r="Q549" s="69">
        <f t="shared" si="40"/>
        <v>0</v>
      </c>
      <c r="R549" s="70"/>
      <c r="T549" s="43">
        <f t="shared" si="41"/>
        <v>11000</v>
      </c>
    </row>
    <row r="550" spans="2:20" ht="14.1" customHeight="1">
      <c r="B550" s="447" t="s">
        <v>669</v>
      </c>
      <c r="C550" s="447"/>
      <c r="D550" s="447"/>
      <c r="E550" s="448">
        <v>3</v>
      </c>
      <c r="F550" s="513"/>
      <c r="G550" s="453" t="s">
        <v>630</v>
      </c>
      <c r="H550" s="447" t="s">
        <v>685</v>
      </c>
      <c r="I550" s="437" t="s">
        <v>650</v>
      </c>
      <c r="J550" s="457">
        <v>82</v>
      </c>
      <c r="K550" s="449">
        <f t="shared" si="38"/>
        <v>200</v>
      </c>
      <c r="L550" s="399">
        <v>200</v>
      </c>
      <c r="M550" s="67"/>
      <c r="N550" s="68" t="e">
        <f>IF(L550="nio",0,IF(L550&gt;0,L550*J550/P550,0))*VLOOKUP(B550,'2-Kosten per locatie'!$A$15:$C$16,3,FALSE)</f>
        <v>#DIV/0!</v>
      </c>
      <c r="O550" s="68">
        <f t="shared" si="39"/>
        <v>0</v>
      </c>
      <c r="P550" s="69">
        <f>IF(L550="nio",0,IF(L550&gt;0,VLOOKUP(H550,'3-Productie normen'!A:I,VLOOKUP(L550,'3-Productie normen'!$B$38:$C$44,2,FALSE),FALSE)))</f>
        <v>0</v>
      </c>
      <c r="Q550" s="69">
        <f t="shared" si="40"/>
        <v>0</v>
      </c>
      <c r="R550" s="70"/>
      <c r="T550" s="43">
        <f t="shared" si="41"/>
        <v>16400</v>
      </c>
    </row>
    <row r="551" spans="2:20" ht="14.1" customHeight="1">
      <c r="B551" s="447" t="s">
        <v>669</v>
      </c>
      <c r="C551" s="447"/>
      <c r="D551" s="447"/>
      <c r="E551" s="448">
        <v>3</v>
      </c>
      <c r="F551" s="513"/>
      <c r="G551" s="453" t="s">
        <v>315</v>
      </c>
      <c r="H551" s="447" t="s">
        <v>685</v>
      </c>
      <c r="I551" s="437" t="s">
        <v>650</v>
      </c>
      <c r="J551" s="457">
        <v>30</v>
      </c>
      <c r="K551" s="449">
        <f t="shared" si="38"/>
        <v>200</v>
      </c>
      <c r="L551" s="399">
        <v>200</v>
      </c>
      <c r="M551" s="67"/>
      <c r="N551" s="68" t="e">
        <f>IF(L551="nio",0,IF(L551&gt;0,L551*J551/P551,0))*VLOOKUP(B551,'2-Kosten per locatie'!$A$15:$C$16,3,FALSE)</f>
        <v>#DIV/0!</v>
      </c>
      <c r="O551" s="68">
        <f t="shared" si="39"/>
        <v>0</v>
      </c>
      <c r="P551" s="69">
        <f>IF(L551="nio",0,IF(L551&gt;0,VLOOKUP(H551,'3-Productie normen'!A:I,VLOOKUP(L551,'3-Productie normen'!$B$38:$C$44,2,FALSE),FALSE)))</f>
        <v>0</v>
      </c>
      <c r="Q551" s="69">
        <f t="shared" si="40"/>
        <v>0</v>
      </c>
      <c r="R551" s="70"/>
      <c r="T551" s="43">
        <f t="shared" si="41"/>
        <v>6000</v>
      </c>
    </row>
    <row r="552" spans="2:20" ht="14.1" customHeight="1">
      <c r="B552" s="447" t="s">
        <v>669</v>
      </c>
      <c r="C552" s="447"/>
      <c r="D552" s="447"/>
      <c r="E552" s="448">
        <v>3</v>
      </c>
      <c r="F552" s="513"/>
      <c r="G552" s="453" t="s">
        <v>315</v>
      </c>
      <c r="H552" s="447" t="s">
        <v>685</v>
      </c>
      <c r="I552" s="437" t="s">
        <v>650</v>
      </c>
      <c r="J552" s="457">
        <v>41</v>
      </c>
      <c r="K552" s="449">
        <f t="shared" si="38"/>
        <v>200</v>
      </c>
      <c r="L552" s="399">
        <v>200</v>
      </c>
      <c r="M552" s="67"/>
      <c r="N552" s="68" t="e">
        <f>IF(L552="nio",0,IF(L552&gt;0,L552*J552/P552,0))*VLOOKUP(B552,'2-Kosten per locatie'!$A$15:$C$16,3,FALSE)</f>
        <v>#DIV/0!</v>
      </c>
      <c r="O552" s="68">
        <f t="shared" si="39"/>
        <v>0</v>
      </c>
      <c r="P552" s="69">
        <f>IF(L552="nio",0,IF(L552&gt;0,VLOOKUP(H552,'3-Productie normen'!A:I,VLOOKUP(L552,'3-Productie normen'!$B$38:$C$44,2,FALSE),FALSE)))</f>
        <v>0</v>
      </c>
      <c r="Q552" s="69">
        <f t="shared" si="40"/>
        <v>0</v>
      </c>
      <c r="R552" s="70"/>
      <c r="T552" s="43">
        <f t="shared" si="41"/>
        <v>8200</v>
      </c>
    </row>
    <row r="553" spans="2:20" ht="14.1" customHeight="1">
      <c r="B553" s="447" t="s">
        <v>669</v>
      </c>
      <c r="C553" s="447"/>
      <c r="D553" s="447"/>
      <c r="E553" s="448">
        <v>3</v>
      </c>
      <c r="F553" s="513"/>
      <c r="G553" s="453" t="s">
        <v>364</v>
      </c>
      <c r="H553" s="453" t="s">
        <v>665</v>
      </c>
      <c r="I553" s="437" t="s">
        <v>650</v>
      </c>
      <c r="J553" s="457">
        <v>7</v>
      </c>
      <c r="K553" s="449">
        <f t="shared" si="38"/>
        <v>12</v>
      </c>
      <c r="L553" s="399">
        <v>12</v>
      </c>
      <c r="M553" s="67"/>
      <c r="N553" s="68" t="e">
        <f>IF(L553="nio",0,IF(L553&gt;0,L553*J553/P553,0))*VLOOKUP(B553,'2-Kosten per locatie'!$A$15:$C$16,3,FALSE)</f>
        <v>#DIV/0!</v>
      </c>
      <c r="O553" s="68">
        <f t="shared" si="39"/>
        <v>0</v>
      </c>
      <c r="P553" s="69">
        <f>IF(L553="nio",0,IF(L553&gt;0,VLOOKUP(H553,'3-Productie normen'!A:I,VLOOKUP(L553,'3-Productie normen'!$B$38:$C$44,2,FALSE),FALSE)))</f>
        <v>0</v>
      </c>
      <c r="Q553" s="69">
        <f t="shared" si="40"/>
        <v>0</v>
      </c>
      <c r="R553" s="70"/>
      <c r="T553" s="43">
        <f t="shared" si="41"/>
        <v>84</v>
      </c>
    </row>
    <row r="554" spans="2:20" ht="14.1" customHeight="1">
      <c r="B554" s="447" t="s">
        <v>669</v>
      </c>
      <c r="C554" s="447"/>
      <c r="D554" s="447"/>
      <c r="E554" s="448">
        <v>3</v>
      </c>
      <c r="F554" s="513"/>
      <c r="G554" s="453" t="s">
        <v>631</v>
      </c>
      <c r="H554" s="437" t="s">
        <v>686</v>
      </c>
      <c r="I554" s="437" t="s">
        <v>660</v>
      </c>
      <c r="J554" s="457">
        <v>87</v>
      </c>
      <c r="K554" s="449">
        <f t="shared" si="38"/>
        <v>200</v>
      </c>
      <c r="L554" s="399">
        <v>200</v>
      </c>
      <c r="M554" s="67"/>
      <c r="N554" s="68" t="e">
        <f>IF(L554="nio",0,IF(L554&gt;0,L554*J554/P554,0))*VLOOKUP(B554,'2-Kosten per locatie'!$A$15:$C$16,3,FALSE)</f>
        <v>#DIV/0!</v>
      </c>
      <c r="O554" s="68">
        <f t="shared" si="39"/>
        <v>0</v>
      </c>
      <c r="P554" s="69">
        <f>IF(L554="nio",0,IF(L554&gt;0,VLOOKUP(H554,'3-Productie normen'!A:I,VLOOKUP(L554,'3-Productie normen'!$B$38:$C$44,2,FALSE),FALSE)))</f>
        <v>0</v>
      </c>
      <c r="Q554" s="69">
        <f t="shared" si="40"/>
        <v>0</v>
      </c>
      <c r="R554" s="70"/>
      <c r="T554" s="43">
        <f t="shared" si="41"/>
        <v>17400</v>
      </c>
    </row>
    <row r="555" spans="2:20" ht="14.1" customHeight="1">
      <c r="B555" s="447" t="s">
        <v>669</v>
      </c>
      <c r="C555" s="447"/>
      <c r="D555" s="447"/>
      <c r="E555" s="448">
        <v>3</v>
      </c>
      <c r="F555" s="513"/>
      <c r="G555" s="453" t="s">
        <v>364</v>
      </c>
      <c r="H555" s="453" t="s">
        <v>665</v>
      </c>
      <c r="I555" s="437" t="s">
        <v>650</v>
      </c>
      <c r="J555" s="457">
        <v>5</v>
      </c>
      <c r="K555" s="449">
        <f t="shared" si="38"/>
        <v>12</v>
      </c>
      <c r="L555" s="399">
        <v>12</v>
      </c>
      <c r="M555" s="67"/>
      <c r="N555" s="68" t="e">
        <f>IF(L555="nio",0,IF(L555&gt;0,L555*J555/P555,0))*VLOOKUP(B555,'2-Kosten per locatie'!$A$15:$C$16,3,FALSE)</f>
        <v>#DIV/0!</v>
      </c>
      <c r="O555" s="68">
        <f t="shared" si="39"/>
        <v>0</v>
      </c>
      <c r="P555" s="69">
        <f>IF(L555="nio",0,IF(L555&gt;0,VLOOKUP(H555,'3-Productie normen'!A:I,VLOOKUP(L555,'3-Productie normen'!$B$38:$C$44,2,FALSE),FALSE)))</f>
        <v>0</v>
      </c>
      <c r="Q555" s="69">
        <f t="shared" si="40"/>
        <v>0</v>
      </c>
      <c r="R555" s="70"/>
      <c r="T555" s="43">
        <f t="shared" si="41"/>
        <v>60</v>
      </c>
    </row>
    <row r="556" spans="2:20" ht="14.1" customHeight="1">
      <c r="B556" s="447" t="s">
        <v>669</v>
      </c>
      <c r="C556" s="447"/>
      <c r="D556" s="447"/>
      <c r="E556" s="448">
        <v>3</v>
      </c>
      <c r="F556" s="513"/>
      <c r="G556" s="453" t="s">
        <v>625</v>
      </c>
      <c r="H556" s="453" t="s">
        <v>665</v>
      </c>
      <c r="I556" s="437" t="s">
        <v>650</v>
      </c>
      <c r="J556" s="457">
        <v>26</v>
      </c>
      <c r="K556" s="449">
        <f t="shared" si="38"/>
        <v>120</v>
      </c>
      <c r="L556" s="399">
        <v>120</v>
      </c>
      <c r="M556" s="67"/>
      <c r="N556" s="68" t="e">
        <f>IF(L556="nio",0,IF(L556&gt;0,L556*J556/P556,0))*VLOOKUP(B556,'2-Kosten per locatie'!$A$15:$C$16,3,FALSE)</f>
        <v>#DIV/0!</v>
      </c>
      <c r="O556" s="68">
        <f t="shared" si="39"/>
        <v>0</v>
      </c>
      <c r="P556" s="69">
        <f>IF(L556="nio",0,IF(L556&gt;0,VLOOKUP(H556,'3-Productie normen'!A:I,VLOOKUP(L556,'3-Productie normen'!$B$38:$C$44,2,FALSE),FALSE)))</f>
        <v>0</v>
      </c>
      <c r="Q556" s="69">
        <f t="shared" si="40"/>
        <v>0</v>
      </c>
      <c r="R556" s="70"/>
      <c r="T556" s="43">
        <f t="shared" si="41"/>
        <v>3120</v>
      </c>
    </row>
    <row r="557" spans="2:20" ht="14.1" customHeight="1">
      <c r="B557" s="447" t="s">
        <v>669</v>
      </c>
      <c r="C557" s="447"/>
      <c r="D557" s="447"/>
      <c r="E557" s="448">
        <v>3</v>
      </c>
      <c r="F557" s="513"/>
      <c r="G557" s="453" t="s">
        <v>631</v>
      </c>
      <c r="H557" s="437" t="s">
        <v>686</v>
      </c>
      <c r="I557" s="437" t="s">
        <v>660</v>
      </c>
      <c r="J557" s="457">
        <v>82</v>
      </c>
      <c r="K557" s="449">
        <f t="shared" si="38"/>
        <v>200</v>
      </c>
      <c r="L557" s="399">
        <v>200</v>
      </c>
      <c r="M557" s="67"/>
      <c r="N557" s="68" t="e">
        <f>IF(L557="nio",0,IF(L557&gt;0,L557*J557/P557,0))*VLOOKUP(B557,'2-Kosten per locatie'!$A$15:$C$16,3,FALSE)</f>
        <v>#DIV/0!</v>
      </c>
      <c r="O557" s="68">
        <f t="shared" si="39"/>
        <v>0</v>
      </c>
      <c r="P557" s="69">
        <f>IF(L557="nio",0,IF(L557&gt;0,VLOOKUP(H557,'3-Productie normen'!A:I,VLOOKUP(L557,'3-Productie normen'!$B$38:$C$44,2,FALSE),FALSE)))</f>
        <v>0</v>
      </c>
      <c r="Q557" s="69">
        <f t="shared" si="40"/>
        <v>0</v>
      </c>
      <c r="R557" s="70"/>
      <c r="T557" s="43">
        <f t="shared" si="41"/>
        <v>16400</v>
      </c>
    </row>
    <row r="558" spans="2:20" ht="14.1" customHeight="1">
      <c r="B558" s="447" t="s">
        <v>669</v>
      </c>
      <c r="C558" s="447"/>
      <c r="D558" s="447"/>
      <c r="E558" s="448">
        <v>3</v>
      </c>
      <c r="F558" s="513"/>
      <c r="G558" s="453" t="s">
        <v>582</v>
      </c>
      <c r="H558" s="437" t="s">
        <v>666</v>
      </c>
      <c r="I558" s="437" t="s">
        <v>650</v>
      </c>
      <c r="J558" s="457">
        <v>12</v>
      </c>
      <c r="K558" s="449">
        <f t="shared" si="38"/>
        <v>200</v>
      </c>
      <c r="L558" s="399">
        <v>200</v>
      </c>
      <c r="M558" s="67"/>
      <c r="N558" s="68" t="e">
        <f>IF(L558="nio",0,IF(L558&gt;0,L558*J558/P558,0))*VLOOKUP(B558,'2-Kosten per locatie'!$A$15:$C$16,3,FALSE)</f>
        <v>#DIV/0!</v>
      </c>
      <c r="O558" s="68">
        <f t="shared" si="39"/>
        <v>0</v>
      </c>
      <c r="P558" s="69">
        <f>IF(L558="nio",0,IF(L558&gt;0,VLOOKUP(H558,'3-Productie normen'!A:I,VLOOKUP(L558,'3-Productie normen'!$B$38:$C$44,2,FALSE),FALSE)))</f>
        <v>0</v>
      </c>
      <c r="Q558" s="69">
        <f t="shared" si="40"/>
        <v>0</v>
      </c>
      <c r="R558" s="70"/>
      <c r="T558" s="43">
        <f t="shared" si="41"/>
        <v>2400</v>
      </c>
    </row>
    <row r="559" spans="2:20" ht="14.1" customHeight="1">
      <c r="B559" s="447" t="s">
        <v>669</v>
      </c>
      <c r="C559" s="447"/>
      <c r="D559" s="447"/>
      <c r="E559" s="448">
        <v>3</v>
      </c>
      <c r="F559" s="513" t="s">
        <v>632</v>
      </c>
      <c r="G559" s="453" t="s">
        <v>232</v>
      </c>
      <c r="H559" s="437" t="s">
        <v>209</v>
      </c>
      <c r="I559" s="437" t="s">
        <v>650</v>
      </c>
      <c r="J559" s="457">
        <v>8</v>
      </c>
      <c r="K559" s="449">
        <f t="shared" si="38"/>
        <v>200</v>
      </c>
      <c r="L559" s="399">
        <v>200</v>
      </c>
      <c r="M559" s="67"/>
      <c r="N559" s="68" t="e">
        <f>IF(L559="nio",0,IF(L559&gt;0,L559*J559/P559,0))*VLOOKUP(B559,'2-Kosten per locatie'!$A$15:$C$16,3,FALSE)</f>
        <v>#DIV/0!</v>
      </c>
      <c r="O559" s="68">
        <f t="shared" si="39"/>
        <v>0</v>
      </c>
      <c r="P559" s="69">
        <f>IF(L559="nio",0,IF(L559&gt;0,VLOOKUP(H559,'3-Productie normen'!A:I,VLOOKUP(L559,'3-Productie normen'!$B$38:$C$44,2,FALSE),FALSE)))</f>
        <v>0</v>
      </c>
      <c r="Q559" s="69">
        <f t="shared" si="40"/>
        <v>0</v>
      </c>
      <c r="R559" s="70"/>
      <c r="T559" s="43">
        <f t="shared" si="41"/>
        <v>1600</v>
      </c>
    </row>
    <row r="560" spans="2:20" ht="14.1" customHeight="1">
      <c r="B560" s="447" t="s">
        <v>669</v>
      </c>
      <c r="C560" s="447"/>
      <c r="D560" s="447"/>
      <c r="E560" s="448">
        <v>3</v>
      </c>
      <c r="F560" s="513">
        <v>334</v>
      </c>
      <c r="G560" s="453" t="s">
        <v>576</v>
      </c>
      <c r="H560" s="447" t="s">
        <v>685</v>
      </c>
      <c r="I560" s="437" t="s">
        <v>650</v>
      </c>
      <c r="J560" s="457">
        <v>54</v>
      </c>
      <c r="K560" s="449">
        <f t="shared" si="38"/>
        <v>200</v>
      </c>
      <c r="L560" s="399">
        <v>200</v>
      </c>
      <c r="M560" s="67"/>
      <c r="N560" s="68" t="e">
        <f>IF(L560="nio",0,IF(L560&gt;0,L560*J560/P560,0))*VLOOKUP(B560,'2-Kosten per locatie'!$A$15:$C$16,3,FALSE)</f>
        <v>#DIV/0!</v>
      </c>
      <c r="O560" s="68">
        <f t="shared" si="39"/>
        <v>0</v>
      </c>
      <c r="P560" s="69">
        <f>IF(L560="nio",0,IF(L560&gt;0,VLOOKUP(H560,'3-Productie normen'!A:I,VLOOKUP(L560,'3-Productie normen'!$B$38:$C$44,2,FALSE),FALSE)))</f>
        <v>0</v>
      </c>
      <c r="Q560" s="69">
        <f t="shared" si="40"/>
        <v>0</v>
      </c>
      <c r="R560" s="70"/>
      <c r="T560" s="43">
        <f t="shared" si="41"/>
        <v>10800</v>
      </c>
    </row>
    <row r="561" spans="2:20" ht="14.1" customHeight="1">
      <c r="B561" s="447" t="s">
        <v>669</v>
      </c>
      <c r="C561" s="447"/>
      <c r="D561" s="447"/>
      <c r="E561" s="448">
        <v>3</v>
      </c>
      <c r="F561" s="513">
        <v>335</v>
      </c>
      <c r="G561" s="453" t="s">
        <v>606</v>
      </c>
      <c r="H561" s="437" t="s">
        <v>149</v>
      </c>
      <c r="I561" s="437" t="s">
        <v>650</v>
      </c>
      <c r="J561" s="457">
        <v>29</v>
      </c>
      <c r="K561" s="449">
        <f t="shared" si="38"/>
        <v>200</v>
      </c>
      <c r="L561" s="399">
        <v>200</v>
      </c>
      <c r="M561" s="67"/>
      <c r="N561" s="68" t="e">
        <f>IF(L561="nio",0,IF(L561&gt;0,L561*J561/P561,0))*VLOOKUP(B561,'2-Kosten per locatie'!$A$15:$C$16,3,FALSE)</f>
        <v>#DIV/0!</v>
      </c>
      <c r="O561" s="68">
        <f t="shared" si="39"/>
        <v>0</v>
      </c>
      <c r="P561" s="69">
        <f>IF(L561="nio",0,IF(L561&gt;0,VLOOKUP(H561,'3-Productie normen'!A:I,VLOOKUP(L561,'3-Productie normen'!$B$38:$C$44,2,FALSE),FALSE)))</f>
        <v>0</v>
      </c>
      <c r="Q561" s="69">
        <f t="shared" si="40"/>
        <v>0</v>
      </c>
      <c r="R561" s="70"/>
      <c r="T561" s="43">
        <f t="shared" si="41"/>
        <v>5800</v>
      </c>
    </row>
    <row r="562" spans="2:20" ht="14.1" customHeight="1">
      <c r="B562" s="447" t="s">
        <v>669</v>
      </c>
      <c r="C562" s="447"/>
      <c r="D562" s="447"/>
      <c r="E562" s="448">
        <v>3</v>
      </c>
      <c r="F562" s="513">
        <v>337</v>
      </c>
      <c r="G562" s="453" t="s">
        <v>576</v>
      </c>
      <c r="H562" s="447" t="s">
        <v>685</v>
      </c>
      <c r="I562" s="437" t="s">
        <v>650</v>
      </c>
      <c r="J562" s="457">
        <v>54</v>
      </c>
      <c r="K562" s="449">
        <f t="shared" si="38"/>
        <v>200</v>
      </c>
      <c r="L562" s="399">
        <v>200</v>
      </c>
      <c r="M562" s="67"/>
      <c r="N562" s="68" t="e">
        <f>IF(L562="nio",0,IF(L562&gt;0,L562*J562/P562,0))*VLOOKUP(B562,'2-Kosten per locatie'!$A$15:$C$16,3,FALSE)</f>
        <v>#DIV/0!</v>
      </c>
      <c r="O562" s="68">
        <f t="shared" si="39"/>
        <v>0</v>
      </c>
      <c r="P562" s="69">
        <f>IF(L562="nio",0,IF(L562&gt;0,VLOOKUP(H562,'3-Productie normen'!A:I,VLOOKUP(L562,'3-Productie normen'!$B$38:$C$44,2,FALSE),FALSE)))</f>
        <v>0</v>
      </c>
      <c r="Q562" s="69">
        <f t="shared" si="40"/>
        <v>0</v>
      </c>
      <c r="R562" s="70"/>
      <c r="T562" s="43">
        <f t="shared" si="41"/>
        <v>10800</v>
      </c>
    </row>
    <row r="563" spans="2:20" ht="14.1" customHeight="1">
      <c r="B563" s="447" t="s">
        <v>669</v>
      </c>
      <c r="C563" s="447"/>
      <c r="D563" s="447"/>
      <c r="E563" s="448">
        <v>4</v>
      </c>
      <c r="F563" s="513"/>
      <c r="G563" s="453" t="s">
        <v>597</v>
      </c>
      <c r="H563" s="437" t="s">
        <v>207</v>
      </c>
      <c r="I563" s="437" t="s">
        <v>650</v>
      </c>
      <c r="J563" s="457">
        <v>14</v>
      </c>
      <c r="K563" s="449">
        <f t="shared" si="38"/>
        <v>120</v>
      </c>
      <c r="L563" s="399">
        <v>120</v>
      </c>
      <c r="M563" s="67"/>
      <c r="N563" s="68" t="e">
        <f>IF(L563="nio",0,IF(L563&gt;0,L563*J563/P563,0))*VLOOKUP(B563,'2-Kosten per locatie'!$A$15:$C$16,3,FALSE)</f>
        <v>#DIV/0!</v>
      </c>
      <c r="O563" s="68">
        <f t="shared" si="39"/>
        <v>0</v>
      </c>
      <c r="P563" s="69">
        <f>IF(L563="nio",0,IF(L563&gt;0,VLOOKUP(H563,'3-Productie normen'!A:I,VLOOKUP(L563,'3-Productie normen'!$B$38:$C$44,2,FALSE),FALSE)))</f>
        <v>0</v>
      </c>
      <c r="Q563" s="69">
        <f t="shared" si="40"/>
        <v>0</v>
      </c>
      <c r="R563" s="70"/>
      <c r="T563" s="43">
        <f t="shared" si="41"/>
        <v>1680</v>
      </c>
    </row>
    <row r="564" spans="2:20" ht="14.1" customHeight="1">
      <c r="B564" s="447" t="s">
        <v>669</v>
      </c>
      <c r="C564" s="447"/>
      <c r="D564" s="447"/>
      <c r="E564" s="448">
        <v>4</v>
      </c>
      <c r="F564" s="513"/>
      <c r="G564" s="453" t="s">
        <v>577</v>
      </c>
      <c r="H564" s="437" t="s">
        <v>209</v>
      </c>
      <c r="I564" s="437" t="s">
        <v>650</v>
      </c>
      <c r="J564" s="457">
        <v>98</v>
      </c>
      <c r="K564" s="449">
        <f t="shared" si="38"/>
        <v>200</v>
      </c>
      <c r="L564" s="399">
        <v>200</v>
      </c>
      <c r="M564" s="67"/>
      <c r="N564" s="68" t="e">
        <f>IF(L564="nio",0,IF(L564&gt;0,L564*J564/P564,0))*VLOOKUP(B564,'2-Kosten per locatie'!$A$15:$C$16,3,FALSE)</f>
        <v>#DIV/0!</v>
      </c>
      <c r="O564" s="68">
        <f t="shared" si="39"/>
        <v>0</v>
      </c>
      <c r="P564" s="69">
        <f>IF(L564="nio",0,IF(L564&gt;0,VLOOKUP(H564,'3-Productie normen'!A:I,VLOOKUP(L564,'3-Productie normen'!$B$38:$C$44,2,FALSE),FALSE)))</f>
        <v>0</v>
      </c>
      <c r="Q564" s="69">
        <f t="shared" si="40"/>
        <v>0</v>
      </c>
      <c r="R564" s="70"/>
      <c r="T564" s="43">
        <f t="shared" si="41"/>
        <v>19600</v>
      </c>
    </row>
    <row r="565" spans="2:20" ht="14.1" customHeight="1">
      <c r="B565" s="447" t="s">
        <v>669</v>
      </c>
      <c r="C565" s="447"/>
      <c r="D565" s="447"/>
      <c r="E565" s="448">
        <v>4</v>
      </c>
      <c r="F565" s="513"/>
      <c r="G565" s="453" t="s">
        <v>588</v>
      </c>
      <c r="H565" s="447" t="s">
        <v>16</v>
      </c>
      <c r="I565" s="437" t="s">
        <v>661</v>
      </c>
      <c r="J565" s="457">
        <v>7</v>
      </c>
      <c r="K565" s="449">
        <f t="shared" si="38"/>
        <v>400</v>
      </c>
      <c r="L565" s="399">
        <v>200</v>
      </c>
      <c r="M565" s="67">
        <v>200</v>
      </c>
      <c r="N565" s="68" t="e">
        <f>IF(L565="nio",0,IF(L565&gt;0,L565*J565/P565,0))*VLOOKUP(B565,'2-Kosten per locatie'!$A$15:$C$16,3,FALSE)</f>
        <v>#DIV/0!</v>
      </c>
      <c r="O565" s="68" t="e">
        <f t="shared" si="39"/>
        <v>#DIV/0!</v>
      </c>
      <c r="P565" s="69">
        <f>IF(L565="nio",0,IF(L565&gt;0,VLOOKUP(H565,'3-Productie normen'!A:I,VLOOKUP(L565,'3-Productie normen'!$B$38:$C$44,2,FALSE),FALSE)))</f>
        <v>0</v>
      </c>
      <c r="Q565" s="69">
        <f t="shared" si="40"/>
        <v>0</v>
      </c>
      <c r="R565" s="70"/>
      <c r="T565" s="43">
        <f t="shared" si="41"/>
        <v>2800</v>
      </c>
    </row>
    <row r="566" spans="2:20" ht="14.1" customHeight="1">
      <c r="B566" s="447" t="s">
        <v>669</v>
      </c>
      <c r="C566" s="447"/>
      <c r="D566" s="447"/>
      <c r="E566" s="448">
        <v>4</v>
      </c>
      <c r="F566" s="513"/>
      <c r="G566" s="453" t="s">
        <v>633</v>
      </c>
      <c r="H566" s="453" t="s">
        <v>664</v>
      </c>
      <c r="I566" s="437" t="s">
        <v>662</v>
      </c>
      <c r="J566" s="457">
        <v>149</v>
      </c>
      <c r="K566" s="449">
        <f t="shared" si="38"/>
        <v>200</v>
      </c>
      <c r="L566" s="399">
        <v>200</v>
      </c>
      <c r="M566" s="67"/>
      <c r="N566" s="68" t="e">
        <f>IF(L566="nio",0,IF(L566&gt;0,L566*J566/P566,0))*VLOOKUP(B566,'2-Kosten per locatie'!$A$15:$C$16,3,FALSE)</f>
        <v>#DIV/0!</v>
      </c>
      <c r="O566" s="68">
        <f t="shared" si="39"/>
        <v>0</v>
      </c>
      <c r="P566" s="69">
        <f>IF(L566="nio",0,IF(L566&gt;0,VLOOKUP(H566,'3-Productie normen'!A:I,VLOOKUP(L566,'3-Productie normen'!$B$38:$C$44,2,FALSE),FALSE)))</f>
        <v>0</v>
      </c>
      <c r="Q566" s="69">
        <f t="shared" si="40"/>
        <v>0</v>
      </c>
      <c r="R566" s="70"/>
      <c r="T566" s="43">
        <f t="shared" ref="T566:T578" si="42">K566*J566</f>
        <v>29800</v>
      </c>
    </row>
    <row r="567" spans="2:20" ht="14.1" customHeight="1">
      <c r="B567" s="447" t="s">
        <v>669</v>
      </c>
      <c r="C567" s="447"/>
      <c r="D567" s="447"/>
      <c r="E567" s="448">
        <v>4</v>
      </c>
      <c r="F567" s="513"/>
      <c r="G567" s="453" t="s">
        <v>634</v>
      </c>
      <c r="H567" s="453" t="s">
        <v>664</v>
      </c>
      <c r="I567" s="437" t="s">
        <v>662</v>
      </c>
      <c r="J567" s="457">
        <v>92</v>
      </c>
      <c r="K567" s="449">
        <f t="shared" si="38"/>
        <v>200</v>
      </c>
      <c r="L567" s="399">
        <v>200</v>
      </c>
      <c r="M567" s="67"/>
      <c r="N567" s="68" t="e">
        <f>IF(L567="nio",0,IF(L567&gt;0,L567*J567/P567,0))*VLOOKUP(B567,'2-Kosten per locatie'!$A$15:$C$16,3,FALSE)</f>
        <v>#DIV/0!</v>
      </c>
      <c r="O567" s="68">
        <f t="shared" si="39"/>
        <v>0</v>
      </c>
      <c r="P567" s="69">
        <f>IF(L567="nio",0,IF(L567&gt;0,VLOOKUP(H567,'3-Productie normen'!A:I,VLOOKUP(L567,'3-Productie normen'!$B$38:$C$44,2,FALSE),FALSE)))</f>
        <v>0</v>
      </c>
      <c r="Q567" s="69">
        <f t="shared" si="40"/>
        <v>0</v>
      </c>
      <c r="R567" s="70"/>
      <c r="T567" s="43">
        <f t="shared" si="42"/>
        <v>18400</v>
      </c>
    </row>
    <row r="568" spans="2:20" ht="14.1" customHeight="1">
      <c r="B568" s="447" t="s">
        <v>669</v>
      </c>
      <c r="C568" s="447"/>
      <c r="D568" s="447"/>
      <c r="E568" s="448">
        <v>4</v>
      </c>
      <c r="F568" s="513"/>
      <c r="G568" s="453" t="s">
        <v>588</v>
      </c>
      <c r="H568" s="447" t="s">
        <v>16</v>
      </c>
      <c r="I568" s="437" t="s">
        <v>661</v>
      </c>
      <c r="J568" s="457">
        <v>7</v>
      </c>
      <c r="K568" s="449">
        <f t="shared" si="38"/>
        <v>400</v>
      </c>
      <c r="L568" s="399">
        <v>200</v>
      </c>
      <c r="M568" s="67">
        <v>200</v>
      </c>
      <c r="N568" s="68" t="e">
        <f>IF(L568="nio",0,IF(L568&gt;0,L568*J568/P568,0))*VLOOKUP(B568,'2-Kosten per locatie'!$A$15:$C$16,3,FALSE)</f>
        <v>#DIV/0!</v>
      </c>
      <c r="O568" s="68" t="e">
        <f t="shared" si="39"/>
        <v>#DIV/0!</v>
      </c>
      <c r="P568" s="69">
        <f>IF(L568="nio",0,IF(L568&gt;0,VLOOKUP(H568,'3-Productie normen'!A:I,VLOOKUP(L568,'3-Productie normen'!$B$38:$C$44,2,FALSE),FALSE)))</f>
        <v>0</v>
      </c>
      <c r="Q568" s="69">
        <f t="shared" si="40"/>
        <v>0</v>
      </c>
      <c r="R568" s="70"/>
      <c r="T568" s="43">
        <f t="shared" si="42"/>
        <v>2800</v>
      </c>
    </row>
    <row r="569" spans="2:20" ht="14.1" customHeight="1">
      <c r="B569" s="447" t="s">
        <v>669</v>
      </c>
      <c r="C569" s="447"/>
      <c r="D569" s="447"/>
      <c r="E569" s="448">
        <v>4</v>
      </c>
      <c r="F569" s="513"/>
      <c r="G569" s="453" t="s">
        <v>577</v>
      </c>
      <c r="H569" s="437" t="s">
        <v>209</v>
      </c>
      <c r="I569" s="437" t="s">
        <v>650</v>
      </c>
      <c r="J569" s="457">
        <v>94</v>
      </c>
      <c r="K569" s="449">
        <f t="shared" si="38"/>
        <v>200</v>
      </c>
      <c r="L569" s="399">
        <v>200</v>
      </c>
      <c r="M569" s="67"/>
      <c r="N569" s="68" t="e">
        <f>IF(L569="nio",0,IF(L569&gt;0,L569*J569/P569,0))*VLOOKUP(B569,'2-Kosten per locatie'!$A$15:$C$16,3,FALSE)</f>
        <v>#DIV/0!</v>
      </c>
      <c r="O569" s="68">
        <f t="shared" si="39"/>
        <v>0</v>
      </c>
      <c r="P569" s="69">
        <f>IF(L569="nio",0,IF(L569&gt;0,VLOOKUP(H569,'3-Productie normen'!A:I,VLOOKUP(L569,'3-Productie normen'!$B$38:$C$44,2,FALSE),FALSE)))</f>
        <v>0</v>
      </c>
      <c r="Q569" s="69">
        <f t="shared" si="40"/>
        <v>0</v>
      </c>
      <c r="R569" s="70"/>
      <c r="T569" s="43">
        <f t="shared" si="42"/>
        <v>18800</v>
      </c>
    </row>
    <row r="570" spans="2:20" ht="14.1" customHeight="1">
      <c r="B570" s="447" t="s">
        <v>669</v>
      </c>
      <c r="C570" s="447"/>
      <c r="D570" s="447"/>
      <c r="E570" s="448">
        <v>4</v>
      </c>
      <c r="F570" s="513"/>
      <c r="G570" s="453" t="s">
        <v>597</v>
      </c>
      <c r="H570" s="437" t="s">
        <v>207</v>
      </c>
      <c r="I570" s="437" t="s">
        <v>650</v>
      </c>
      <c r="J570" s="457">
        <v>14</v>
      </c>
      <c r="K570" s="449">
        <f t="shared" si="38"/>
        <v>120</v>
      </c>
      <c r="L570" s="399">
        <v>120</v>
      </c>
      <c r="M570" s="67"/>
      <c r="N570" s="68" t="e">
        <f>IF(L570="nio",0,IF(L570&gt;0,L570*J570/P570,0))*VLOOKUP(B570,'2-Kosten per locatie'!$A$15:$C$16,3,FALSE)</f>
        <v>#DIV/0!</v>
      </c>
      <c r="O570" s="68">
        <f t="shared" si="39"/>
        <v>0</v>
      </c>
      <c r="P570" s="69">
        <f>IF(L570="nio",0,IF(L570&gt;0,VLOOKUP(H570,'3-Productie normen'!A:I,VLOOKUP(L570,'3-Productie normen'!$B$38:$C$44,2,FALSE),FALSE)))</f>
        <v>0</v>
      </c>
      <c r="Q570" s="69">
        <f t="shared" si="40"/>
        <v>0</v>
      </c>
      <c r="R570" s="70"/>
      <c r="T570" s="43">
        <f t="shared" si="42"/>
        <v>1680</v>
      </c>
    </row>
    <row r="571" spans="2:20" ht="14.1" customHeight="1">
      <c r="B571" s="447" t="s">
        <v>669</v>
      </c>
      <c r="C571" s="447"/>
      <c r="D571" s="447"/>
      <c r="E571" s="448">
        <v>4</v>
      </c>
      <c r="F571" s="513"/>
      <c r="G571" s="453" t="s">
        <v>606</v>
      </c>
      <c r="H571" s="437" t="s">
        <v>149</v>
      </c>
      <c r="I571" s="437" t="s">
        <v>650</v>
      </c>
      <c r="J571" s="457">
        <v>13</v>
      </c>
      <c r="K571" s="449">
        <f t="shared" si="38"/>
        <v>120</v>
      </c>
      <c r="L571" s="399">
        <v>120</v>
      </c>
      <c r="M571" s="67"/>
      <c r="N571" s="68" t="e">
        <f>IF(L571="nio",0,IF(L571&gt;0,L571*J571/P571,0))*VLOOKUP(B571,'2-Kosten per locatie'!$A$15:$C$16,3,FALSE)</f>
        <v>#DIV/0!</v>
      </c>
      <c r="O571" s="68">
        <f t="shared" si="39"/>
        <v>0</v>
      </c>
      <c r="P571" s="69">
        <f>IF(L571="nio",0,IF(L571&gt;0,VLOOKUP(H571,'3-Productie normen'!A:I,VLOOKUP(L571,'3-Productie normen'!$B$38:$C$44,2,FALSE),FALSE)))</f>
        <v>0</v>
      </c>
      <c r="Q571" s="69">
        <f t="shared" si="40"/>
        <v>0</v>
      </c>
      <c r="R571" s="70"/>
      <c r="T571" s="43">
        <f t="shared" si="42"/>
        <v>1560</v>
      </c>
    </row>
    <row r="572" spans="2:20" ht="14.1" customHeight="1">
      <c r="B572" s="447" t="s">
        <v>669</v>
      </c>
      <c r="C572" s="447"/>
      <c r="D572" s="447"/>
      <c r="E572" s="448">
        <v>4</v>
      </c>
      <c r="F572" s="513"/>
      <c r="G572" s="453" t="s">
        <v>602</v>
      </c>
      <c r="H572" s="447" t="s">
        <v>685</v>
      </c>
      <c r="I572" s="437" t="s">
        <v>650</v>
      </c>
      <c r="J572" s="457">
        <v>71</v>
      </c>
      <c r="K572" s="449">
        <f t="shared" si="38"/>
        <v>200</v>
      </c>
      <c r="L572" s="399">
        <v>200</v>
      </c>
      <c r="M572" s="67"/>
      <c r="N572" s="68" t="e">
        <f>IF(L572="nio",0,IF(L572&gt;0,L572*J572/P572,0))*VLOOKUP(B572,'2-Kosten per locatie'!$A$15:$C$16,3,FALSE)</f>
        <v>#DIV/0!</v>
      </c>
      <c r="O572" s="68">
        <f t="shared" si="39"/>
        <v>0</v>
      </c>
      <c r="P572" s="69">
        <f>IF(L572="nio",0,IF(L572&gt;0,VLOOKUP(H572,'3-Productie normen'!A:I,VLOOKUP(L572,'3-Productie normen'!$B$38:$C$44,2,FALSE),FALSE)))</f>
        <v>0</v>
      </c>
      <c r="Q572" s="69">
        <f t="shared" si="40"/>
        <v>0</v>
      </c>
      <c r="R572" s="70"/>
      <c r="T572" s="43">
        <f t="shared" si="42"/>
        <v>14200</v>
      </c>
    </row>
    <row r="573" spans="2:20" ht="14.1" customHeight="1">
      <c r="B573" s="447" t="s">
        <v>669</v>
      </c>
      <c r="C573" s="447"/>
      <c r="D573" s="447"/>
      <c r="E573" s="448">
        <v>4</v>
      </c>
      <c r="F573" s="513"/>
      <c r="G573" s="453" t="s">
        <v>602</v>
      </c>
      <c r="H573" s="447" t="s">
        <v>685</v>
      </c>
      <c r="I573" s="437" t="s">
        <v>650</v>
      </c>
      <c r="J573" s="457">
        <v>71</v>
      </c>
      <c r="K573" s="449">
        <f t="shared" si="38"/>
        <v>200</v>
      </c>
      <c r="L573" s="399">
        <v>200</v>
      </c>
      <c r="M573" s="67"/>
      <c r="N573" s="68" t="e">
        <f>IF(L573="nio",0,IF(L573&gt;0,L573*J573/P573,0))*VLOOKUP(B573,'2-Kosten per locatie'!$A$15:$C$16,3,FALSE)</f>
        <v>#DIV/0!</v>
      </c>
      <c r="O573" s="68">
        <f t="shared" si="39"/>
        <v>0</v>
      </c>
      <c r="P573" s="69">
        <f>IF(L573="nio",0,IF(L573&gt;0,VLOOKUP(H573,'3-Productie normen'!A:I,VLOOKUP(L573,'3-Productie normen'!$B$38:$C$44,2,FALSE),FALSE)))</f>
        <v>0</v>
      </c>
      <c r="Q573" s="69">
        <f t="shared" si="40"/>
        <v>0</v>
      </c>
      <c r="R573" s="70"/>
      <c r="T573" s="43">
        <f t="shared" si="42"/>
        <v>14200</v>
      </c>
    </row>
    <row r="574" spans="2:20" ht="14.1" customHeight="1">
      <c r="B574" s="447" t="s">
        <v>669</v>
      </c>
      <c r="C574" s="447"/>
      <c r="D574" s="447"/>
      <c r="E574" s="448">
        <v>4</v>
      </c>
      <c r="F574" s="513"/>
      <c r="G574" s="453" t="s">
        <v>635</v>
      </c>
      <c r="H574" s="453" t="s">
        <v>665</v>
      </c>
      <c r="I574" s="437" t="s">
        <v>650</v>
      </c>
      <c r="J574" s="457">
        <v>24</v>
      </c>
      <c r="K574" s="449">
        <f t="shared" si="38"/>
        <v>12</v>
      </c>
      <c r="L574" s="399">
        <v>12</v>
      </c>
      <c r="M574" s="67"/>
      <c r="N574" s="68" t="e">
        <f>IF(L574="nio",0,IF(L574&gt;0,L574*J574/P574,0))*VLOOKUP(B574,'2-Kosten per locatie'!$A$15:$C$16,3,FALSE)</f>
        <v>#DIV/0!</v>
      </c>
      <c r="O574" s="68">
        <f t="shared" si="39"/>
        <v>0</v>
      </c>
      <c r="P574" s="69">
        <f>IF(L574="nio",0,IF(L574&gt;0,VLOOKUP(H574,'3-Productie normen'!A:I,VLOOKUP(L574,'3-Productie normen'!$B$38:$C$44,2,FALSE),FALSE)))</f>
        <v>0</v>
      </c>
      <c r="Q574" s="69">
        <f t="shared" si="40"/>
        <v>0</v>
      </c>
      <c r="R574" s="70"/>
      <c r="T574" s="43">
        <f t="shared" si="42"/>
        <v>288</v>
      </c>
    </row>
    <row r="575" spans="2:20" ht="14.1" customHeight="1">
      <c r="B575" s="447" t="s">
        <v>669</v>
      </c>
      <c r="C575" s="447"/>
      <c r="D575" s="447"/>
      <c r="E575" s="448">
        <v>4</v>
      </c>
      <c r="F575" s="513" t="s">
        <v>636</v>
      </c>
      <c r="G575" s="453" t="s">
        <v>232</v>
      </c>
      <c r="H575" s="437" t="s">
        <v>209</v>
      </c>
      <c r="I575" s="437" t="s">
        <v>650</v>
      </c>
      <c r="J575" s="457">
        <v>12</v>
      </c>
      <c r="K575" s="449">
        <f t="shared" si="38"/>
        <v>200</v>
      </c>
      <c r="L575" s="399">
        <v>200</v>
      </c>
      <c r="M575" s="67"/>
      <c r="N575" s="68" t="e">
        <f>IF(L575="nio",0,IF(L575&gt;0,L575*J575/P575,0))*VLOOKUP(B575,'2-Kosten per locatie'!$A$15:$C$16,3,FALSE)</f>
        <v>#DIV/0!</v>
      </c>
      <c r="O575" s="68">
        <f t="shared" si="39"/>
        <v>0</v>
      </c>
      <c r="P575" s="69">
        <f>IF(L575="nio",0,IF(L575&gt;0,VLOOKUP(H575,'3-Productie normen'!A:I,VLOOKUP(L575,'3-Productie normen'!$B$38:$C$44,2,FALSE),FALSE)))</f>
        <v>0</v>
      </c>
      <c r="Q575" s="69">
        <f t="shared" si="40"/>
        <v>0</v>
      </c>
      <c r="R575" s="70"/>
      <c r="T575" s="43">
        <f t="shared" si="42"/>
        <v>2400</v>
      </c>
    </row>
    <row r="576" spans="2:20" ht="14.1" customHeight="1">
      <c r="B576" s="447" t="s">
        <v>669</v>
      </c>
      <c r="C576" s="447"/>
      <c r="D576" s="447"/>
      <c r="E576" s="448">
        <v>4</v>
      </c>
      <c r="F576" s="513" t="s">
        <v>637</v>
      </c>
      <c r="G576" s="453" t="s">
        <v>576</v>
      </c>
      <c r="H576" s="447" t="s">
        <v>685</v>
      </c>
      <c r="I576" s="437" t="s">
        <v>650</v>
      </c>
      <c r="J576" s="457">
        <v>54</v>
      </c>
      <c r="K576" s="449">
        <f t="shared" si="38"/>
        <v>200</v>
      </c>
      <c r="L576" s="399">
        <v>200</v>
      </c>
      <c r="M576" s="67"/>
      <c r="N576" s="68" t="e">
        <f>IF(L576="nio",0,IF(L576&gt;0,L576*J576/P576,0))*VLOOKUP(B576,'2-Kosten per locatie'!$A$15:$C$16,3,FALSE)</f>
        <v>#DIV/0!</v>
      </c>
      <c r="O576" s="68">
        <f t="shared" si="39"/>
        <v>0</v>
      </c>
      <c r="P576" s="69">
        <f>IF(L576="nio",0,IF(L576&gt;0,VLOOKUP(H576,'3-Productie normen'!A:I,VLOOKUP(L576,'3-Productie normen'!$B$38:$C$44,2,FALSE),FALSE)))</f>
        <v>0</v>
      </c>
      <c r="Q576" s="69">
        <f t="shared" si="40"/>
        <v>0</v>
      </c>
      <c r="R576" s="70"/>
      <c r="T576" s="43">
        <f t="shared" si="42"/>
        <v>10800</v>
      </c>
    </row>
    <row r="577" spans="2:20" ht="14.1" customHeight="1">
      <c r="B577" s="447" t="s">
        <v>669</v>
      </c>
      <c r="C577" s="447"/>
      <c r="D577" s="447"/>
      <c r="E577" s="448">
        <v>4</v>
      </c>
      <c r="F577" s="513" t="s">
        <v>638</v>
      </c>
      <c r="G577" s="453" t="s">
        <v>606</v>
      </c>
      <c r="H577" s="437" t="s">
        <v>149</v>
      </c>
      <c r="I577" s="437" t="s">
        <v>650</v>
      </c>
      <c r="J577" s="457">
        <v>25</v>
      </c>
      <c r="K577" s="449">
        <f t="shared" si="38"/>
        <v>200</v>
      </c>
      <c r="L577" s="399">
        <v>200</v>
      </c>
      <c r="M577" s="67"/>
      <c r="N577" s="68" t="e">
        <f>IF(L577="nio",0,IF(L577&gt;0,L577*J577/P577,0))*VLOOKUP(B577,'2-Kosten per locatie'!$A$15:$C$16,3,FALSE)</f>
        <v>#DIV/0!</v>
      </c>
      <c r="O577" s="68">
        <f t="shared" si="39"/>
        <v>0</v>
      </c>
      <c r="P577" s="69">
        <f>IF(L577="nio",0,IF(L577&gt;0,VLOOKUP(H577,'3-Productie normen'!A:I,VLOOKUP(L577,'3-Productie normen'!$B$38:$C$44,2,FALSE),FALSE)))</f>
        <v>0</v>
      </c>
      <c r="Q577" s="69">
        <f t="shared" si="40"/>
        <v>0</v>
      </c>
      <c r="R577" s="70"/>
      <c r="T577" s="43">
        <f t="shared" si="42"/>
        <v>5000</v>
      </c>
    </row>
    <row r="578" spans="2:20" ht="14.1" customHeight="1">
      <c r="B578" s="447" t="s">
        <v>669</v>
      </c>
      <c r="C578" s="447"/>
      <c r="D578" s="447"/>
      <c r="E578" s="448">
        <v>4</v>
      </c>
      <c r="F578" s="513" t="s">
        <v>639</v>
      </c>
      <c r="G578" s="453" t="s">
        <v>576</v>
      </c>
      <c r="H578" s="447" t="s">
        <v>685</v>
      </c>
      <c r="I578" s="437" t="s">
        <v>650</v>
      </c>
      <c r="J578" s="457">
        <v>54</v>
      </c>
      <c r="K578" s="449">
        <f t="shared" si="38"/>
        <v>200</v>
      </c>
      <c r="L578" s="399">
        <v>200</v>
      </c>
      <c r="M578" s="67"/>
      <c r="N578" s="68" t="e">
        <f>IF(L578="nio",0,IF(L578&gt;0,L578*J578/P578,0))*VLOOKUP(B578,'2-Kosten per locatie'!$A$15:$C$16,3,FALSE)</f>
        <v>#DIV/0!</v>
      </c>
      <c r="O578" s="68">
        <f t="shared" si="39"/>
        <v>0</v>
      </c>
      <c r="P578" s="69">
        <f>IF(L578="nio",0,IF(L578&gt;0,VLOOKUP(H578,'3-Productie normen'!A:I,VLOOKUP(L578,'3-Productie normen'!$B$38:$C$44,2,FALSE),FALSE)))</f>
        <v>0</v>
      </c>
      <c r="Q578" s="69">
        <f t="shared" si="40"/>
        <v>0</v>
      </c>
      <c r="R578" s="70"/>
      <c r="T578" s="43">
        <f t="shared" si="42"/>
        <v>10800</v>
      </c>
    </row>
    <row r="579" spans="2:20" ht="14.1" customHeight="1">
      <c r="B579" s="73"/>
      <c r="C579" s="73"/>
      <c r="D579" s="73"/>
      <c r="E579" s="74"/>
      <c r="F579" s="515"/>
      <c r="G579" s="75"/>
      <c r="H579" s="75"/>
      <c r="J579" s="517"/>
      <c r="K579" s="387"/>
      <c r="L579" s="76"/>
      <c r="M579" s="76"/>
      <c r="N579" s="77"/>
      <c r="O579" s="77"/>
      <c r="P579" s="78"/>
      <c r="Q579" s="78"/>
      <c r="R579" s="79"/>
    </row>
    <row r="580" spans="2:20" ht="14.1" customHeight="1">
      <c r="B580" s="73"/>
      <c r="C580" s="73"/>
      <c r="D580" s="73"/>
      <c r="E580" s="74"/>
      <c r="F580" s="515"/>
      <c r="G580" s="75"/>
      <c r="H580" s="75"/>
      <c r="J580" s="517"/>
      <c r="K580" s="387"/>
      <c r="L580" s="76"/>
      <c r="M580" s="76"/>
      <c r="N580" s="77"/>
      <c r="O580" s="77"/>
      <c r="P580" s="78"/>
      <c r="Q580" s="78"/>
      <c r="R580" s="79"/>
    </row>
    <row r="581" spans="2:20" ht="14.1" customHeight="1">
      <c r="B581" s="73"/>
      <c r="C581" s="73"/>
      <c r="D581" s="73"/>
      <c r="E581" s="74"/>
      <c r="F581" s="515"/>
      <c r="G581" s="75"/>
      <c r="H581" s="75"/>
      <c r="J581" s="517"/>
      <c r="K581" s="387"/>
      <c r="L581" s="76"/>
      <c r="M581" s="76"/>
      <c r="N581" s="77"/>
      <c r="O581" s="77"/>
      <c r="P581" s="78"/>
      <c r="Q581" s="78"/>
      <c r="R581" s="79"/>
    </row>
    <row r="582" spans="2:20" ht="14.1" customHeight="1">
      <c r="B582" s="73"/>
      <c r="C582" s="73"/>
      <c r="D582" s="73"/>
      <c r="E582" s="74"/>
      <c r="F582" s="515"/>
      <c r="G582" s="75"/>
      <c r="H582" s="75"/>
      <c r="J582" s="517"/>
      <c r="K582" s="387"/>
      <c r="L582" s="76"/>
      <c r="M582" s="76"/>
      <c r="N582" s="77"/>
      <c r="O582" s="77"/>
      <c r="P582" s="78"/>
      <c r="Q582" s="78"/>
      <c r="R582" s="79"/>
    </row>
    <row r="583" spans="2:20" ht="14.1" customHeight="1">
      <c r="B583" s="73"/>
      <c r="C583" s="73"/>
      <c r="D583" s="73"/>
      <c r="E583" s="74"/>
      <c r="F583" s="515"/>
      <c r="G583" s="75"/>
      <c r="H583" s="75"/>
      <c r="J583" s="517"/>
      <c r="K583" s="387"/>
      <c r="L583" s="76"/>
      <c r="M583" s="76"/>
      <c r="N583" s="77"/>
      <c r="O583" s="77"/>
      <c r="P583" s="78"/>
      <c r="Q583" s="78"/>
      <c r="R583" s="79"/>
    </row>
    <row r="584" spans="2:20" ht="14.1" customHeight="1">
      <c r="B584" s="73"/>
      <c r="C584" s="73"/>
      <c r="D584" s="73"/>
      <c r="E584" s="74"/>
      <c r="F584" s="515"/>
      <c r="G584" s="75"/>
      <c r="H584" s="75"/>
      <c r="J584" s="517"/>
      <c r="K584" s="387"/>
      <c r="L584" s="76"/>
      <c r="M584" s="76"/>
      <c r="N584" s="77"/>
      <c r="O584" s="77"/>
      <c r="P584" s="78"/>
      <c r="Q584" s="78"/>
      <c r="R584" s="79"/>
    </row>
    <row r="585" spans="2:20" ht="14.1" customHeight="1">
      <c r="B585" s="73"/>
      <c r="C585" s="73"/>
      <c r="D585" s="73"/>
      <c r="E585" s="74"/>
      <c r="F585" s="515"/>
      <c r="G585" s="75"/>
      <c r="H585" s="75"/>
      <c r="J585" s="517"/>
      <c r="K585" s="387"/>
      <c r="L585" s="76"/>
      <c r="M585" s="76"/>
      <c r="N585" s="77"/>
      <c r="O585" s="77"/>
      <c r="P585" s="78"/>
      <c r="Q585" s="78"/>
      <c r="R585" s="79"/>
    </row>
    <row r="586" spans="2:20" ht="14.1" customHeight="1">
      <c r="B586" s="73"/>
      <c r="C586" s="73"/>
      <c r="D586" s="73"/>
      <c r="E586" s="74"/>
      <c r="F586" s="515"/>
      <c r="G586" s="75"/>
      <c r="H586" s="75"/>
      <c r="J586" s="517"/>
      <c r="K586" s="387"/>
      <c r="L586" s="76"/>
      <c r="M586" s="76"/>
      <c r="N586" s="77"/>
      <c r="O586" s="77"/>
      <c r="P586" s="78"/>
      <c r="Q586" s="78"/>
      <c r="R586" s="79"/>
    </row>
    <row r="587" spans="2:20" ht="14.1" customHeight="1">
      <c r="B587" s="73"/>
      <c r="C587" s="73"/>
      <c r="D587" s="73"/>
      <c r="E587" s="74"/>
      <c r="F587" s="515"/>
      <c r="G587" s="75"/>
      <c r="H587" s="75"/>
      <c r="J587" s="517"/>
      <c r="K587" s="387"/>
      <c r="L587" s="76"/>
      <c r="M587" s="76"/>
      <c r="N587" s="77"/>
      <c r="O587" s="77"/>
      <c r="P587" s="78"/>
      <c r="Q587" s="78"/>
      <c r="R587" s="79"/>
    </row>
    <row r="588" spans="2:20" ht="14.1" customHeight="1">
      <c r="B588" s="73"/>
      <c r="C588" s="73"/>
      <c r="D588" s="73"/>
      <c r="E588" s="74"/>
      <c r="F588" s="515"/>
      <c r="G588" s="75"/>
      <c r="H588" s="75"/>
      <c r="J588" s="517"/>
      <c r="K588" s="387"/>
      <c r="L588" s="76"/>
      <c r="M588" s="76"/>
      <c r="N588" s="77"/>
      <c r="O588" s="77"/>
      <c r="P588" s="78"/>
      <c r="Q588" s="78"/>
      <c r="R588" s="79"/>
    </row>
    <row r="589" spans="2:20" ht="14.1" customHeight="1">
      <c r="B589" s="73"/>
      <c r="C589" s="73"/>
      <c r="D589" s="73"/>
      <c r="E589" s="74"/>
      <c r="F589" s="515"/>
      <c r="G589" s="75"/>
      <c r="H589" s="75"/>
      <c r="J589" s="517"/>
      <c r="K589" s="387"/>
      <c r="L589" s="76"/>
      <c r="M589" s="76"/>
      <c r="N589" s="77"/>
      <c r="O589" s="77"/>
      <c r="P589" s="78"/>
      <c r="Q589" s="78"/>
      <c r="R589" s="79"/>
    </row>
    <row r="590" spans="2:20" ht="14.1" customHeight="1">
      <c r="B590" s="73"/>
      <c r="C590" s="73"/>
      <c r="D590" s="73"/>
      <c r="E590" s="74"/>
      <c r="F590" s="515"/>
      <c r="G590" s="75"/>
      <c r="H590" s="75"/>
      <c r="J590" s="517"/>
      <c r="K590" s="387"/>
      <c r="L590" s="76"/>
      <c r="M590" s="76"/>
      <c r="N590" s="77"/>
      <c r="O590" s="77"/>
      <c r="P590" s="78"/>
      <c r="Q590" s="78"/>
      <c r="R590" s="79"/>
    </row>
    <row r="591" spans="2:20" ht="14.1" customHeight="1">
      <c r="B591" s="73"/>
      <c r="C591" s="73"/>
      <c r="D591" s="73"/>
      <c r="E591" s="74"/>
      <c r="F591" s="515"/>
      <c r="G591" s="75"/>
      <c r="H591" s="75"/>
      <c r="J591" s="517"/>
      <c r="K591" s="387"/>
      <c r="L591" s="76"/>
      <c r="M591" s="76"/>
      <c r="N591" s="77"/>
      <c r="O591" s="77"/>
      <c r="P591" s="78"/>
      <c r="Q591" s="78"/>
      <c r="R591" s="79"/>
    </row>
    <row r="592" spans="2:20" ht="14.1" customHeight="1">
      <c r="B592" s="73"/>
      <c r="C592" s="73"/>
      <c r="D592" s="73"/>
      <c r="E592" s="74"/>
      <c r="F592" s="515"/>
      <c r="G592" s="75"/>
      <c r="H592" s="75"/>
      <c r="J592" s="517"/>
      <c r="K592" s="387"/>
      <c r="L592" s="76"/>
      <c r="M592" s="76"/>
      <c r="N592" s="77"/>
      <c r="O592" s="77"/>
      <c r="P592" s="78"/>
      <c r="Q592" s="78"/>
      <c r="R592" s="79"/>
    </row>
    <row r="593" spans="2:18" ht="14.1" customHeight="1">
      <c r="B593" s="73"/>
      <c r="C593" s="73"/>
      <c r="D593" s="73"/>
      <c r="E593" s="74"/>
      <c r="F593" s="515"/>
      <c r="G593" s="75"/>
      <c r="H593" s="75"/>
      <c r="J593" s="517"/>
      <c r="K593" s="387"/>
      <c r="L593" s="76"/>
      <c r="M593" s="76"/>
      <c r="N593" s="77"/>
      <c r="O593" s="77"/>
      <c r="P593" s="78"/>
      <c r="Q593" s="78"/>
      <c r="R593" s="79"/>
    </row>
    <row r="594" spans="2:18" ht="14.1" customHeight="1">
      <c r="B594" s="73"/>
      <c r="C594" s="73"/>
      <c r="D594" s="73"/>
      <c r="E594" s="74"/>
      <c r="F594" s="515"/>
      <c r="G594" s="75"/>
      <c r="H594" s="75"/>
      <c r="J594" s="517"/>
      <c r="K594" s="387"/>
      <c r="L594" s="76"/>
      <c r="M594" s="76"/>
      <c r="N594" s="77"/>
      <c r="O594" s="77"/>
      <c r="P594" s="78"/>
      <c r="Q594" s="78"/>
      <c r="R594" s="79"/>
    </row>
    <row r="595" spans="2:18" ht="14.1" customHeight="1">
      <c r="B595" s="73"/>
      <c r="C595" s="73"/>
      <c r="D595" s="73"/>
      <c r="E595" s="74"/>
      <c r="F595" s="515"/>
      <c r="G595" s="75"/>
      <c r="H595" s="75"/>
      <c r="J595" s="517"/>
      <c r="K595" s="387"/>
      <c r="L595" s="76"/>
      <c r="M595" s="76"/>
      <c r="N595" s="77"/>
      <c r="O595" s="77"/>
      <c r="P595" s="78"/>
      <c r="Q595" s="78"/>
      <c r="R595" s="79"/>
    </row>
    <row r="596" spans="2:18" ht="14.1" customHeight="1">
      <c r="B596" s="73"/>
      <c r="C596" s="73"/>
      <c r="D596" s="73"/>
      <c r="E596" s="74"/>
      <c r="F596" s="515"/>
      <c r="G596" s="75"/>
      <c r="H596" s="75"/>
      <c r="J596" s="517"/>
      <c r="K596" s="387"/>
      <c r="L596" s="76"/>
      <c r="M596" s="76"/>
      <c r="N596" s="77"/>
      <c r="O596" s="77"/>
      <c r="P596" s="78"/>
      <c r="Q596" s="78"/>
      <c r="R596" s="79"/>
    </row>
    <row r="597" spans="2:18" ht="14.1" customHeight="1">
      <c r="B597" s="73"/>
      <c r="C597" s="73"/>
      <c r="D597" s="73"/>
      <c r="E597" s="74"/>
      <c r="F597" s="515"/>
      <c r="G597" s="75"/>
      <c r="H597" s="75"/>
      <c r="J597" s="517"/>
      <c r="K597" s="387"/>
      <c r="L597" s="76"/>
      <c r="M597" s="76"/>
      <c r="N597" s="77"/>
      <c r="O597" s="77"/>
      <c r="P597" s="78"/>
      <c r="Q597" s="78"/>
      <c r="R597" s="79"/>
    </row>
    <row r="598" spans="2:18" ht="14.1" customHeight="1">
      <c r="B598" s="73"/>
      <c r="C598" s="73"/>
      <c r="D598" s="73"/>
      <c r="E598" s="74"/>
      <c r="F598" s="515"/>
      <c r="G598" s="75"/>
      <c r="H598" s="75"/>
      <c r="J598" s="517"/>
      <c r="K598" s="387"/>
      <c r="L598" s="76"/>
      <c r="M598" s="76"/>
      <c r="N598" s="77"/>
      <c r="O598" s="77"/>
      <c r="P598" s="78"/>
      <c r="Q598" s="78"/>
      <c r="R598" s="79"/>
    </row>
    <row r="599" spans="2:18" ht="14.1" customHeight="1">
      <c r="B599" s="73"/>
      <c r="C599" s="73"/>
      <c r="D599" s="73"/>
      <c r="E599" s="74"/>
      <c r="F599" s="515"/>
      <c r="G599" s="75"/>
      <c r="H599" s="75"/>
      <c r="J599" s="517"/>
      <c r="K599" s="387"/>
      <c r="L599" s="76"/>
      <c r="M599" s="76"/>
      <c r="N599" s="77"/>
      <c r="O599" s="77"/>
      <c r="P599" s="78"/>
      <c r="Q599" s="78"/>
      <c r="R599" s="79"/>
    </row>
    <row r="600" spans="2:18" ht="14.1" customHeight="1">
      <c r="B600" s="73"/>
      <c r="C600" s="73"/>
      <c r="D600" s="73"/>
      <c r="E600" s="74"/>
      <c r="F600" s="515"/>
      <c r="G600" s="75"/>
      <c r="H600" s="75"/>
      <c r="J600" s="517"/>
      <c r="K600" s="387"/>
      <c r="L600" s="76"/>
      <c r="M600" s="76"/>
      <c r="N600" s="77"/>
      <c r="O600" s="77"/>
      <c r="P600" s="78"/>
      <c r="Q600" s="78"/>
      <c r="R600" s="79"/>
    </row>
    <row r="601" spans="2:18" ht="14.1" customHeight="1">
      <c r="B601" s="73"/>
      <c r="C601" s="73"/>
      <c r="D601" s="73"/>
      <c r="E601" s="74"/>
      <c r="F601" s="515"/>
      <c r="G601" s="75"/>
      <c r="H601" s="75"/>
      <c r="J601" s="517"/>
      <c r="K601" s="387"/>
      <c r="L601" s="76"/>
      <c r="M601" s="76"/>
      <c r="N601" s="77"/>
      <c r="O601" s="77"/>
      <c r="P601" s="78"/>
      <c r="Q601" s="78"/>
      <c r="R601" s="79"/>
    </row>
    <row r="602" spans="2:18" ht="14.1" customHeight="1">
      <c r="B602" s="73"/>
      <c r="C602" s="73"/>
      <c r="D602" s="73"/>
      <c r="E602" s="74"/>
      <c r="F602" s="515"/>
      <c r="G602" s="75"/>
      <c r="H602" s="75"/>
      <c r="J602" s="517"/>
      <c r="K602" s="387"/>
      <c r="L602" s="76"/>
      <c r="M602" s="76"/>
      <c r="N602" s="77"/>
      <c r="O602" s="77"/>
      <c r="P602" s="78"/>
      <c r="Q602" s="78"/>
      <c r="R602" s="79"/>
    </row>
    <row r="603" spans="2:18" ht="14.1" customHeight="1">
      <c r="B603" s="73"/>
      <c r="C603" s="73"/>
      <c r="D603" s="73"/>
      <c r="E603" s="74"/>
      <c r="F603" s="515"/>
      <c r="G603" s="75"/>
      <c r="H603" s="75"/>
      <c r="J603" s="517"/>
      <c r="K603" s="387"/>
      <c r="L603" s="76"/>
      <c r="M603" s="76"/>
      <c r="N603" s="77"/>
      <c r="O603" s="77"/>
      <c r="P603" s="78"/>
      <c r="Q603" s="78"/>
      <c r="R603" s="79"/>
    </row>
    <row r="604" spans="2:18" ht="14.1" customHeight="1">
      <c r="B604" s="73"/>
      <c r="C604" s="73"/>
      <c r="D604" s="73"/>
      <c r="E604" s="74"/>
      <c r="F604" s="515"/>
      <c r="G604" s="75"/>
      <c r="H604" s="75"/>
      <c r="J604" s="517"/>
      <c r="K604" s="387"/>
      <c r="L604" s="76"/>
      <c r="M604" s="76"/>
      <c r="N604" s="77"/>
      <c r="O604" s="77"/>
      <c r="P604" s="78"/>
      <c r="Q604" s="78"/>
      <c r="R604" s="79"/>
    </row>
    <row r="605" spans="2:18" ht="14.1" customHeight="1">
      <c r="B605" s="73"/>
      <c r="C605" s="73"/>
      <c r="D605" s="73"/>
      <c r="E605" s="74"/>
      <c r="F605" s="515"/>
      <c r="G605" s="75"/>
      <c r="H605" s="75"/>
      <c r="J605" s="517"/>
      <c r="K605" s="387"/>
      <c r="L605" s="76"/>
      <c r="M605" s="76"/>
      <c r="N605" s="77"/>
      <c r="O605" s="77"/>
      <c r="P605" s="78"/>
      <c r="Q605" s="78"/>
      <c r="R605" s="79"/>
    </row>
    <row r="606" spans="2:18" ht="14.1" customHeight="1">
      <c r="B606" s="73"/>
      <c r="C606" s="73"/>
      <c r="D606" s="73"/>
      <c r="E606" s="74"/>
      <c r="F606" s="515"/>
      <c r="G606" s="75"/>
      <c r="H606" s="75"/>
      <c r="J606" s="517"/>
      <c r="K606" s="387"/>
      <c r="L606" s="76"/>
      <c r="M606" s="76"/>
      <c r="N606" s="77"/>
      <c r="O606" s="77"/>
      <c r="P606" s="78"/>
      <c r="Q606" s="78"/>
      <c r="R606" s="79"/>
    </row>
    <row r="607" spans="2:18" ht="14.1" customHeight="1">
      <c r="B607" s="73"/>
      <c r="C607" s="73"/>
      <c r="D607" s="73"/>
      <c r="E607" s="74"/>
      <c r="F607" s="515"/>
      <c r="G607" s="75"/>
      <c r="H607" s="75"/>
      <c r="J607" s="517"/>
      <c r="K607" s="387"/>
      <c r="L607" s="76"/>
      <c r="M607" s="76"/>
      <c r="N607" s="77"/>
      <c r="O607" s="77"/>
      <c r="P607" s="78"/>
      <c r="Q607" s="78"/>
      <c r="R607" s="79"/>
    </row>
    <row r="608" spans="2:18" ht="14.1" customHeight="1">
      <c r="B608" s="73"/>
      <c r="C608" s="73"/>
      <c r="D608" s="73"/>
      <c r="E608" s="74"/>
      <c r="F608" s="515"/>
      <c r="G608" s="75"/>
      <c r="H608" s="75"/>
      <c r="J608" s="517"/>
      <c r="K608" s="387"/>
      <c r="L608" s="76"/>
      <c r="M608" s="76"/>
      <c r="N608" s="77"/>
      <c r="O608" s="77"/>
      <c r="P608" s="78"/>
      <c r="Q608" s="78"/>
      <c r="R608" s="79"/>
    </row>
    <row r="609" spans="2:18" ht="14.1" customHeight="1">
      <c r="B609" s="73"/>
      <c r="C609" s="73"/>
      <c r="D609" s="73"/>
      <c r="E609" s="74"/>
      <c r="F609" s="515"/>
      <c r="G609" s="75"/>
      <c r="H609" s="75"/>
      <c r="J609" s="517"/>
      <c r="K609" s="387"/>
      <c r="L609" s="76"/>
      <c r="M609" s="76"/>
      <c r="N609" s="77"/>
      <c r="O609" s="77"/>
      <c r="P609" s="78"/>
      <c r="Q609" s="78"/>
      <c r="R609" s="79"/>
    </row>
    <row r="610" spans="2:18" ht="14.1" customHeight="1">
      <c r="B610" s="73"/>
      <c r="C610" s="73"/>
      <c r="D610" s="73"/>
      <c r="E610" s="74"/>
      <c r="F610" s="515"/>
      <c r="G610" s="75"/>
      <c r="H610" s="75"/>
      <c r="J610" s="517"/>
      <c r="K610" s="387"/>
      <c r="L610" s="76"/>
      <c r="M610" s="76"/>
      <c r="N610" s="77"/>
      <c r="O610" s="77"/>
      <c r="P610" s="78"/>
      <c r="Q610" s="78"/>
      <c r="R610" s="79"/>
    </row>
    <row r="611" spans="2:18" ht="14.1" customHeight="1">
      <c r="B611" s="73"/>
      <c r="C611" s="73"/>
      <c r="D611" s="73"/>
      <c r="E611" s="74"/>
      <c r="F611" s="515"/>
      <c r="G611" s="75"/>
      <c r="H611" s="75"/>
      <c r="J611" s="517"/>
      <c r="K611" s="387"/>
      <c r="L611" s="76"/>
      <c r="M611" s="76"/>
      <c r="N611" s="77"/>
      <c r="O611" s="77"/>
      <c r="P611" s="78"/>
      <c r="Q611" s="78"/>
      <c r="R611" s="79"/>
    </row>
    <row r="612" spans="2:18" ht="14.1" customHeight="1">
      <c r="B612" s="73"/>
      <c r="C612" s="73"/>
      <c r="D612" s="73"/>
      <c r="E612" s="74"/>
      <c r="F612" s="515"/>
      <c r="G612" s="75"/>
      <c r="H612" s="75"/>
      <c r="J612" s="517"/>
      <c r="K612" s="387"/>
      <c r="L612" s="76"/>
      <c r="M612" s="76"/>
      <c r="N612" s="77"/>
      <c r="O612" s="77"/>
      <c r="P612" s="78"/>
      <c r="Q612" s="78"/>
      <c r="R612" s="79"/>
    </row>
    <row r="613" spans="2:18" ht="14.1" customHeight="1">
      <c r="B613" s="73"/>
      <c r="C613" s="73"/>
      <c r="D613" s="73"/>
      <c r="E613" s="74"/>
      <c r="F613" s="515"/>
      <c r="G613" s="75"/>
      <c r="H613" s="75"/>
      <c r="J613" s="517"/>
      <c r="K613" s="387"/>
      <c r="L613" s="76"/>
      <c r="M613" s="76"/>
      <c r="N613" s="77"/>
      <c r="O613" s="77"/>
      <c r="P613" s="78"/>
      <c r="Q613" s="78"/>
      <c r="R613" s="79"/>
    </row>
    <row r="614" spans="2:18" ht="14.1" customHeight="1">
      <c r="B614" s="73"/>
      <c r="C614" s="73"/>
      <c r="D614" s="73"/>
      <c r="E614" s="74"/>
      <c r="F614" s="515"/>
      <c r="G614" s="75"/>
      <c r="H614" s="75"/>
      <c r="J614" s="517"/>
      <c r="K614" s="387"/>
      <c r="L614" s="76"/>
      <c r="M614" s="76"/>
      <c r="N614" s="77"/>
      <c r="O614" s="77"/>
      <c r="P614" s="78"/>
      <c r="Q614" s="78"/>
      <c r="R614" s="79"/>
    </row>
    <row r="615" spans="2:18" ht="14.1" customHeight="1">
      <c r="B615" s="73"/>
      <c r="C615" s="73"/>
      <c r="D615" s="73"/>
      <c r="E615" s="74"/>
      <c r="F615" s="515"/>
      <c r="G615" s="75"/>
      <c r="H615" s="75"/>
      <c r="J615" s="517"/>
      <c r="K615" s="387"/>
      <c r="L615" s="76"/>
      <c r="M615" s="76"/>
      <c r="N615" s="77"/>
      <c r="O615" s="77"/>
      <c r="P615" s="78"/>
      <c r="Q615" s="78"/>
      <c r="R615" s="79"/>
    </row>
    <row r="616" spans="2:18" ht="14.1" customHeight="1">
      <c r="B616" s="73"/>
      <c r="C616" s="73"/>
      <c r="D616" s="73"/>
      <c r="E616" s="74"/>
      <c r="F616" s="515"/>
      <c r="G616" s="75"/>
      <c r="H616" s="75"/>
      <c r="J616" s="517"/>
      <c r="K616" s="387"/>
      <c r="L616" s="76"/>
      <c r="M616" s="76"/>
      <c r="N616" s="77"/>
      <c r="O616" s="77"/>
      <c r="P616" s="78"/>
      <c r="Q616" s="78"/>
      <c r="R616" s="79"/>
    </row>
    <row r="617" spans="2:18" ht="14.1" customHeight="1">
      <c r="B617" s="73"/>
      <c r="C617" s="73"/>
      <c r="D617" s="73"/>
      <c r="E617" s="74"/>
      <c r="F617" s="515"/>
      <c r="G617" s="75"/>
      <c r="H617" s="75"/>
      <c r="J617" s="517"/>
      <c r="K617" s="387"/>
      <c r="L617" s="76"/>
      <c r="M617" s="76"/>
      <c r="N617" s="77"/>
      <c r="O617" s="77"/>
      <c r="P617" s="78"/>
      <c r="Q617" s="78"/>
      <c r="R617" s="79"/>
    </row>
    <row r="618" spans="2:18" ht="14.1" customHeight="1">
      <c r="B618" s="73"/>
      <c r="C618" s="73"/>
      <c r="D618" s="73"/>
      <c r="E618" s="74"/>
      <c r="F618" s="515"/>
      <c r="G618" s="75"/>
      <c r="H618" s="75"/>
      <c r="J618" s="517"/>
      <c r="K618" s="387"/>
      <c r="L618" s="76"/>
      <c r="M618" s="76"/>
      <c r="N618" s="77"/>
      <c r="O618" s="77"/>
      <c r="P618" s="78"/>
      <c r="Q618" s="78"/>
      <c r="R618" s="79"/>
    </row>
    <row r="619" spans="2:18" ht="14.1" customHeight="1">
      <c r="B619" s="73"/>
      <c r="C619" s="73"/>
      <c r="D619" s="73"/>
      <c r="E619" s="74"/>
      <c r="F619" s="515"/>
      <c r="G619" s="75"/>
      <c r="H619" s="75"/>
      <c r="J619" s="517"/>
      <c r="K619" s="387"/>
      <c r="L619" s="76"/>
      <c r="M619" s="76"/>
      <c r="N619" s="77"/>
      <c r="O619" s="77"/>
      <c r="P619" s="78"/>
      <c r="Q619" s="78"/>
      <c r="R619" s="79"/>
    </row>
    <row r="620" spans="2:18" ht="14.1" customHeight="1">
      <c r="B620" s="73"/>
      <c r="C620" s="73"/>
      <c r="D620" s="73"/>
      <c r="E620" s="74"/>
      <c r="F620" s="515"/>
      <c r="G620" s="75"/>
      <c r="H620" s="75"/>
      <c r="J620" s="517"/>
      <c r="K620" s="387"/>
      <c r="L620" s="76"/>
      <c r="M620" s="76"/>
      <c r="N620" s="77"/>
      <c r="O620" s="77"/>
      <c r="P620" s="78"/>
      <c r="Q620" s="78"/>
      <c r="R620" s="79"/>
    </row>
    <row r="621" spans="2:18" ht="14.1" customHeight="1">
      <c r="B621" s="73"/>
      <c r="C621" s="73"/>
      <c r="D621" s="73"/>
      <c r="E621" s="74"/>
      <c r="F621" s="515"/>
      <c r="G621" s="75"/>
      <c r="H621" s="75"/>
      <c r="J621" s="517"/>
      <c r="K621" s="387"/>
      <c r="L621" s="76"/>
      <c r="M621" s="76"/>
      <c r="N621" s="77"/>
      <c r="O621" s="77"/>
      <c r="P621" s="78"/>
      <c r="Q621" s="78"/>
      <c r="R621" s="79"/>
    </row>
    <row r="622" spans="2:18" ht="14.1" customHeight="1">
      <c r="B622" s="73"/>
      <c r="C622" s="73"/>
      <c r="D622" s="73"/>
      <c r="E622" s="74"/>
      <c r="F622" s="515"/>
      <c r="G622" s="75"/>
      <c r="H622" s="75"/>
      <c r="J622" s="517"/>
      <c r="K622" s="387"/>
      <c r="L622" s="76"/>
      <c r="M622" s="76"/>
      <c r="N622" s="77"/>
      <c r="O622" s="77"/>
      <c r="P622" s="78"/>
      <c r="Q622" s="78"/>
      <c r="R622" s="79"/>
    </row>
    <row r="623" spans="2:18" ht="14.1" customHeight="1">
      <c r="B623" s="73"/>
      <c r="C623" s="73"/>
      <c r="D623" s="73"/>
      <c r="E623" s="74"/>
      <c r="F623" s="515"/>
      <c r="G623" s="75"/>
      <c r="H623" s="75"/>
      <c r="J623" s="517"/>
      <c r="K623" s="387"/>
      <c r="L623" s="76"/>
      <c r="M623" s="76"/>
      <c r="N623" s="77"/>
      <c r="O623" s="77"/>
      <c r="P623" s="78"/>
      <c r="Q623" s="78"/>
      <c r="R623" s="79"/>
    </row>
    <row r="624" spans="2:18" ht="14.1" customHeight="1">
      <c r="B624" s="73"/>
      <c r="C624" s="73"/>
      <c r="D624" s="73"/>
      <c r="E624" s="74"/>
      <c r="F624" s="515"/>
      <c r="G624" s="75"/>
      <c r="H624" s="75"/>
      <c r="J624" s="517"/>
      <c r="K624" s="387"/>
      <c r="L624" s="76"/>
      <c r="M624" s="76"/>
      <c r="N624" s="77"/>
      <c r="O624" s="77"/>
      <c r="P624" s="78"/>
      <c r="Q624" s="78"/>
      <c r="R624" s="79"/>
    </row>
    <row r="625" spans="2:18" ht="14.1" customHeight="1">
      <c r="B625" s="73"/>
      <c r="C625" s="73"/>
      <c r="D625" s="73"/>
      <c r="E625" s="74"/>
      <c r="F625" s="515"/>
      <c r="G625" s="75"/>
      <c r="H625" s="75"/>
      <c r="J625" s="517"/>
      <c r="K625" s="387"/>
      <c r="L625" s="76"/>
      <c r="M625" s="76"/>
      <c r="N625" s="77"/>
      <c r="O625" s="77"/>
      <c r="P625" s="78"/>
      <c r="Q625" s="78"/>
      <c r="R625" s="79"/>
    </row>
    <row r="626" spans="2:18" ht="14.1" customHeight="1">
      <c r="B626" s="73"/>
      <c r="C626" s="73"/>
      <c r="D626" s="73"/>
      <c r="E626" s="74"/>
      <c r="F626" s="515"/>
      <c r="G626" s="75"/>
      <c r="H626" s="75"/>
      <c r="J626" s="517"/>
      <c r="K626" s="387"/>
      <c r="L626" s="76"/>
      <c r="M626" s="76"/>
      <c r="N626" s="77"/>
      <c r="O626" s="77"/>
      <c r="P626" s="78"/>
      <c r="Q626" s="78"/>
      <c r="R626" s="79"/>
    </row>
    <row r="627" spans="2:18" ht="14.1" customHeight="1">
      <c r="B627" s="73"/>
      <c r="C627" s="73"/>
      <c r="D627" s="73"/>
      <c r="E627" s="74"/>
      <c r="F627" s="515"/>
      <c r="G627" s="75"/>
      <c r="H627" s="75"/>
      <c r="J627" s="517"/>
      <c r="K627" s="387"/>
      <c r="L627" s="76"/>
      <c r="M627" s="76"/>
      <c r="N627" s="77"/>
      <c r="O627" s="77"/>
      <c r="P627" s="78"/>
      <c r="Q627" s="78"/>
      <c r="R627" s="79"/>
    </row>
    <row r="628" spans="2:18" ht="14.1" customHeight="1">
      <c r="B628" s="73"/>
      <c r="C628" s="73"/>
      <c r="D628" s="73"/>
      <c r="E628" s="74"/>
      <c r="F628" s="515"/>
      <c r="G628" s="75"/>
      <c r="H628" s="75"/>
      <c r="J628" s="517"/>
      <c r="K628" s="387"/>
      <c r="L628" s="76"/>
      <c r="M628" s="76"/>
      <c r="N628" s="77"/>
      <c r="O628" s="77"/>
      <c r="P628" s="78"/>
      <c r="Q628" s="78"/>
      <c r="R628" s="79"/>
    </row>
    <row r="629" spans="2:18" ht="14.1" customHeight="1">
      <c r="B629" s="73"/>
      <c r="C629" s="73"/>
      <c r="D629" s="73"/>
      <c r="E629" s="74"/>
      <c r="F629" s="515"/>
      <c r="G629" s="75"/>
      <c r="H629" s="75"/>
      <c r="J629" s="517"/>
      <c r="K629" s="387"/>
      <c r="L629" s="76"/>
      <c r="M629" s="76"/>
      <c r="N629" s="77"/>
      <c r="O629" s="77"/>
      <c r="P629" s="78"/>
      <c r="Q629" s="78"/>
      <c r="R629" s="79"/>
    </row>
    <row r="630" spans="2:18" ht="14.1" customHeight="1">
      <c r="B630" s="73"/>
      <c r="C630" s="73"/>
      <c r="D630" s="73"/>
      <c r="E630" s="74"/>
      <c r="F630" s="515"/>
      <c r="G630" s="75"/>
      <c r="H630" s="75"/>
      <c r="J630" s="517"/>
      <c r="K630" s="387"/>
      <c r="L630" s="76"/>
      <c r="M630" s="76"/>
      <c r="N630" s="77"/>
      <c r="O630" s="77"/>
      <c r="P630" s="78"/>
      <c r="Q630" s="78"/>
      <c r="R630" s="79"/>
    </row>
    <row r="631" spans="2:18" ht="14.1" customHeight="1">
      <c r="B631" s="73"/>
      <c r="C631" s="73"/>
      <c r="D631" s="73"/>
      <c r="E631" s="74"/>
      <c r="F631" s="515"/>
      <c r="G631" s="75"/>
      <c r="H631" s="75"/>
      <c r="J631" s="517"/>
      <c r="K631" s="387"/>
      <c r="L631" s="76"/>
      <c r="M631" s="76"/>
      <c r="N631" s="77"/>
      <c r="O631" s="77"/>
      <c r="P631" s="78"/>
      <c r="Q631" s="78"/>
      <c r="R631" s="79"/>
    </row>
    <row r="632" spans="2:18" ht="14.1" customHeight="1">
      <c r="B632" s="73"/>
      <c r="C632" s="73"/>
      <c r="D632" s="73"/>
      <c r="E632" s="74"/>
      <c r="F632" s="515"/>
      <c r="G632" s="75"/>
      <c r="H632" s="75"/>
      <c r="J632" s="517"/>
      <c r="K632" s="387"/>
      <c r="L632" s="76"/>
      <c r="M632" s="76"/>
      <c r="N632" s="77"/>
      <c r="O632" s="77"/>
      <c r="P632" s="78"/>
      <c r="Q632" s="78"/>
      <c r="R632" s="79"/>
    </row>
    <row r="633" spans="2:18" ht="14.1" customHeight="1">
      <c r="B633" s="73"/>
      <c r="C633" s="73"/>
      <c r="D633" s="73"/>
      <c r="E633" s="74"/>
      <c r="F633" s="515"/>
      <c r="G633" s="75"/>
      <c r="H633" s="75"/>
      <c r="J633" s="517"/>
      <c r="K633" s="387"/>
      <c r="L633" s="76"/>
      <c r="M633" s="76"/>
      <c r="N633" s="77"/>
      <c r="O633" s="77"/>
      <c r="P633" s="78"/>
      <c r="Q633" s="78"/>
      <c r="R633" s="79"/>
    </row>
    <row r="634" spans="2:18" ht="14.1" customHeight="1">
      <c r="B634" s="73"/>
      <c r="C634" s="73"/>
      <c r="D634" s="73"/>
      <c r="E634" s="74"/>
      <c r="F634" s="515"/>
      <c r="G634" s="75"/>
      <c r="H634" s="75"/>
      <c r="J634" s="517"/>
      <c r="K634" s="387"/>
      <c r="L634" s="76"/>
      <c r="M634" s="76"/>
      <c r="N634" s="77"/>
      <c r="O634" s="77"/>
      <c r="P634" s="78"/>
      <c r="Q634" s="78"/>
      <c r="R634" s="79"/>
    </row>
    <row r="635" spans="2:18" ht="14.1" customHeight="1">
      <c r="B635" s="73"/>
      <c r="C635" s="73"/>
      <c r="D635" s="73"/>
      <c r="E635" s="74"/>
      <c r="F635" s="515"/>
      <c r="G635" s="75"/>
      <c r="H635" s="75"/>
      <c r="J635" s="517"/>
      <c r="K635" s="387"/>
      <c r="L635" s="76"/>
      <c r="M635" s="76"/>
      <c r="N635" s="77"/>
      <c r="O635" s="77"/>
      <c r="P635" s="78"/>
      <c r="Q635" s="78"/>
      <c r="R635" s="79"/>
    </row>
    <row r="636" spans="2:18" ht="14.1" customHeight="1">
      <c r="B636" s="73"/>
      <c r="C636" s="73"/>
      <c r="D636" s="73"/>
      <c r="E636" s="74"/>
      <c r="F636" s="515"/>
      <c r="G636" s="75"/>
      <c r="H636" s="75"/>
      <c r="J636" s="517"/>
      <c r="K636" s="387"/>
      <c r="L636" s="76"/>
      <c r="M636" s="76"/>
      <c r="N636" s="77"/>
      <c r="O636" s="77"/>
      <c r="P636" s="78"/>
      <c r="Q636" s="78"/>
      <c r="R636" s="79"/>
    </row>
    <row r="637" spans="2:18" ht="14.1" customHeight="1">
      <c r="B637" s="73"/>
      <c r="C637" s="73"/>
      <c r="D637" s="73"/>
      <c r="E637" s="74"/>
      <c r="F637" s="515"/>
      <c r="G637" s="75"/>
      <c r="H637" s="75"/>
      <c r="J637" s="517"/>
      <c r="K637" s="387"/>
      <c r="L637" s="76"/>
      <c r="M637" s="76"/>
      <c r="N637" s="77"/>
      <c r="O637" s="77"/>
      <c r="P637" s="78"/>
      <c r="Q637" s="78"/>
      <c r="R637" s="79"/>
    </row>
    <row r="638" spans="2:18" ht="14.1" customHeight="1">
      <c r="B638" s="73"/>
      <c r="C638" s="73"/>
      <c r="D638" s="73"/>
      <c r="E638" s="74"/>
      <c r="F638" s="515"/>
      <c r="G638" s="75"/>
      <c r="H638" s="75"/>
      <c r="J638" s="517"/>
      <c r="K638" s="387"/>
      <c r="L638" s="76"/>
      <c r="M638" s="76"/>
      <c r="N638" s="77"/>
      <c r="O638" s="77"/>
      <c r="P638" s="78"/>
      <c r="Q638" s="78"/>
      <c r="R638" s="79"/>
    </row>
    <row r="639" spans="2:18" ht="14.1" customHeight="1">
      <c r="B639" s="73"/>
      <c r="C639" s="73"/>
      <c r="D639" s="73"/>
      <c r="E639" s="74"/>
      <c r="F639" s="515"/>
      <c r="G639" s="75"/>
      <c r="H639" s="75"/>
      <c r="J639" s="517"/>
      <c r="K639" s="387"/>
      <c r="L639" s="76"/>
      <c r="M639" s="76"/>
      <c r="N639" s="77"/>
      <c r="O639" s="77"/>
      <c r="P639" s="78"/>
      <c r="Q639" s="78"/>
      <c r="R639" s="79"/>
    </row>
    <row r="640" spans="2:18" ht="14.1" customHeight="1">
      <c r="B640" s="73"/>
      <c r="C640" s="73"/>
      <c r="D640" s="73"/>
      <c r="E640" s="74"/>
      <c r="F640" s="515"/>
      <c r="G640" s="75"/>
      <c r="H640" s="75"/>
      <c r="J640" s="517"/>
      <c r="K640" s="387"/>
      <c r="L640" s="76"/>
      <c r="M640" s="76"/>
      <c r="N640" s="77"/>
      <c r="O640" s="77"/>
      <c r="P640" s="78"/>
      <c r="Q640" s="78"/>
      <c r="R640" s="79"/>
    </row>
    <row r="641" spans="2:18" ht="14.1" customHeight="1">
      <c r="B641" s="73"/>
      <c r="C641" s="73"/>
      <c r="D641" s="73"/>
      <c r="E641" s="74"/>
      <c r="F641" s="515"/>
      <c r="G641" s="75"/>
      <c r="H641" s="75"/>
      <c r="J641" s="517"/>
      <c r="K641" s="387"/>
      <c r="L641" s="76"/>
      <c r="M641" s="76"/>
      <c r="N641" s="77"/>
      <c r="O641" s="77"/>
      <c r="P641" s="78"/>
      <c r="Q641" s="78"/>
      <c r="R641" s="79"/>
    </row>
    <row r="642" spans="2:18" ht="14.1" customHeight="1">
      <c r="B642" s="73"/>
      <c r="C642" s="73"/>
      <c r="D642" s="73"/>
      <c r="E642" s="74"/>
      <c r="F642" s="515"/>
      <c r="G642" s="75"/>
      <c r="H642" s="75"/>
      <c r="J642" s="517"/>
      <c r="K642" s="387"/>
      <c r="L642" s="76"/>
      <c r="M642" s="76"/>
      <c r="N642" s="77"/>
      <c r="O642" s="77"/>
      <c r="P642" s="78"/>
      <c r="Q642" s="78"/>
      <c r="R642" s="79"/>
    </row>
    <row r="643" spans="2:18" ht="14.1" customHeight="1">
      <c r="B643" s="73"/>
      <c r="C643" s="73"/>
      <c r="D643" s="73"/>
      <c r="E643" s="74"/>
      <c r="F643" s="515"/>
      <c r="G643" s="75"/>
      <c r="H643" s="75"/>
      <c r="J643" s="517"/>
      <c r="K643" s="387"/>
      <c r="L643" s="76"/>
      <c r="M643" s="76"/>
      <c r="N643" s="77"/>
      <c r="O643" s="77"/>
      <c r="P643" s="78"/>
      <c r="Q643" s="78"/>
      <c r="R643" s="79"/>
    </row>
    <row r="644" spans="2:18" ht="14.1" customHeight="1">
      <c r="B644" s="73"/>
      <c r="C644" s="73"/>
      <c r="D644" s="73"/>
      <c r="E644" s="74"/>
      <c r="F644" s="515"/>
      <c r="G644" s="75"/>
      <c r="H644" s="75"/>
      <c r="J644" s="517"/>
      <c r="K644" s="387"/>
      <c r="L644" s="76"/>
      <c r="M644" s="76"/>
      <c r="N644" s="77"/>
      <c r="O644" s="77"/>
      <c r="P644" s="78"/>
      <c r="Q644" s="78"/>
      <c r="R644" s="79"/>
    </row>
    <row r="645" spans="2:18" ht="14.1" customHeight="1">
      <c r="B645" s="73"/>
      <c r="C645" s="73"/>
      <c r="D645" s="73"/>
      <c r="E645" s="74"/>
      <c r="F645" s="515"/>
      <c r="G645" s="75"/>
      <c r="H645" s="75"/>
      <c r="J645" s="517"/>
      <c r="K645" s="387"/>
      <c r="L645" s="76"/>
      <c r="M645" s="76"/>
      <c r="N645" s="77"/>
      <c r="O645" s="77"/>
      <c r="P645" s="78"/>
      <c r="Q645" s="78"/>
      <c r="R645" s="79"/>
    </row>
    <row r="646" spans="2:18" ht="14.1" customHeight="1">
      <c r="B646" s="73"/>
      <c r="C646" s="73"/>
      <c r="D646" s="73"/>
      <c r="E646" s="74"/>
      <c r="F646" s="515"/>
      <c r="G646" s="75"/>
      <c r="H646" s="75"/>
      <c r="J646" s="517"/>
      <c r="K646" s="387"/>
      <c r="L646" s="76"/>
      <c r="M646" s="76"/>
      <c r="N646" s="77"/>
      <c r="O646" s="77"/>
      <c r="P646" s="78"/>
      <c r="Q646" s="78"/>
      <c r="R646" s="79"/>
    </row>
    <row r="647" spans="2:18" ht="14.1" customHeight="1">
      <c r="B647" s="73"/>
      <c r="C647" s="73"/>
      <c r="D647" s="73"/>
      <c r="E647" s="74"/>
      <c r="F647" s="515"/>
      <c r="G647" s="75"/>
      <c r="H647" s="75"/>
      <c r="J647" s="517"/>
      <c r="K647" s="387"/>
      <c r="L647" s="76"/>
      <c r="M647" s="76"/>
      <c r="N647" s="77"/>
      <c r="O647" s="77"/>
      <c r="P647" s="78"/>
      <c r="Q647" s="78"/>
      <c r="R647" s="79"/>
    </row>
    <row r="648" spans="2:18" ht="14.1" customHeight="1">
      <c r="B648" s="73"/>
      <c r="C648" s="73"/>
      <c r="D648" s="73"/>
      <c r="E648" s="74"/>
      <c r="F648" s="515"/>
      <c r="G648" s="75"/>
      <c r="H648" s="75"/>
      <c r="J648" s="517"/>
      <c r="K648" s="387"/>
      <c r="L648" s="76"/>
      <c r="M648" s="76"/>
      <c r="N648" s="77"/>
      <c r="O648" s="77"/>
      <c r="P648" s="78"/>
      <c r="Q648" s="78"/>
      <c r="R648" s="79"/>
    </row>
    <row r="649" spans="2:18" ht="14.1" customHeight="1">
      <c r="B649" s="73"/>
      <c r="C649" s="73"/>
      <c r="D649" s="73"/>
      <c r="E649" s="74"/>
      <c r="F649" s="515"/>
      <c r="G649" s="75"/>
      <c r="H649" s="75"/>
      <c r="J649" s="517"/>
      <c r="K649" s="387"/>
      <c r="L649" s="76"/>
      <c r="M649" s="76"/>
      <c r="N649" s="77"/>
      <c r="O649" s="77"/>
      <c r="P649" s="78"/>
      <c r="Q649" s="78"/>
      <c r="R649" s="79"/>
    </row>
    <row r="650" spans="2:18" ht="14.1" customHeight="1">
      <c r="B650" s="73"/>
      <c r="C650" s="73"/>
      <c r="D650" s="73"/>
      <c r="E650" s="74"/>
      <c r="F650" s="515"/>
      <c r="G650" s="75"/>
      <c r="H650" s="75"/>
      <c r="J650" s="517"/>
      <c r="K650" s="387"/>
      <c r="L650" s="76"/>
      <c r="M650" s="76"/>
      <c r="N650" s="77"/>
      <c r="O650" s="77"/>
      <c r="P650" s="78"/>
      <c r="Q650" s="78"/>
      <c r="R650" s="79"/>
    </row>
    <row r="651" spans="2:18" ht="14.1" customHeight="1">
      <c r="B651" s="73"/>
      <c r="C651" s="73"/>
      <c r="D651" s="73"/>
      <c r="E651" s="74"/>
      <c r="F651" s="515"/>
      <c r="G651" s="75"/>
      <c r="H651" s="75"/>
      <c r="J651" s="517"/>
      <c r="K651" s="387"/>
      <c r="L651" s="76"/>
      <c r="M651" s="76"/>
      <c r="N651" s="77"/>
      <c r="O651" s="77"/>
      <c r="P651" s="78"/>
      <c r="Q651" s="78"/>
      <c r="R651" s="79"/>
    </row>
    <row r="652" spans="2:18" ht="14.1" customHeight="1">
      <c r="B652" s="73"/>
      <c r="C652" s="73"/>
      <c r="D652" s="73"/>
      <c r="E652" s="74"/>
      <c r="F652" s="515"/>
      <c r="G652" s="75"/>
      <c r="H652" s="75"/>
      <c r="J652" s="517"/>
      <c r="K652" s="387"/>
      <c r="L652" s="76"/>
      <c r="M652" s="76"/>
      <c r="N652" s="77"/>
      <c r="O652" s="77"/>
      <c r="P652" s="78"/>
      <c r="Q652" s="78"/>
      <c r="R652" s="79"/>
    </row>
    <row r="653" spans="2:18" ht="14.1" customHeight="1">
      <c r="B653" s="73"/>
      <c r="C653" s="73"/>
      <c r="D653" s="73"/>
      <c r="E653" s="74"/>
      <c r="F653" s="515"/>
      <c r="G653" s="75"/>
      <c r="H653" s="75"/>
      <c r="J653" s="517"/>
      <c r="K653" s="387"/>
      <c r="L653" s="76"/>
      <c r="M653" s="76"/>
      <c r="N653" s="77"/>
      <c r="O653" s="77"/>
      <c r="P653" s="78"/>
      <c r="Q653" s="78"/>
      <c r="R653" s="79"/>
    </row>
    <row r="654" spans="2:18" ht="14.1" customHeight="1">
      <c r="B654" s="73"/>
      <c r="C654" s="73"/>
      <c r="D654" s="73"/>
      <c r="E654" s="74"/>
      <c r="F654" s="515"/>
      <c r="G654" s="75"/>
      <c r="H654" s="75"/>
      <c r="J654" s="517"/>
      <c r="K654" s="387"/>
      <c r="L654" s="76"/>
      <c r="M654" s="76"/>
      <c r="N654" s="77"/>
      <c r="O654" s="77"/>
      <c r="P654" s="78"/>
      <c r="Q654" s="78"/>
      <c r="R654" s="79"/>
    </row>
    <row r="655" spans="2:18" ht="14.1" customHeight="1">
      <c r="B655" s="73"/>
      <c r="C655" s="73"/>
      <c r="D655" s="73"/>
      <c r="E655" s="74"/>
      <c r="F655" s="515"/>
      <c r="G655" s="75"/>
      <c r="H655" s="75"/>
      <c r="J655" s="517"/>
      <c r="K655" s="387"/>
      <c r="L655" s="76"/>
      <c r="M655" s="76"/>
      <c r="N655" s="77"/>
      <c r="O655" s="77"/>
      <c r="P655" s="78"/>
      <c r="Q655" s="78"/>
      <c r="R655" s="79"/>
    </row>
    <row r="656" spans="2:18" ht="14.1" customHeight="1">
      <c r="B656" s="73"/>
      <c r="C656" s="73"/>
      <c r="D656" s="73"/>
      <c r="E656" s="74"/>
      <c r="F656" s="515"/>
      <c r="G656" s="75"/>
      <c r="H656" s="75"/>
      <c r="J656" s="517"/>
      <c r="K656" s="387"/>
      <c r="L656" s="76"/>
      <c r="M656" s="76"/>
      <c r="N656" s="77"/>
      <c r="O656" s="77"/>
      <c r="P656" s="78"/>
      <c r="Q656" s="78"/>
      <c r="R656" s="79"/>
    </row>
    <row r="657" spans="2:18" ht="14.1" customHeight="1">
      <c r="B657" s="73"/>
      <c r="C657" s="73"/>
      <c r="D657" s="73"/>
      <c r="E657" s="74"/>
      <c r="F657" s="515"/>
      <c r="G657" s="75"/>
      <c r="H657" s="75"/>
      <c r="J657" s="517"/>
      <c r="K657" s="387"/>
      <c r="L657" s="76"/>
      <c r="M657" s="76"/>
      <c r="N657" s="77"/>
      <c r="O657" s="77"/>
      <c r="P657" s="78"/>
      <c r="Q657" s="78"/>
      <c r="R657" s="79"/>
    </row>
    <row r="658" spans="2:18" ht="14.1" customHeight="1">
      <c r="B658" s="73"/>
      <c r="C658" s="73"/>
      <c r="D658" s="73"/>
      <c r="E658" s="74"/>
      <c r="F658" s="515"/>
      <c r="G658" s="75"/>
      <c r="H658" s="75"/>
      <c r="J658" s="517"/>
      <c r="K658" s="387"/>
      <c r="L658" s="76"/>
      <c r="M658" s="76"/>
      <c r="N658" s="77"/>
      <c r="O658" s="77"/>
      <c r="P658" s="78"/>
      <c r="Q658" s="78"/>
      <c r="R658" s="79"/>
    </row>
    <row r="659" spans="2:18" ht="14.1" customHeight="1">
      <c r="B659" s="73"/>
      <c r="C659" s="73"/>
      <c r="D659" s="73"/>
      <c r="E659" s="74"/>
      <c r="F659" s="515"/>
      <c r="G659" s="75"/>
      <c r="H659" s="75"/>
      <c r="J659" s="517"/>
      <c r="K659" s="387"/>
      <c r="L659" s="76"/>
      <c r="M659" s="76"/>
      <c r="N659" s="77"/>
      <c r="O659" s="77"/>
      <c r="P659" s="78"/>
      <c r="Q659" s="78"/>
      <c r="R659" s="79"/>
    </row>
    <row r="660" spans="2:18" ht="14.1" customHeight="1">
      <c r="B660" s="73"/>
      <c r="C660" s="73"/>
      <c r="D660" s="73"/>
      <c r="E660" s="74"/>
      <c r="F660" s="515"/>
      <c r="G660" s="75"/>
      <c r="H660" s="75"/>
      <c r="J660" s="517"/>
      <c r="K660" s="387"/>
      <c r="L660" s="76"/>
      <c r="M660" s="76"/>
      <c r="N660" s="77"/>
      <c r="O660" s="77"/>
      <c r="P660" s="78"/>
      <c r="Q660" s="78"/>
      <c r="R660" s="79"/>
    </row>
    <row r="661" spans="2:18" ht="14.1" customHeight="1">
      <c r="B661" s="73"/>
      <c r="C661" s="73"/>
      <c r="D661" s="73"/>
      <c r="E661" s="74"/>
      <c r="F661" s="515"/>
      <c r="G661" s="75"/>
      <c r="H661" s="75"/>
      <c r="J661" s="517"/>
      <c r="K661" s="387"/>
      <c r="L661" s="76"/>
      <c r="M661" s="76"/>
      <c r="N661" s="77"/>
      <c r="O661" s="77"/>
      <c r="P661" s="78"/>
      <c r="Q661" s="78"/>
      <c r="R661" s="79"/>
    </row>
    <row r="662" spans="2:18" ht="14.1" customHeight="1">
      <c r="B662" s="73"/>
      <c r="C662" s="73"/>
      <c r="D662" s="73"/>
      <c r="E662" s="74"/>
      <c r="F662" s="515"/>
      <c r="G662" s="75"/>
      <c r="H662" s="75"/>
      <c r="J662" s="517"/>
      <c r="K662" s="387"/>
      <c r="L662" s="76"/>
      <c r="M662" s="76"/>
      <c r="N662" s="77"/>
      <c r="O662" s="77"/>
      <c r="P662" s="78"/>
      <c r="Q662" s="78"/>
      <c r="R662" s="79"/>
    </row>
    <row r="663" spans="2:18" ht="14.1" customHeight="1">
      <c r="B663" s="73"/>
      <c r="C663" s="73"/>
      <c r="D663" s="73"/>
      <c r="E663" s="74"/>
      <c r="F663" s="515"/>
      <c r="G663" s="75"/>
      <c r="H663" s="75"/>
      <c r="J663" s="517"/>
      <c r="K663" s="387"/>
      <c r="L663" s="76"/>
      <c r="M663" s="76"/>
      <c r="N663" s="77"/>
      <c r="O663" s="77"/>
      <c r="P663" s="78"/>
      <c r="Q663" s="78"/>
      <c r="R663" s="79"/>
    </row>
    <row r="664" spans="2:18" ht="14.1" customHeight="1">
      <c r="B664" s="73"/>
      <c r="C664" s="73"/>
      <c r="D664" s="73"/>
      <c r="E664" s="74"/>
      <c r="F664" s="515"/>
      <c r="G664" s="75"/>
      <c r="H664" s="75"/>
      <c r="J664" s="517"/>
      <c r="K664" s="387"/>
      <c r="L664" s="76"/>
      <c r="M664" s="76"/>
      <c r="N664" s="77"/>
      <c r="O664" s="77"/>
      <c r="P664" s="78"/>
      <c r="Q664" s="78"/>
      <c r="R664" s="79"/>
    </row>
    <row r="665" spans="2:18" ht="14.1" customHeight="1">
      <c r="B665" s="73"/>
      <c r="C665" s="73"/>
      <c r="D665" s="73"/>
      <c r="E665" s="74"/>
      <c r="F665" s="515"/>
      <c r="G665" s="75"/>
      <c r="H665" s="75"/>
      <c r="J665" s="517"/>
      <c r="K665" s="387"/>
      <c r="L665" s="76"/>
      <c r="M665" s="76"/>
      <c r="N665" s="77"/>
      <c r="O665" s="77"/>
      <c r="P665" s="78"/>
      <c r="Q665" s="78"/>
      <c r="R665" s="79"/>
    </row>
    <row r="666" spans="2:18" ht="14.1" customHeight="1">
      <c r="B666" s="73"/>
      <c r="C666" s="73"/>
      <c r="D666" s="73"/>
      <c r="E666" s="74"/>
      <c r="F666" s="515"/>
      <c r="G666" s="75"/>
      <c r="H666" s="75"/>
      <c r="J666" s="517"/>
      <c r="K666" s="387"/>
      <c r="L666" s="76"/>
      <c r="M666" s="76"/>
      <c r="N666" s="77"/>
      <c r="O666" s="77"/>
      <c r="P666" s="78"/>
      <c r="Q666" s="78"/>
      <c r="R666" s="79"/>
    </row>
    <row r="667" spans="2:18" ht="14.1" customHeight="1">
      <c r="B667" s="73"/>
      <c r="C667" s="73"/>
      <c r="D667" s="73"/>
      <c r="E667" s="74"/>
      <c r="F667" s="515"/>
      <c r="G667" s="75"/>
      <c r="H667" s="75"/>
      <c r="J667" s="517"/>
      <c r="K667" s="387"/>
      <c r="L667" s="76"/>
      <c r="M667" s="76"/>
      <c r="N667" s="77"/>
      <c r="O667" s="77"/>
      <c r="P667" s="78"/>
      <c r="Q667" s="78"/>
      <c r="R667" s="79"/>
    </row>
    <row r="668" spans="2:18" ht="14.1" customHeight="1">
      <c r="B668" s="73"/>
      <c r="C668" s="73"/>
      <c r="D668" s="73"/>
      <c r="E668" s="74"/>
      <c r="F668" s="515"/>
      <c r="G668" s="75"/>
      <c r="H668" s="75"/>
      <c r="J668" s="517"/>
      <c r="K668" s="387"/>
      <c r="L668" s="76"/>
      <c r="M668" s="76"/>
      <c r="N668" s="77"/>
      <c r="O668" s="77"/>
      <c r="P668" s="78"/>
      <c r="Q668" s="78"/>
      <c r="R668" s="79"/>
    </row>
    <row r="669" spans="2:18" ht="14.1" customHeight="1">
      <c r="B669" s="73"/>
      <c r="C669" s="73"/>
      <c r="D669" s="73"/>
      <c r="E669" s="74"/>
      <c r="F669" s="515"/>
      <c r="G669" s="75"/>
      <c r="H669" s="75"/>
      <c r="J669" s="517"/>
      <c r="K669" s="387"/>
      <c r="L669" s="76"/>
      <c r="M669" s="76"/>
      <c r="N669" s="77"/>
      <c r="O669" s="77"/>
      <c r="P669" s="78"/>
      <c r="Q669" s="78"/>
      <c r="R669" s="79"/>
    </row>
    <row r="670" spans="2:18" ht="14.1" customHeight="1">
      <c r="B670" s="73"/>
      <c r="C670" s="73"/>
      <c r="D670" s="73"/>
      <c r="E670" s="74"/>
      <c r="F670" s="515"/>
      <c r="G670" s="75"/>
      <c r="H670" s="75"/>
      <c r="J670" s="517"/>
      <c r="K670" s="387"/>
      <c r="L670" s="76"/>
      <c r="M670" s="76"/>
      <c r="N670" s="77"/>
      <c r="O670" s="77"/>
      <c r="P670" s="78"/>
      <c r="Q670" s="78"/>
      <c r="R670" s="79"/>
    </row>
    <row r="671" spans="2:18" ht="14.1" customHeight="1">
      <c r="B671" s="73"/>
      <c r="C671" s="73"/>
      <c r="D671" s="73"/>
      <c r="E671" s="74"/>
      <c r="F671" s="515"/>
      <c r="G671" s="75"/>
      <c r="H671" s="75"/>
      <c r="J671" s="517"/>
      <c r="K671" s="387"/>
      <c r="L671" s="76"/>
      <c r="M671" s="76"/>
      <c r="N671" s="77"/>
      <c r="O671" s="77"/>
      <c r="P671" s="78"/>
      <c r="Q671" s="78"/>
      <c r="R671" s="79"/>
    </row>
    <row r="672" spans="2:18" ht="14.1" customHeight="1">
      <c r="B672" s="73"/>
      <c r="C672" s="73"/>
      <c r="D672" s="73"/>
      <c r="E672" s="74"/>
      <c r="F672" s="515"/>
      <c r="G672" s="75"/>
      <c r="H672" s="75"/>
      <c r="J672" s="517"/>
      <c r="K672" s="387"/>
      <c r="L672" s="76"/>
      <c r="M672" s="76"/>
      <c r="N672" s="77"/>
      <c r="O672" s="77"/>
      <c r="P672" s="78"/>
      <c r="Q672" s="78"/>
      <c r="R672" s="79"/>
    </row>
    <row r="673" spans="2:18" ht="14.1" customHeight="1">
      <c r="B673" s="73"/>
      <c r="C673" s="73"/>
      <c r="D673" s="73"/>
      <c r="E673" s="74"/>
      <c r="F673" s="515"/>
      <c r="G673" s="75"/>
      <c r="H673" s="75"/>
      <c r="J673" s="517"/>
      <c r="K673" s="387"/>
      <c r="L673" s="76"/>
      <c r="M673" s="76"/>
      <c r="N673" s="77"/>
      <c r="O673" s="77"/>
      <c r="P673" s="78"/>
      <c r="Q673" s="78"/>
      <c r="R673" s="79"/>
    </row>
    <row r="674" spans="2:18" ht="14.1" customHeight="1">
      <c r="B674" s="73"/>
      <c r="C674" s="73"/>
      <c r="D674" s="73"/>
      <c r="E674" s="74"/>
      <c r="F674" s="515"/>
      <c r="G674" s="75"/>
      <c r="H674" s="75"/>
      <c r="J674" s="517"/>
      <c r="K674" s="387"/>
      <c r="L674" s="76"/>
      <c r="M674" s="76"/>
      <c r="N674" s="77"/>
      <c r="O674" s="77"/>
      <c r="P674" s="78"/>
      <c r="Q674" s="78"/>
      <c r="R674" s="79"/>
    </row>
    <row r="675" spans="2:18" ht="14.1" customHeight="1">
      <c r="B675" s="73"/>
      <c r="C675" s="73"/>
      <c r="D675" s="73"/>
      <c r="E675" s="74"/>
      <c r="F675" s="515"/>
      <c r="G675" s="75"/>
      <c r="H675" s="75"/>
      <c r="J675" s="517"/>
      <c r="K675" s="387"/>
      <c r="L675" s="76"/>
      <c r="M675" s="76"/>
      <c r="N675" s="77"/>
      <c r="O675" s="77"/>
      <c r="P675" s="78"/>
      <c r="Q675" s="78"/>
      <c r="R675" s="79"/>
    </row>
    <row r="676" spans="2:18" ht="14.1" customHeight="1">
      <c r="B676" s="73"/>
      <c r="C676" s="73"/>
      <c r="D676" s="73"/>
      <c r="E676" s="74"/>
      <c r="F676" s="515"/>
      <c r="G676" s="75"/>
      <c r="H676" s="75"/>
      <c r="J676" s="517"/>
      <c r="K676" s="387"/>
      <c r="L676" s="76"/>
      <c r="M676" s="76"/>
      <c r="N676" s="77"/>
      <c r="O676" s="77"/>
      <c r="P676" s="78"/>
      <c r="Q676" s="78"/>
      <c r="R676" s="79"/>
    </row>
    <row r="677" spans="2:18" ht="14.1" customHeight="1">
      <c r="B677" s="73"/>
      <c r="C677" s="73"/>
      <c r="D677" s="73"/>
      <c r="E677" s="74"/>
      <c r="F677" s="515"/>
      <c r="G677" s="75"/>
      <c r="H677" s="75"/>
      <c r="J677" s="517"/>
      <c r="K677" s="387"/>
      <c r="L677" s="76"/>
      <c r="M677" s="76"/>
      <c r="N677" s="77"/>
      <c r="O677" s="77"/>
      <c r="P677" s="78"/>
      <c r="Q677" s="78"/>
      <c r="R677" s="79"/>
    </row>
    <row r="678" spans="2:18" ht="14.1" customHeight="1">
      <c r="B678" s="73"/>
      <c r="C678" s="73"/>
      <c r="D678" s="73"/>
      <c r="E678" s="74"/>
      <c r="F678" s="515"/>
      <c r="G678" s="75"/>
      <c r="H678" s="75"/>
      <c r="J678" s="517"/>
      <c r="K678" s="387"/>
      <c r="L678" s="76"/>
      <c r="M678" s="76"/>
      <c r="N678" s="77"/>
      <c r="O678" s="77"/>
      <c r="P678" s="78"/>
      <c r="Q678" s="78"/>
      <c r="R678" s="79"/>
    </row>
    <row r="679" spans="2:18" ht="14.1" customHeight="1">
      <c r="B679" s="73"/>
      <c r="C679" s="73"/>
      <c r="D679" s="73"/>
      <c r="E679" s="74"/>
      <c r="F679" s="515"/>
      <c r="G679" s="75"/>
      <c r="H679" s="75"/>
      <c r="J679" s="517"/>
      <c r="K679" s="387"/>
      <c r="L679" s="76"/>
      <c r="M679" s="76"/>
      <c r="N679" s="77"/>
      <c r="O679" s="77"/>
      <c r="P679" s="78"/>
      <c r="Q679" s="78"/>
      <c r="R679" s="79"/>
    </row>
    <row r="680" spans="2:18" ht="14.1" customHeight="1">
      <c r="B680" s="73"/>
      <c r="C680" s="73"/>
      <c r="D680" s="73"/>
      <c r="E680" s="74"/>
      <c r="F680" s="515"/>
      <c r="G680" s="75"/>
      <c r="H680" s="75"/>
      <c r="J680" s="517"/>
      <c r="K680" s="387"/>
      <c r="L680" s="76"/>
      <c r="M680" s="76"/>
      <c r="N680" s="77"/>
      <c r="O680" s="77"/>
      <c r="P680" s="78"/>
      <c r="Q680" s="78"/>
      <c r="R680" s="79"/>
    </row>
    <row r="681" spans="2:18" ht="14.1" customHeight="1">
      <c r="B681" s="73"/>
      <c r="C681" s="73"/>
      <c r="D681" s="73"/>
      <c r="E681" s="74"/>
      <c r="F681" s="515"/>
      <c r="G681" s="75"/>
      <c r="H681" s="75"/>
      <c r="J681" s="517"/>
      <c r="K681" s="387"/>
      <c r="L681" s="76"/>
      <c r="M681" s="76"/>
      <c r="N681" s="77"/>
      <c r="O681" s="77"/>
      <c r="P681" s="78"/>
      <c r="Q681" s="78"/>
      <c r="R681" s="79"/>
    </row>
    <row r="682" spans="2:18" ht="14.1" customHeight="1">
      <c r="B682" s="73"/>
      <c r="C682" s="73"/>
      <c r="D682" s="73"/>
      <c r="E682" s="74"/>
      <c r="F682" s="515"/>
      <c r="G682" s="75"/>
      <c r="H682" s="75"/>
      <c r="J682" s="517"/>
      <c r="K682" s="387"/>
      <c r="L682" s="76"/>
      <c r="M682" s="76"/>
      <c r="N682" s="77"/>
      <c r="O682" s="77"/>
      <c r="P682" s="78"/>
      <c r="Q682" s="78"/>
      <c r="R682" s="79"/>
    </row>
    <row r="683" spans="2:18" ht="14.1" customHeight="1">
      <c r="B683" s="73"/>
      <c r="C683" s="73"/>
      <c r="D683" s="73"/>
      <c r="E683" s="74"/>
      <c r="F683" s="515"/>
      <c r="G683" s="75"/>
      <c r="H683" s="75"/>
      <c r="J683" s="517"/>
      <c r="K683" s="387"/>
      <c r="L683" s="76"/>
      <c r="M683" s="76"/>
      <c r="N683" s="77"/>
      <c r="O683" s="77"/>
      <c r="P683" s="78"/>
      <c r="Q683" s="78"/>
      <c r="R683" s="79"/>
    </row>
    <row r="684" spans="2:18" ht="14.1" customHeight="1">
      <c r="B684" s="73"/>
      <c r="C684" s="73"/>
      <c r="D684" s="73"/>
      <c r="E684" s="74"/>
      <c r="F684" s="515"/>
      <c r="G684" s="75"/>
      <c r="H684" s="75"/>
      <c r="J684" s="517"/>
      <c r="K684" s="387"/>
      <c r="L684" s="76"/>
      <c r="M684" s="76"/>
      <c r="N684" s="77"/>
      <c r="O684" s="77"/>
      <c r="P684" s="78"/>
      <c r="Q684" s="78"/>
      <c r="R684" s="79"/>
    </row>
    <row r="685" spans="2:18" ht="14.1" customHeight="1">
      <c r="B685" s="73"/>
      <c r="C685" s="73"/>
      <c r="D685" s="73"/>
      <c r="E685" s="74"/>
      <c r="F685" s="515"/>
      <c r="G685" s="75"/>
      <c r="H685" s="75"/>
      <c r="J685" s="517"/>
      <c r="K685" s="387"/>
      <c r="L685" s="76"/>
      <c r="M685" s="76"/>
      <c r="N685" s="77"/>
      <c r="O685" s="77"/>
      <c r="P685" s="78"/>
      <c r="Q685" s="78"/>
      <c r="R685" s="79"/>
    </row>
    <row r="686" spans="2:18" ht="14.1" customHeight="1">
      <c r="B686" s="73"/>
      <c r="C686" s="73"/>
      <c r="D686" s="73"/>
      <c r="E686" s="74"/>
      <c r="F686" s="515"/>
      <c r="G686" s="75"/>
      <c r="H686" s="75"/>
      <c r="J686" s="517"/>
      <c r="K686" s="387"/>
      <c r="L686" s="76"/>
      <c r="M686" s="76"/>
      <c r="N686" s="77"/>
      <c r="O686" s="77"/>
      <c r="P686" s="78"/>
      <c r="Q686" s="78"/>
      <c r="R686" s="79"/>
    </row>
    <row r="687" spans="2:18" ht="14.1" customHeight="1">
      <c r="B687" s="73"/>
      <c r="C687" s="73"/>
      <c r="D687" s="73"/>
      <c r="E687" s="74"/>
      <c r="F687" s="515"/>
      <c r="G687" s="75"/>
      <c r="H687" s="75"/>
      <c r="J687" s="517"/>
      <c r="K687" s="387"/>
      <c r="L687" s="76"/>
      <c r="M687" s="76"/>
      <c r="N687" s="77"/>
      <c r="O687" s="77"/>
      <c r="P687" s="78"/>
      <c r="Q687" s="78"/>
      <c r="R687" s="79"/>
    </row>
    <row r="688" spans="2:18" ht="14.1" customHeight="1">
      <c r="B688" s="73"/>
      <c r="C688" s="73"/>
      <c r="D688" s="73"/>
      <c r="E688" s="74"/>
      <c r="F688" s="515"/>
      <c r="G688" s="75"/>
      <c r="H688" s="75"/>
      <c r="J688" s="517"/>
      <c r="K688" s="387"/>
      <c r="L688" s="76"/>
      <c r="M688" s="76"/>
      <c r="N688" s="77"/>
      <c r="O688" s="77"/>
      <c r="P688" s="78"/>
      <c r="Q688" s="78"/>
      <c r="R688" s="79"/>
    </row>
    <row r="689" spans="2:18" ht="14.1" customHeight="1">
      <c r="B689" s="73"/>
      <c r="C689" s="73"/>
      <c r="D689" s="73"/>
      <c r="E689" s="74"/>
      <c r="F689" s="515"/>
      <c r="G689" s="75"/>
      <c r="H689" s="75"/>
      <c r="J689" s="517"/>
      <c r="K689" s="387"/>
      <c r="L689" s="76"/>
      <c r="M689" s="76"/>
      <c r="N689" s="77"/>
      <c r="O689" s="77"/>
      <c r="P689" s="78"/>
      <c r="Q689" s="78"/>
      <c r="R689" s="79"/>
    </row>
    <row r="690" spans="2:18" ht="14.1" customHeight="1">
      <c r="B690" s="73"/>
      <c r="C690" s="73"/>
      <c r="D690" s="73"/>
      <c r="E690" s="74"/>
      <c r="F690" s="515"/>
      <c r="G690" s="75"/>
      <c r="H690" s="75"/>
      <c r="J690" s="517"/>
      <c r="K690" s="387"/>
      <c r="L690" s="76"/>
      <c r="M690" s="76"/>
      <c r="N690" s="77"/>
      <c r="O690" s="77"/>
      <c r="P690" s="78"/>
      <c r="Q690" s="78"/>
      <c r="R690" s="79"/>
    </row>
    <row r="691" spans="2:18" ht="14.1" customHeight="1">
      <c r="B691" s="73"/>
      <c r="C691" s="73"/>
      <c r="D691" s="73"/>
      <c r="E691" s="74"/>
      <c r="F691" s="515"/>
      <c r="G691" s="75"/>
      <c r="H691" s="75"/>
      <c r="J691" s="517"/>
      <c r="K691" s="387"/>
      <c r="L691" s="76"/>
      <c r="M691" s="76"/>
      <c r="N691" s="77"/>
      <c r="O691" s="77"/>
      <c r="P691" s="78"/>
      <c r="Q691" s="78"/>
      <c r="R691" s="79"/>
    </row>
    <row r="692" spans="2:18" ht="14.1" customHeight="1">
      <c r="B692" s="73"/>
      <c r="C692" s="73"/>
      <c r="D692" s="73"/>
      <c r="E692" s="74"/>
      <c r="F692" s="515"/>
      <c r="G692" s="75"/>
      <c r="H692" s="75"/>
      <c r="J692" s="517"/>
      <c r="K692" s="387"/>
      <c r="L692" s="76"/>
      <c r="M692" s="76"/>
      <c r="N692" s="77"/>
      <c r="O692" s="77"/>
      <c r="P692" s="78"/>
      <c r="Q692" s="78"/>
      <c r="R692" s="79"/>
    </row>
    <row r="693" spans="2:18" ht="14.1" customHeight="1">
      <c r="B693" s="73"/>
      <c r="C693" s="73"/>
      <c r="D693" s="73"/>
      <c r="E693" s="74"/>
      <c r="F693" s="515"/>
      <c r="G693" s="75"/>
      <c r="H693" s="75"/>
      <c r="J693" s="517"/>
      <c r="K693" s="387"/>
      <c r="L693" s="76"/>
      <c r="M693" s="76"/>
      <c r="N693" s="77"/>
      <c r="O693" s="77"/>
      <c r="P693" s="78"/>
      <c r="Q693" s="78"/>
      <c r="R693" s="79"/>
    </row>
    <row r="694" spans="2:18" ht="14.1" customHeight="1">
      <c r="B694" s="73"/>
      <c r="C694" s="73"/>
      <c r="D694" s="73"/>
      <c r="E694" s="74"/>
      <c r="F694" s="515"/>
      <c r="G694" s="75"/>
      <c r="H694" s="75"/>
      <c r="J694" s="517"/>
      <c r="K694" s="387"/>
      <c r="L694" s="76"/>
      <c r="M694" s="76"/>
      <c r="N694" s="77"/>
      <c r="O694" s="77"/>
      <c r="P694" s="78"/>
      <c r="Q694" s="78"/>
      <c r="R694" s="79"/>
    </row>
    <row r="695" spans="2:18" ht="14.1" customHeight="1">
      <c r="B695" s="73"/>
      <c r="C695" s="73"/>
      <c r="D695" s="73"/>
      <c r="E695" s="74"/>
      <c r="F695" s="515"/>
      <c r="G695" s="75"/>
      <c r="H695" s="75"/>
      <c r="J695" s="517"/>
      <c r="K695" s="387"/>
      <c r="L695" s="76"/>
      <c r="M695" s="76"/>
      <c r="N695" s="77"/>
      <c r="O695" s="77"/>
      <c r="P695" s="78"/>
      <c r="Q695" s="78"/>
      <c r="R695" s="79"/>
    </row>
    <row r="696" spans="2:18" ht="14.1" customHeight="1">
      <c r="B696" s="73"/>
      <c r="C696" s="73"/>
      <c r="D696" s="73"/>
      <c r="E696" s="74"/>
      <c r="F696" s="515"/>
      <c r="G696" s="75"/>
      <c r="H696" s="75"/>
      <c r="J696" s="517"/>
      <c r="K696" s="387"/>
      <c r="L696" s="76"/>
      <c r="M696" s="76"/>
      <c r="N696" s="77"/>
      <c r="O696" s="77"/>
      <c r="P696" s="78"/>
      <c r="Q696" s="78"/>
      <c r="R696" s="79"/>
    </row>
    <row r="697" spans="2:18" ht="14.1" customHeight="1">
      <c r="B697" s="73"/>
      <c r="C697" s="73"/>
      <c r="D697" s="73"/>
      <c r="E697" s="74"/>
      <c r="F697" s="515"/>
      <c r="G697" s="75"/>
      <c r="H697" s="75"/>
      <c r="J697" s="517"/>
      <c r="K697" s="387"/>
      <c r="L697" s="76"/>
      <c r="M697" s="76"/>
      <c r="N697" s="77"/>
      <c r="O697" s="77"/>
      <c r="P697" s="78"/>
      <c r="Q697" s="78"/>
      <c r="R697" s="79"/>
    </row>
    <row r="698" spans="2:18" ht="14.1" customHeight="1">
      <c r="B698" s="73"/>
      <c r="C698" s="73"/>
      <c r="D698" s="73"/>
      <c r="E698" s="74"/>
      <c r="F698" s="515"/>
      <c r="G698" s="75"/>
      <c r="H698" s="75"/>
      <c r="J698" s="517"/>
      <c r="K698" s="387"/>
      <c r="L698" s="76"/>
      <c r="M698" s="76"/>
      <c r="N698" s="77"/>
      <c r="O698" s="77"/>
      <c r="P698" s="78"/>
      <c r="Q698" s="78"/>
      <c r="R698" s="79"/>
    </row>
    <row r="699" spans="2:18" ht="14.1" customHeight="1">
      <c r="B699" s="73"/>
      <c r="C699" s="73"/>
      <c r="D699" s="73"/>
      <c r="E699" s="74"/>
      <c r="F699" s="515"/>
      <c r="G699" s="75"/>
      <c r="H699" s="75"/>
      <c r="J699" s="517"/>
      <c r="K699" s="387"/>
      <c r="L699" s="76"/>
      <c r="M699" s="76"/>
      <c r="N699" s="77"/>
      <c r="O699" s="77"/>
      <c r="P699" s="78"/>
      <c r="Q699" s="78"/>
      <c r="R699" s="79"/>
    </row>
    <row r="700" spans="2:18" ht="14.1" customHeight="1">
      <c r="B700" s="73"/>
      <c r="C700" s="73"/>
      <c r="D700" s="73"/>
      <c r="E700" s="74"/>
      <c r="F700" s="515"/>
      <c r="G700" s="75"/>
      <c r="H700" s="75"/>
      <c r="J700" s="517"/>
      <c r="K700" s="387"/>
      <c r="L700" s="76"/>
      <c r="M700" s="76"/>
      <c r="N700" s="77"/>
      <c r="O700" s="77"/>
      <c r="P700" s="78"/>
      <c r="Q700" s="78"/>
      <c r="R700" s="79"/>
    </row>
    <row r="701" spans="2:18" ht="14.1" customHeight="1">
      <c r="B701" s="73"/>
      <c r="C701" s="73"/>
      <c r="D701" s="73"/>
      <c r="E701" s="74"/>
      <c r="F701" s="515"/>
      <c r="G701" s="75"/>
      <c r="H701" s="75"/>
      <c r="J701" s="517"/>
      <c r="K701" s="387"/>
      <c r="L701" s="76"/>
      <c r="M701" s="76"/>
      <c r="N701" s="77"/>
      <c r="O701" s="77"/>
      <c r="P701" s="78"/>
      <c r="Q701" s="78"/>
      <c r="R701" s="79"/>
    </row>
    <row r="702" spans="2:18" ht="14.1" customHeight="1">
      <c r="B702" s="73"/>
      <c r="C702" s="73"/>
      <c r="D702" s="73"/>
      <c r="E702" s="74"/>
      <c r="F702" s="515"/>
      <c r="G702" s="75"/>
      <c r="H702" s="75"/>
      <c r="J702" s="517"/>
      <c r="K702" s="387"/>
      <c r="L702" s="76"/>
      <c r="M702" s="76"/>
      <c r="N702" s="77"/>
      <c r="O702" s="77"/>
      <c r="P702" s="78"/>
      <c r="Q702" s="78"/>
      <c r="R702" s="79"/>
    </row>
    <row r="703" spans="2:18" ht="14.1" customHeight="1">
      <c r="B703" s="73"/>
      <c r="C703" s="73"/>
      <c r="D703" s="73"/>
      <c r="E703" s="74"/>
      <c r="F703" s="515"/>
      <c r="G703" s="75"/>
      <c r="H703" s="75"/>
      <c r="J703" s="517"/>
      <c r="K703" s="387"/>
      <c r="L703" s="76"/>
      <c r="M703" s="76"/>
      <c r="N703" s="77"/>
      <c r="O703" s="77"/>
      <c r="P703" s="78"/>
      <c r="Q703" s="78"/>
      <c r="R703" s="79"/>
    </row>
    <row r="704" spans="2:18" ht="14.1" customHeight="1">
      <c r="B704" s="73"/>
      <c r="C704" s="73"/>
      <c r="D704" s="73"/>
      <c r="E704" s="74"/>
      <c r="F704" s="515"/>
      <c r="G704" s="75"/>
      <c r="H704" s="75"/>
      <c r="J704" s="517"/>
      <c r="K704" s="387"/>
      <c r="L704" s="76"/>
      <c r="M704" s="76"/>
      <c r="N704" s="77"/>
      <c r="O704" s="77"/>
      <c r="P704" s="78"/>
      <c r="Q704" s="78"/>
      <c r="R704" s="79"/>
    </row>
    <row r="705" spans="2:18" ht="14.1" customHeight="1">
      <c r="B705" s="73"/>
      <c r="C705" s="73"/>
      <c r="D705" s="73"/>
      <c r="E705" s="74"/>
      <c r="F705" s="515"/>
      <c r="G705" s="75"/>
      <c r="H705" s="75"/>
      <c r="J705" s="517"/>
      <c r="K705" s="387"/>
      <c r="L705" s="76"/>
      <c r="M705" s="76"/>
      <c r="N705" s="77"/>
      <c r="O705" s="77"/>
      <c r="P705" s="78"/>
      <c r="Q705" s="78"/>
      <c r="R705" s="79"/>
    </row>
    <row r="706" spans="2:18" ht="14.1" customHeight="1">
      <c r="B706" s="73"/>
      <c r="C706" s="73"/>
      <c r="D706" s="73"/>
      <c r="E706" s="74"/>
      <c r="F706" s="515"/>
      <c r="G706" s="75"/>
      <c r="H706" s="75"/>
      <c r="J706" s="517"/>
      <c r="K706" s="387"/>
      <c r="L706" s="76"/>
      <c r="M706" s="76"/>
      <c r="N706" s="77"/>
      <c r="O706" s="77"/>
      <c r="P706" s="78"/>
      <c r="Q706" s="78"/>
      <c r="R706" s="79"/>
    </row>
    <row r="707" spans="2:18" ht="14.1" customHeight="1">
      <c r="B707" s="73"/>
      <c r="C707" s="73"/>
      <c r="D707" s="73"/>
      <c r="E707" s="74"/>
      <c r="F707" s="515"/>
      <c r="G707" s="75"/>
      <c r="H707" s="75"/>
      <c r="J707" s="517"/>
      <c r="K707" s="387"/>
      <c r="L707" s="76"/>
      <c r="M707" s="76"/>
      <c r="N707" s="77"/>
      <c r="O707" s="77"/>
      <c r="P707" s="78"/>
      <c r="Q707" s="78"/>
      <c r="R707" s="79"/>
    </row>
    <row r="708" spans="2:18" ht="14.1" customHeight="1">
      <c r="B708" s="73"/>
      <c r="C708" s="73"/>
      <c r="D708" s="73"/>
      <c r="E708" s="74"/>
      <c r="F708" s="515"/>
      <c r="G708" s="75"/>
      <c r="H708" s="75"/>
      <c r="J708" s="517"/>
      <c r="K708" s="387"/>
      <c r="L708" s="76"/>
      <c r="M708" s="76"/>
      <c r="N708" s="77"/>
      <c r="O708" s="77"/>
      <c r="P708" s="78"/>
      <c r="Q708" s="78"/>
      <c r="R708" s="79"/>
    </row>
    <row r="709" spans="2:18" ht="14.1" customHeight="1">
      <c r="B709" s="73"/>
      <c r="C709" s="73"/>
      <c r="D709" s="73"/>
      <c r="E709" s="74"/>
      <c r="F709" s="515"/>
      <c r="G709" s="75"/>
      <c r="H709" s="75"/>
      <c r="J709" s="517"/>
      <c r="K709" s="387"/>
      <c r="L709" s="76"/>
      <c r="M709" s="76"/>
      <c r="N709" s="77"/>
      <c r="O709" s="77"/>
      <c r="P709" s="78"/>
      <c r="Q709" s="78"/>
      <c r="R709" s="79"/>
    </row>
    <row r="710" spans="2:18" ht="14.1" customHeight="1">
      <c r="B710" s="73"/>
      <c r="C710" s="73"/>
      <c r="D710" s="73"/>
      <c r="E710" s="74"/>
      <c r="F710" s="515"/>
      <c r="G710" s="75"/>
      <c r="H710" s="75"/>
      <c r="J710" s="517"/>
      <c r="K710" s="387"/>
      <c r="L710" s="76"/>
      <c r="M710" s="76"/>
      <c r="N710" s="77"/>
      <c r="O710" s="77"/>
      <c r="P710" s="78"/>
      <c r="Q710" s="78"/>
      <c r="R710" s="79"/>
    </row>
    <row r="711" spans="2:18" ht="14.1" customHeight="1">
      <c r="B711" s="73"/>
      <c r="C711" s="73"/>
      <c r="D711" s="73"/>
      <c r="E711" s="74"/>
      <c r="F711" s="515"/>
      <c r="G711" s="75"/>
      <c r="H711" s="75"/>
      <c r="J711" s="517"/>
      <c r="K711" s="387"/>
      <c r="L711" s="76"/>
      <c r="M711" s="76"/>
      <c r="N711" s="77"/>
      <c r="O711" s="77"/>
      <c r="P711" s="78"/>
      <c r="Q711" s="78"/>
      <c r="R711" s="79"/>
    </row>
    <row r="712" spans="2:18" ht="14.1" customHeight="1">
      <c r="B712" s="73"/>
      <c r="C712" s="73"/>
      <c r="D712" s="73"/>
      <c r="E712" s="74"/>
      <c r="F712" s="515"/>
      <c r="G712" s="75"/>
      <c r="H712" s="75"/>
      <c r="J712" s="517"/>
      <c r="K712" s="387"/>
      <c r="L712" s="76"/>
      <c r="M712" s="76"/>
      <c r="N712" s="77"/>
      <c r="O712" s="77"/>
      <c r="P712" s="78"/>
      <c r="Q712" s="78"/>
      <c r="R712" s="79"/>
    </row>
    <row r="713" spans="2:18" ht="14.1" customHeight="1">
      <c r="B713" s="73"/>
      <c r="C713" s="73"/>
      <c r="D713" s="73"/>
      <c r="E713" s="74"/>
      <c r="F713" s="515"/>
      <c r="G713" s="75"/>
      <c r="H713" s="75"/>
      <c r="J713" s="517"/>
      <c r="K713" s="387"/>
      <c r="L713" s="76"/>
      <c r="M713" s="76"/>
      <c r="N713" s="77"/>
      <c r="O713" s="77"/>
      <c r="P713" s="78"/>
      <c r="Q713" s="78"/>
      <c r="R713" s="79"/>
    </row>
    <row r="714" spans="2:18" ht="14.1" customHeight="1">
      <c r="B714" s="73"/>
      <c r="C714" s="73"/>
      <c r="D714" s="73"/>
      <c r="E714" s="74"/>
      <c r="F714" s="515"/>
      <c r="G714" s="75"/>
      <c r="H714" s="75"/>
      <c r="J714" s="517"/>
      <c r="K714" s="387"/>
      <c r="L714" s="76"/>
      <c r="M714" s="76"/>
      <c r="N714" s="77"/>
      <c r="O714" s="77"/>
      <c r="P714" s="78"/>
      <c r="Q714" s="78"/>
      <c r="R714" s="79"/>
    </row>
  </sheetData>
  <autoFilter ref="B9:T578" xr:uid="{00000000-0009-0000-0000-000004000000}"/>
  <mergeCells count="1">
    <mergeCell ref="Q6:Q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2" min="1" max="21" man="1"/>
    <brk id="210" min="1" max="21" man="1"/>
    <brk id="259" min="1" max="21" man="1"/>
    <brk id="331" min="1" max="21" man="1"/>
    <brk id="380"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0" zoomScaleNormal="8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7" t="s">
        <v>21</v>
      </c>
      <c r="B1" s="81"/>
      <c r="C1" s="2"/>
      <c r="D1" s="2"/>
      <c r="E1" s="2"/>
      <c r="F1" s="2"/>
      <c r="G1" s="2"/>
    </row>
    <row r="2" spans="1:8">
      <c r="A2" s="2"/>
      <c r="B2" s="2"/>
      <c r="C2" s="2"/>
      <c r="D2" s="2"/>
      <c r="E2" s="2"/>
      <c r="F2" s="2"/>
      <c r="G2" s="2"/>
    </row>
    <row r="3" spans="1:8" ht="15">
      <c r="A3" s="28" t="str">
        <f>'2-Kosten per locatie'!A3</f>
        <v>Naam opdrachtgever</v>
      </c>
      <c r="B3" s="51" t="str">
        <f>'2-Kosten per locatie'!B3</f>
        <v>SOVOP</v>
      </c>
      <c r="C3" s="2"/>
      <c r="D3" s="2"/>
      <c r="E3" s="335"/>
      <c r="F3" s="2"/>
      <c r="G3" s="2"/>
    </row>
    <row r="4" spans="1:8" ht="15">
      <c r="A4" s="28" t="str">
        <f>'2-Kosten per locatie'!A4</f>
        <v>Calculatie onderdeel</v>
      </c>
      <c r="B4" s="51" t="str">
        <f ca="1">MID(CELL("bestandsnaam",$C$9),SEARCH("]",CELL("bestandsnaam",$C$9),1)+1,256)</f>
        <v>5-Premies en opslagen</v>
      </c>
      <c r="C4" s="82"/>
      <c r="D4" s="83"/>
      <c r="E4" s="5"/>
      <c r="F4" s="5"/>
      <c r="G4" s="5"/>
    </row>
    <row r="5" spans="1:8" ht="15">
      <c r="A5" s="28" t="str">
        <f>'2-Kosten per locatie'!A5</f>
        <v>Gebouw/plaats</v>
      </c>
      <c r="B5" s="51" t="str">
        <f>'2-Kosten per locatie'!B5</f>
        <v>Amsterdam</v>
      </c>
      <c r="C5" s="28"/>
      <c r="D5" s="10"/>
      <c r="E5" s="84"/>
      <c r="F5" s="6"/>
      <c r="G5" s="5"/>
    </row>
    <row r="6" spans="1:8" ht="15">
      <c r="A6" s="28" t="str">
        <f>'2-Kosten per locatie'!A6</f>
        <v>Referentie nummer</v>
      </c>
      <c r="B6" s="51" t="str">
        <f>'2-Kosten per locatie'!B6</f>
        <v>SOVOP-EA-MH-MB-2023-V2-NvI1</v>
      </c>
      <c r="C6" s="55"/>
      <c r="D6" s="10"/>
      <c r="E6" s="341"/>
      <c r="F6" s="340"/>
      <c r="G6" s="342"/>
      <c r="H6" s="343"/>
    </row>
    <row r="7" spans="1:8" ht="15">
      <c r="A7" s="28" t="str">
        <f>'2-Kosten per locatie'!A7</f>
        <v>Naam dienstverlener</v>
      </c>
      <c r="B7" s="51">
        <f>'2-Kosten per locatie'!B7</f>
        <v>0</v>
      </c>
      <c r="C7" s="55"/>
      <c r="D7" s="10"/>
      <c r="E7" s="84"/>
      <c r="F7" s="6"/>
      <c r="G7" s="5"/>
    </row>
    <row r="8" spans="1:8" ht="15">
      <c r="A8" s="28" t="str">
        <f>'2-Kosten per locatie'!A8</f>
        <v>Prijspeil</v>
      </c>
      <c r="B8" s="443">
        <f>'2-Kosten per locatie'!B8</f>
        <v>45017</v>
      </c>
      <c r="C8" s="84"/>
      <c r="D8" s="84"/>
      <c r="E8" s="84"/>
      <c r="F8" s="6"/>
      <c r="G8" s="5"/>
    </row>
    <row r="9" spans="1:8" ht="15">
      <c r="A9" s="85"/>
      <c r="B9" s="84"/>
      <c r="C9" s="84"/>
      <c r="D9" s="84"/>
      <c r="E9" s="84"/>
      <c r="F9" s="6"/>
      <c r="G9" s="5"/>
    </row>
    <row r="10" spans="1:8" ht="17.399999999999999">
      <c r="A10" s="116" t="s">
        <v>4</v>
      </c>
      <c r="B10" s="117"/>
      <c r="C10" s="118"/>
      <c r="D10" s="84"/>
      <c r="E10" s="84"/>
      <c r="F10" s="6"/>
      <c r="G10" s="5"/>
    </row>
    <row r="11" spans="1:8">
      <c r="A11" s="86"/>
      <c r="B11" s="4"/>
      <c r="C11" s="4"/>
      <c r="D11" s="84"/>
      <c r="E11" s="84"/>
      <c r="F11" s="5"/>
      <c r="G11" s="5"/>
    </row>
    <row r="12" spans="1:8">
      <c r="A12" s="87"/>
      <c r="B12" s="72"/>
      <c r="C12" s="88" t="s">
        <v>33</v>
      </c>
      <c r="D12" s="84"/>
      <c r="E12" s="84"/>
      <c r="F12" s="6"/>
      <c r="G12" s="5"/>
    </row>
    <row r="13" spans="1:8">
      <c r="A13" s="89" t="s">
        <v>73</v>
      </c>
      <c r="B13" s="72"/>
      <c r="C13" s="288"/>
      <c r="D13" s="84"/>
      <c r="E13" s="84"/>
      <c r="F13" s="90"/>
      <c r="G13" s="5"/>
    </row>
    <row r="14" spans="1:8">
      <c r="A14" s="89" t="s">
        <v>143</v>
      </c>
      <c r="B14" s="72"/>
      <c r="C14" s="288"/>
      <c r="D14" s="84"/>
      <c r="E14" s="84"/>
      <c r="F14" s="90"/>
      <c r="G14" s="5"/>
    </row>
    <row r="15" spans="1:8">
      <c r="A15" s="89" t="s">
        <v>74</v>
      </c>
      <c r="B15" s="72"/>
      <c r="C15" s="288"/>
      <c r="D15" s="84"/>
      <c r="E15" s="84"/>
      <c r="F15" s="90"/>
      <c r="G15" s="5"/>
    </row>
    <row r="16" spans="1:8">
      <c r="A16" s="91" t="s">
        <v>8</v>
      </c>
      <c r="B16" s="92"/>
      <c r="C16" s="93">
        <f>SUM(C13:C15)</f>
        <v>0</v>
      </c>
      <c r="D16" s="84"/>
      <c r="E16" s="84"/>
      <c r="F16" s="5"/>
    </row>
    <row r="17" spans="1:7">
      <c r="A17" s="91"/>
      <c r="B17" s="92"/>
      <c r="C17" s="93"/>
      <c r="D17" s="84"/>
      <c r="E17" s="84"/>
      <c r="F17" s="5"/>
    </row>
    <row r="18" spans="1:7">
      <c r="A18" s="542" t="s">
        <v>75</v>
      </c>
      <c r="B18" s="543"/>
      <c r="C18" s="288"/>
      <c r="D18" s="84"/>
      <c r="E18" s="84"/>
      <c r="F18" s="5"/>
    </row>
    <row r="19" spans="1:7">
      <c r="A19" s="346" t="s">
        <v>164</v>
      </c>
      <c r="B19" s="344"/>
      <c r="C19" s="345"/>
      <c r="D19" s="84"/>
      <c r="E19" s="84"/>
      <c r="F19" s="5"/>
    </row>
    <row r="20" spans="1:7">
      <c r="A20" s="542" t="s">
        <v>76</v>
      </c>
      <c r="B20" s="543"/>
      <c r="C20" s="288"/>
      <c r="D20" s="84"/>
      <c r="E20" s="84"/>
      <c r="F20" s="5"/>
    </row>
    <row r="21" spans="1:7">
      <c r="A21" s="542" t="s">
        <v>31</v>
      </c>
      <c r="B21" s="543"/>
      <c r="C21" s="94" t="e">
        <f>C34</f>
        <v>#DIV/0!</v>
      </c>
      <c r="D21" s="84"/>
      <c r="E21" s="84"/>
      <c r="F21" s="5"/>
    </row>
    <row r="22" spans="1:7">
      <c r="A22" s="542" t="s">
        <v>62</v>
      </c>
      <c r="B22" s="543"/>
      <c r="C22" s="288"/>
      <c r="D22" s="84"/>
      <c r="E22" s="84"/>
      <c r="F22" s="5"/>
    </row>
    <row r="23" spans="1:7">
      <c r="A23" s="542" t="s">
        <v>158</v>
      </c>
      <c r="B23" s="543"/>
      <c r="C23" s="288"/>
      <c r="D23" s="84"/>
      <c r="E23" s="84"/>
      <c r="F23" s="5"/>
    </row>
    <row r="24" spans="1:7">
      <c r="A24" s="544" t="s">
        <v>61</v>
      </c>
      <c r="B24" s="545"/>
      <c r="C24" s="95" t="e">
        <f>SUM(C16:C23)</f>
        <v>#DIV/0!</v>
      </c>
      <c r="D24" s="84"/>
      <c r="E24" s="84"/>
      <c r="F24" s="5"/>
    </row>
    <row r="25" spans="1:7">
      <c r="A25" s="96"/>
      <c r="B25" s="83"/>
      <c r="C25" s="8"/>
      <c r="D25" s="84"/>
      <c r="E25" s="84"/>
      <c r="F25" s="9"/>
      <c r="G25" s="5"/>
    </row>
    <row r="26" spans="1:7" ht="17.399999999999999">
      <c r="A26" s="116" t="s">
        <v>55</v>
      </c>
      <c r="B26" s="117"/>
      <c r="C26" s="118"/>
      <c r="D26" s="84"/>
      <c r="E26" s="84"/>
      <c r="F26" s="6"/>
      <c r="G26" s="5"/>
    </row>
    <row r="27" spans="1:7">
      <c r="A27" s="86"/>
      <c r="B27" s="4"/>
      <c r="C27" s="4"/>
      <c r="D27" s="84"/>
      <c r="E27" s="84"/>
      <c r="F27" s="5"/>
      <c r="G27" s="5"/>
    </row>
    <row r="28" spans="1:7">
      <c r="A28" s="4"/>
      <c r="B28" s="4"/>
      <c r="C28" s="97" t="s">
        <v>15</v>
      </c>
      <c r="D28" s="84"/>
      <c r="E28" s="84"/>
      <c r="F28" s="5"/>
      <c r="G28" s="5"/>
    </row>
    <row r="29" spans="1:7">
      <c r="A29" s="89" t="s">
        <v>19</v>
      </c>
      <c r="B29" s="72"/>
      <c r="C29" s="98">
        <f>'6-Opbouw uurtarief productie'!E21</f>
        <v>0</v>
      </c>
      <c r="D29" s="84"/>
      <c r="E29" s="84"/>
      <c r="G29" s="5"/>
    </row>
    <row r="30" spans="1:7">
      <c r="A30" s="89" t="s">
        <v>43</v>
      </c>
      <c r="B30" s="321" t="s">
        <v>147</v>
      </c>
      <c r="C30" s="289"/>
      <c r="D30" s="84"/>
      <c r="E30" s="84"/>
      <c r="F30" s="6"/>
      <c r="G30" s="5"/>
    </row>
    <row r="31" spans="1:7">
      <c r="A31" s="89" t="s">
        <v>38</v>
      </c>
      <c r="B31" s="72"/>
      <c r="C31" s="99">
        <f>C29+C30</f>
        <v>0</v>
      </c>
      <c r="D31" s="84"/>
      <c r="E31" s="84"/>
      <c r="F31" s="6"/>
      <c r="G31" s="5"/>
    </row>
    <row r="32" spans="1:7">
      <c r="A32" s="100" t="s">
        <v>0</v>
      </c>
      <c r="B32" s="101"/>
      <c r="C32" s="290"/>
      <c r="E32" s="102"/>
      <c r="F32" s="6"/>
      <c r="G32" s="5"/>
    </row>
    <row r="33" spans="1:7">
      <c r="A33" s="86"/>
      <c r="B33" s="103"/>
      <c r="C33" s="104"/>
      <c r="E33" s="4"/>
      <c r="F33" s="5"/>
      <c r="G33" s="5"/>
    </row>
    <row r="34" spans="1:7">
      <c r="A34" s="259" t="s">
        <v>39</v>
      </c>
      <c r="B34" s="195"/>
      <c r="C34" s="260" t="e">
        <f>(C31/C29)*C32</f>
        <v>#DIV/0!</v>
      </c>
      <c r="E34" s="105"/>
      <c r="F34" s="6"/>
      <c r="G34" s="106"/>
    </row>
    <row r="35" spans="1:7">
      <c r="A35" s="86"/>
      <c r="B35" s="4"/>
      <c r="C35" s="4"/>
      <c r="E35" s="105"/>
      <c r="F35" s="6"/>
      <c r="G35" s="5"/>
    </row>
    <row r="36" spans="1:7" ht="17.399999999999999">
      <c r="A36" s="119" t="s">
        <v>168</v>
      </c>
      <c r="B36" s="120"/>
      <c r="C36" s="121"/>
      <c r="E36" s="105"/>
      <c r="F36" s="6"/>
      <c r="G36" s="5"/>
    </row>
    <row r="37" spans="1:7">
      <c r="A37" s="96"/>
      <c r="B37" s="83"/>
      <c r="C37" s="8"/>
      <c r="E37" s="105"/>
      <c r="F37" s="6"/>
      <c r="G37" s="5"/>
    </row>
    <row r="38" spans="1:7">
      <c r="A38" s="96"/>
      <c r="B38" s="273" t="s">
        <v>66</v>
      </c>
      <c r="C38" s="8"/>
      <c r="E38" s="105"/>
      <c r="F38" s="6"/>
      <c r="G38" s="5"/>
    </row>
    <row r="39" spans="1:7">
      <c r="A39" s="107" t="s">
        <v>6</v>
      </c>
      <c r="B39" s="349">
        <v>365</v>
      </c>
      <c r="C39" s="8"/>
      <c r="E39" s="105"/>
      <c r="F39" s="6"/>
      <c r="G39" s="11"/>
    </row>
    <row r="40" spans="1:7">
      <c r="A40" s="107" t="s">
        <v>5</v>
      </c>
      <c r="B40" s="349">
        <v>104</v>
      </c>
      <c r="C40" s="8"/>
      <c r="E40" s="105"/>
      <c r="F40" s="6"/>
      <c r="G40" s="11"/>
    </row>
    <row r="41" spans="1:7">
      <c r="A41" s="261" t="s">
        <v>7</v>
      </c>
      <c r="B41" s="262">
        <f>B39-B40</f>
        <v>261</v>
      </c>
      <c r="C41" s="8"/>
      <c r="E41" s="105"/>
      <c r="F41" s="6"/>
      <c r="G41" s="7"/>
    </row>
    <row r="42" spans="1:7">
      <c r="A42" s="108"/>
      <c r="B42" s="40"/>
      <c r="C42" s="8"/>
      <c r="E42" s="105"/>
      <c r="F42" s="6"/>
      <c r="G42" s="7"/>
    </row>
    <row r="43" spans="1:7">
      <c r="A43" s="107" t="s">
        <v>26</v>
      </c>
      <c r="B43" s="291"/>
      <c r="C43" s="8"/>
      <c r="E43" s="105"/>
      <c r="F43" s="6"/>
      <c r="G43" s="7"/>
    </row>
    <row r="44" spans="1:7">
      <c r="A44" s="107" t="s">
        <v>18</v>
      </c>
      <c r="B44" s="291"/>
      <c r="C44" s="8"/>
      <c r="E44" s="105"/>
      <c r="F44" s="6"/>
      <c r="G44" s="7"/>
    </row>
    <row r="45" spans="1:7">
      <c r="A45" s="107" t="s">
        <v>35</v>
      </c>
      <c r="B45" s="291"/>
      <c r="C45" s="8"/>
      <c r="E45" s="105"/>
      <c r="F45" s="6"/>
      <c r="G45" s="7"/>
    </row>
    <row r="46" spans="1:7">
      <c r="A46" s="107" t="s">
        <v>41</v>
      </c>
      <c r="B46" s="291"/>
      <c r="C46" s="8"/>
      <c r="E46" s="105"/>
      <c r="F46" s="6"/>
      <c r="G46" s="7"/>
    </row>
    <row r="47" spans="1:7">
      <c r="A47" s="261" t="s">
        <v>23</v>
      </c>
      <c r="B47" s="262">
        <f>B41-SUM(B43:B46)</f>
        <v>261</v>
      </c>
      <c r="C47" s="8"/>
      <c r="E47" s="105"/>
      <c r="F47" s="6"/>
      <c r="G47" s="7"/>
    </row>
    <row r="48" spans="1:7">
      <c r="A48" s="109"/>
      <c r="B48" s="40"/>
      <c r="C48" s="8"/>
      <c r="E48" s="105"/>
      <c r="F48" s="6"/>
      <c r="G48" s="7"/>
    </row>
    <row r="49" spans="1:7">
      <c r="A49" s="110" t="s">
        <v>56</v>
      </c>
      <c r="B49" s="111">
        <f>IF(B43=0,0,B43/$B$47)</f>
        <v>0</v>
      </c>
      <c r="C49" s="8"/>
      <c r="E49" s="105"/>
      <c r="F49" s="6"/>
      <c r="G49" s="7"/>
    </row>
    <row r="50" spans="1:7">
      <c r="A50" s="110" t="s">
        <v>18</v>
      </c>
      <c r="B50" s="111">
        <f>IF(B44=0,0,B44/$B$47)</f>
        <v>0</v>
      </c>
      <c r="C50" s="8"/>
      <c r="E50" s="105"/>
      <c r="F50" s="6"/>
      <c r="G50" s="7"/>
    </row>
    <row r="51" spans="1:7">
      <c r="A51" s="107" t="s">
        <v>35</v>
      </c>
      <c r="B51" s="111">
        <f>IF(B45=0,0,B45/$B$47)</f>
        <v>0</v>
      </c>
      <c r="C51" s="8"/>
      <c r="E51" s="105"/>
      <c r="F51" s="6"/>
      <c r="G51" s="7"/>
    </row>
    <row r="52" spans="1:7">
      <c r="A52" s="110" t="s">
        <v>41</v>
      </c>
      <c r="B52" s="111">
        <f>IF(B46=0,0,B46/$B$47)</f>
        <v>0</v>
      </c>
      <c r="C52" s="8"/>
      <c r="E52" s="105"/>
      <c r="F52" s="6"/>
      <c r="G52" s="12"/>
    </row>
    <row r="53" spans="1:7">
      <c r="A53" s="261" t="s">
        <v>63</v>
      </c>
      <c r="B53" s="263">
        <f>SUM(B49:B52)</f>
        <v>0</v>
      </c>
      <c r="C53" s="8"/>
      <c r="E53" s="105"/>
      <c r="F53" s="6"/>
      <c r="G53" s="13"/>
    </row>
    <row r="54" spans="1:7">
      <c r="A54" s="14"/>
      <c r="B54" s="14"/>
      <c r="C54" s="14"/>
      <c r="E54" s="105"/>
      <c r="F54" s="6"/>
      <c r="G54" s="2"/>
    </row>
    <row r="55" spans="1:7" ht="31.2" customHeight="1">
      <c r="A55" s="539" t="s">
        <v>169</v>
      </c>
      <c r="B55" s="540"/>
      <c r="C55" s="541"/>
      <c r="E55" s="105"/>
      <c r="F55" s="6"/>
      <c r="G55" s="2"/>
    </row>
    <row r="58" spans="1:7" ht="13.8">
      <c r="A58" s="112"/>
      <c r="B58" s="1"/>
    </row>
    <row r="59" spans="1:7" ht="13.8">
      <c r="A59" s="112"/>
      <c r="B59" s="1"/>
    </row>
    <row r="60" spans="1:7" ht="13.8">
      <c r="A60" s="112"/>
      <c r="B60" s="1"/>
    </row>
    <row r="61" spans="1:7" ht="13.8">
      <c r="A61" s="112"/>
      <c r="B61" s="1"/>
    </row>
    <row r="62" spans="1:7" ht="13.8">
      <c r="A62" s="11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14"/>
    </row>
    <row r="71" spans="1:3" ht="13.8">
      <c r="A71" s="1"/>
      <c r="B71" s="1"/>
    </row>
    <row r="72" spans="1:3" ht="13.8">
      <c r="B72" s="1"/>
    </row>
    <row r="73" spans="1:3" ht="13.8">
      <c r="A73" s="1"/>
      <c r="B73" s="1"/>
      <c r="C73" s="1"/>
    </row>
    <row r="74" spans="1:3" ht="13.8">
      <c r="A74" s="115"/>
      <c r="B74" s="1"/>
      <c r="C74" s="115"/>
    </row>
    <row r="75" spans="1:3" ht="13.8">
      <c r="A75" s="1"/>
      <c r="B75" s="1"/>
      <c r="C75" s="1"/>
    </row>
    <row r="76" spans="1:3" ht="13.8">
      <c r="A76" s="1"/>
      <c r="B76" s="1"/>
      <c r="C76" s="1"/>
    </row>
    <row r="77" spans="1:3" ht="13.8">
      <c r="A77" s="1"/>
      <c r="B77" s="1"/>
      <c r="C77" s="1"/>
    </row>
    <row r="78" spans="1:3" ht="13.8">
      <c r="A78" s="115"/>
      <c r="B78" s="1"/>
      <c r="C78" s="115"/>
    </row>
    <row r="79" spans="1:3" ht="13.8">
      <c r="A79" s="115"/>
      <c r="B79" s="1"/>
      <c r="C79" s="115"/>
    </row>
    <row r="80" spans="1:3" ht="13.8">
      <c r="A80" s="115"/>
      <c r="B80" s="1"/>
      <c r="C80" s="115"/>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80" zoomScaleNormal="8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87" t="s">
        <v>21</v>
      </c>
      <c r="B1" s="81"/>
      <c r="C1" s="2"/>
      <c r="D1" s="2"/>
      <c r="E1" s="2"/>
      <c r="F1" s="2"/>
      <c r="H1" s="549"/>
      <c r="I1" s="549"/>
      <c r="J1" s="549"/>
      <c r="K1" s="549"/>
      <c r="L1" s="549"/>
      <c r="M1" s="549"/>
      <c r="N1" s="549"/>
    </row>
    <row r="2" spans="1:15">
      <c r="A2" s="122"/>
      <c r="B2" s="123"/>
      <c r="C2" s="124"/>
      <c r="D2" s="123"/>
      <c r="E2" s="125"/>
      <c r="F2" s="126"/>
      <c r="H2" s="549"/>
      <c r="I2" s="549"/>
      <c r="J2" s="549"/>
      <c r="K2" s="549"/>
      <c r="L2" s="549"/>
      <c r="M2" s="549"/>
      <c r="N2" s="549"/>
    </row>
    <row r="3" spans="1:15" ht="14.25" customHeight="1">
      <c r="A3" s="179" t="str">
        <f>'2-Kosten per locatie'!A3</f>
        <v>Naam opdrachtgever</v>
      </c>
      <c r="B3" s="180" t="str">
        <f>'2-Kosten per locatie'!B3</f>
        <v>SOVOP</v>
      </c>
      <c r="C3" s="181"/>
      <c r="D3" s="123"/>
      <c r="E3" s="351"/>
      <c r="F3" s="128"/>
      <c r="H3" s="549"/>
      <c r="I3" s="549"/>
      <c r="J3" s="549"/>
      <c r="K3" s="549"/>
      <c r="L3" s="549"/>
      <c r="M3" s="549"/>
      <c r="N3" s="549"/>
    </row>
    <row r="4" spans="1:15" ht="15.75" customHeight="1">
      <c r="A4" s="179" t="str">
        <f>'2-Kosten per locatie'!A4</f>
        <v>Calculatie onderdeel</v>
      </c>
      <c r="B4" s="182" t="str">
        <f ca="1">MID(CELL("bestandsnaam",$C$9),SEARCH("]",CELL("bestandsnaam",$C$9),1)+1,256)</f>
        <v>6-Opbouw uurtarief productie</v>
      </c>
      <c r="C4" s="183"/>
      <c r="D4" s="131"/>
      <c r="H4" s="549"/>
      <c r="I4" s="549"/>
      <c r="J4" s="549"/>
      <c r="K4" s="549"/>
      <c r="L4" s="549"/>
      <c r="M4" s="549"/>
      <c r="N4" s="549"/>
    </row>
    <row r="5" spans="1:15" ht="15">
      <c r="A5" s="179" t="str">
        <f>'2-Kosten per locatie'!A5</f>
        <v>Gebouw/plaats</v>
      </c>
      <c r="B5" s="180" t="str">
        <f>'2-Kosten per locatie'!B5</f>
        <v>Amsterdam</v>
      </c>
      <c r="C5" s="183"/>
      <c r="D5" s="131"/>
      <c r="H5" s="549"/>
      <c r="I5" s="549"/>
      <c r="J5" s="549"/>
      <c r="K5" s="549"/>
      <c r="L5" s="549"/>
      <c r="M5" s="549"/>
      <c r="N5" s="549"/>
    </row>
    <row r="6" spans="1:15" ht="15">
      <c r="A6" s="179" t="str">
        <f>'2-Kosten per locatie'!A6</f>
        <v>Referentie nummer</v>
      </c>
      <c r="B6" s="180" t="str">
        <f>'2-Kosten per locatie'!B6</f>
        <v>SOVOP-EA-MH-MB-2023-V2-NvI1</v>
      </c>
      <c r="C6" s="183"/>
      <c r="D6" s="131"/>
      <c r="H6" s="132"/>
      <c r="I6" s="132"/>
      <c r="J6" s="132"/>
      <c r="K6" s="132"/>
      <c r="L6" s="132"/>
      <c r="M6" s="132"/>
      <c r="N6" s="132"/>
    </row>
    <row r="7" spans="1:15" ht="15">
      <c r="A7" s="179" t="str">
        <f>'2-Kosten per locatie'!A7</f>
        <v>Naam dienstverlener</v>
      </c>
      <c r="B7" s="180">
        <f>'2-Kosten per locatie'!B7</f>
        <v>0</v>
      </c>
      <c r="C7" s="183"/>
      <c r="D7" s="131"/>
      <c r="H7" s="132"/>
      <c r="I7" s="132"/>
      <c r="J7" s="132"/>
      <c r="K7" s="132"/>
      <c r="L7" s="132"/>
      <c r="M7" s="132"/>
      <c r="N7" s="132"/>
    </row>
    <row r="8" spans="1:15" ht="15">
      <c r="A8" s="179" t="str">
        <f>'2-Kosten per locatie'!A8</f>
        <v>Prijspeil</v>
      </c>
      <c r="B8" s="445">
        <f>'2-Kosten per locatie'!B8</f>
        <v>45017</v>
      </c>
      <c r="C8" s="183"/>
      <c r="D8" s="131"/>
      <c r="J8" s="132"/>
      <c r="K8" s="132"/>
      <c r="L8" s="132"/>
      <c r="M8" s="132"/>
      <c r="N8" s="132"/>
      <c r="O8" s="135"/>
    </row>
    <row r="9" spans="1:15" ht="15">
      <c r="A9" s="127"/>
      <c r="B9" s="129"/>
      <c r="C9" s="130"/>
      <c r="D9" s="131"/>
      <c r="E9" s="352"/>
      <c r="F9" s="133"/>
    </row>
    <row r="10" spans="1:15" s="135" customFormat="1" ht="30.75" customHeight="1">
      <c r="A10" s="184" t="s">
        <v>153</v>
      </c>
      <c r="B10" s="185"/>
      <c r="C10" s="186"/>
      <c r="D10" s="134"/>
      <c r="E10" s="547" t="s">
        <v>154</v>
      </c>
      <c r="F10" s="548"/>
      <c r="H10" s="187" t="s">
        <v>107</v>
      </c>
      <c r="I10" s="546" t="s">
        <v>210</v>
      </c>
      <c r="J10" s="546"/>
      <c r="K10" s="546"/>
      <c r="L10" s="546"/>
      <c r="M10" s="546"/>
      <c r="N10" s="546"/>
    </row>
    <row r="11" spans="1:15" ht="30" customHeight="1">
      <c r="A11" s="136"/>
      <c r="B11" s="137" t="s">
        <v>50</v>
      </c>
      <c r="C11" s="138" t="s">
        <v>50</v>
      </c>
      <c r="D11" s="131"/>
      <c r="E11" s="353"/>
      <c r="F11" s="139"/>
      <c r="H11" s="136"/>
      <c r="I11" s="324">
        <v>1</v>
      </c>
      <c r="J11" s="324">
        <v>2</v>
      </c>
      <c r="K11" s="324">
        <v>3</v>
      </c>
      <c r="L11" s="324">
        <v>4</v>
      </c>
      <c r="M11" s="324">
        <v>5</v>
      </c>
      <c r="N11" s="324">
        <v>6</v>
      </c>
    </row>
    <row r="12" spans="1:15">
      <c r="A12" s="136" t="s">
        <v>32</v>
      </c>
      <c r="B12" s="141"/>
      <c r="C12" s="142"/>
      <c r="D12" s="131"/>
      <c r="E12" s="354">
        <f>SUM(I43:N43)</f>
        <v>0</v>
      </c>
      <c r="F12" s="143"/>
      <c r="H12" s="136" t="s">
        <v>108</v>
      </c>
      <c r="I12" s="430">
        <v>9.7200000000000006</v>
      </c>
      <c r="J12" s="430">
        <v>10.199999999999999</v>
      </c>
      <c r="K12" s="430">
        <v>10.69</v>
      </c>
      <c r="L12" s="430">
        <v>11.24</v>
      </c>
      <c r="M12" s="430">
        <v>11.66</v>
      </c>
      <c r="N12" s="430">
        <v>12.25</v>
      </c>
    </row>
    <row r="13" spans="1:15" ht="13.8">
      <c r="A13" s="136" t="s">
        <v>14</v>
      </c>
      <c r="B13" s="144"/>
      <c r="C13" s="145" t="s">
        <v>53</v>
      </c>
      <c r="D13" s="131"/>
      <c r="E13" s="355">
        <v>0</v>
      </c>
      <c r="F13" s="143"/>
      <c r="H13" s="136" t="s">
        <v>100</v>
      </c>
      <c r="I13" s="430">
        <v>10.33</v>
      </c>
      <c r="J13" s="430">
        <v>10.84</v>
      </c>
      <c r="K13" s="430">
        <v>11.36</v>
      </c>
      <c r="L13" s="430">
        <v>11.94</v>
      </c>
      <c r="M13" s="430">
        <v>12.39</v>
      </c>
      <c r="N13" s="430">
        <v>13.01</v>
      </c>
    </row>
    <row r="14" spans="1:15" ht="13.8">
      <c r="A14" s="146" t="s">
        <v>28</v>
      </c>
      <c r="B14" s="147"/>
      <c r="C14" s="148"/>
      <c r="D14" s="131"/>
      <c r="E14" s="355">
        <v>0</v>
      </c>
      <c r="F14" s="143"/>
      <c r="H14" s="136" t="s">
        <v>101</v>
      </c>
      <c r="I14" s="430">
        <v>10.94</v>
      </c>
      <c r="J14" s="430">
        <v>11.48</v>
      </c>
      <c r="K14" s="430">
        <v>12.02</v>
      </c>
      <c r="L14" s="430">
        <v>12.65</v>
      </c>
      <c r="M14" s="430">
        <v>13.12</v>
      </c>
      <c r="N14" s="430">
        <v>13.78</v>
      </c>
    </row>
    <row r="15" spans="1:15" ht="13.8">
      <c r="A15" s="264" t="s">
        <v>12</v>
      </c>
      <c r="B15" s="265"/>
      <c r="C15" s="266"/>
      <c r="D15" s="267"/>
      <c r="E15" s="356">
        <f>SUM(E12:E14)</f>
        <v>0</v>
      </c>
      <c r="F15" s="143"/>
      <c r="H15" s="136" t="s">
        <v>102</v>
      </c>
      <c r="I15" s="430">
        <v>12.15</v>
      </c>
      <c r="J15" s="430">
        <v>12.75</v>
      </c>
      <c r="K15" s="430">
        <v>13.36</v>
      </c>
      <c r="L15" s="430">
        <v>14.05</v>
      </c>
      <c r="M15" s="430">
        <v>14.58</v>
      </c>
      <c r="N15" s="430">
        <v>15.31</v>
      </c>
    </row>
    <row r="16" spans="1:15" ht="13.8">
      <c r="A16" s="146"/>
      <c r="B16" s="149"/>
      <c r="C16" s="150"/>
      <c r="D16" s="131"/>
      <c r="E16" s="357"/>
      <c r="F16" s="143"/>
      <c r="H16" s="136" t="s">
        <v>103</v>
      </c>
      <c r="I16" s="430">
        <v>12.58</v>
      </c>
      <c r="J16" s="430">
        <v>13.22</v>
      </c>
      <c r="K16" s="430">
        <v>13.82</v>
      </c>
      <c r="L16" s="430">
        <v>14.53</v>
      </c>
      <c r="M16" s="430">
        <v>15.09</v>
      </c>
      <c r="N16" s="430">
        <v>15.85</v>
      </c>
    </row>
    <row r="17" spans="1:15" ht="13.8">
      <c r="A17" s="151" t="s">
        <v>46</v>
      </c>
      <c r="B17" s="152"/>
      <c r="C17" s="292">
        <v>0</v>
      </c>
      <c r="D17" s="131"/>
      <c r="E17" s="358">
        <f>$C17*E15</f>
        <v>0</v>
      </c>
      <c r="F17" s="143"/>
      <c r="H17" s="136" t="s">
        <v>104</v>
      </c>
      <c r="I17" s="430">
        <v>13.05</v>
      </c>
      <c r="J17" s="430">
        <v>13.68</v>
      </c>
      <c r="K17" s="430">
        <v>14.33</v>
      </c>
      <c r="L17" s="430">
        <v>15.03</v>
      </c>
      <c r="M17" s="430">
        <v>15.6</v>
      </c>
      <c r="N17" s="430">
        <v>16.399999999999999</v>
      </c>
    </row>
    <row r="18" spans="1:15" ht="13.8">
      <c r="A18" s="151" t="s">
        <v>70</v>
      </c>
      <c r="B18" s="152"/>
      <c r="C18" s="292">
        <v>0</v>
      </c>
      <c r="D18" s="131"/>
      <c r="E18" s="359">
        <f>$C18*E15</f>
        <v>0</v>
      </c>
      <c r="F18" s="143"/>
      <c r="H18" s="136" t="s">
        <v>105</v>
      </c>
      <c r="I18" s="430">
        <v>13.45</v>
      </c>
      <c r="J18" s="430">
        <v>14.14</v>
      </c>
      <c r="K18" s="430">
        <v>14.78</v>
      </c>
      <c r="L18" s="430">
        <v>15.53</v>
      </c>
      <c r="M18" s="430">
        <v>16.13</v>
      </c>
      <c r="N18" s="430">
        <v>16.940000000000001</v>
      </c>
    </row>
    <row r="19" spans="1:15" ht="13.8">
      <c r="A19" s="264" t="s">
        <v>42</v>
      </c>
      <c r="B19" s="153"/>
      <c r="C19" s="148"/>
      <c r="D19" s="131"/>
      <c r="E19" s="356">
        <f>SUM(E15:E18)</f>
        <v>0</v>
      </c>
      <c r="F19" s="154">
        <f>IF(E19=0,0,E19/E$47)</f>
        <v>0</v>
      </c>
      <c r="H19" s="136" t="s">
        <v>106</v>
      </c>
      <c r="I19" s="430">
        <v>13.87</v>
      </c>
      <c r="J19" s="430">
        <v>14.58</v>
      </c>
      <c r="K19" s="430">
        <v>15.28</v>
      </c>
      <c r="L19" s="430">
        <v>16.010000000000002</v>
      </c>
      <c r="M19" s="430">
        <v>16.64</v>
      </c>
      <c r="N19" s="430">
        <v>17.489999999999998</v>
      </c>
    </row>
    <row r="20" spans="1:15" ht="13.8">
      <c r="A20" s="146"/>
      <c r="B20" s="149"/>
      <c r="C20" s="150"/>
      <c r="D20" s="131"/>
      <c r="E20" s="357"/>
      <c r="F20" s="143"/>
    </row>
    <row r="21" spans="1:15" ht="13.8">
      <c r="A21" s="271" t="s">
        <v>47</v>
      </c>
      <c r="B21" s="152"/>
      <c r="C21" s="150"/>
      <c r="D21" s="156"/>
      <c r="E21" s="360">
        <f>E19*0.96</f>
        <v>0</v>
      </c>
      <c r="F21" s="157"/>
      <c r="G21" s="71"/>
      <c r="H21" s="187" t="s">
        <v>107</v>
      </c>
      <c r="I21" s="550" t="s">
        <v>110</v>
      </c>
      <c r="J21" s="551"/>
      <c r="K21" s="551"/>
      <c r="L21" s="551"/>
      <c r="M21" s="551"/>
      <c r="N21" s="552"/>
    </row>
    <row r="22" spans="1:15" s="71" customFormat="1" ht="13.8">
      <c r="A22" s="151" t="s">
        <v>57</v>
      </c>
      <c r="B22" s="152"/>
      <c r="C22" s="158" t="s">
        <v>36</v>
      </c>
      <c r="D22" s="131"/>
      <c r="E22" s="358" t="e">
        <f>E21*'5-Premies en opslagen'!$C24</f>
        <v>#DIV/0!</v>
      </c>
      <c r="F22" s="143"/>
      <c r="G22" s="3"/>
      <c r="H22" s="136"/>
      <c r="I22" s="140">
        <v>1</v>
      </c>
      <c r="J22" s="140">
        <v>2</v>
      </c>
      <c r="K22" s="140">
        <v>3</v>
      </c>
      <c r="L22" s="140">
        <v>4</v>
      </c>
      <c r="M22" s="140">
        <v>5</v>
      </c>
      <c r="N22" s="140">
        <v>6</v>
      </c>
    </row>
    <row r="23" spans="1:15" ht="14.25" customHeight="1">
      <c r="A23" s="264" t="s">
        <v>54</v>
      </c>
      <c r="B23" s="188"/>
      <c r="C23" s="148"/>
      <c r="D23" s="131"/>
      <c r="E23" s="356" t="e">
        <f>E22+E19</f>
        <v>#DIV/0!</v>
      </c>
      <c r="F23" s="154" t="e">
        <f>IF(E23=0,0,E23/E$47)</f>
        <v>#DIV/0!</v>
      </c>
      <c r="H23" s="136" t="s">
        <v>108</v>
      </c>
      <c r="I23" s="294"/>
      <c r="J23" s="294"/>
      <c r="K23" s="294"/>
      <c r="L23" s="294"/>
      <c r="M23" s="294"/>
      <c r="N23" s="294"/>
    </row>
    <row r="24" spans="1:15" ht="12.75" customHeight="1">
      <c r="A24" s="146"/>
      <c r="B24" s="153"/>
      <c r="C24" s="148"/>
      <c r="D24" s="131"/>
      <c r="E24" s="353"/>
      <c r="F24" s="143"/>
      <c r="H24" s="136" t="s">
        <v>100</v>
      </c>
      <c r="I24" s="294"/>
      <c r="J24" s="294"/>
      <c r="K24" s="294"/>
      <c r="L24" s="294"/>
      <c r="M24" s="294"/>
      <c r="N24" s="294"/>
    </row>
    <row r="25" spans="1:15" ht="12.75" customHeight="1">
      <c r="A25" s="151" t="s">
        <v>30</v>
      </c>
      <c r="B25" s="152"/>
      <c r="C25" s="158" t="s">
        <v>36</v>
      </c>
      <c r="D25" s="131"/>
      <c r="E25" s="358" t="e">
        <f>E23*'5-Premies en opslagen'!$B53</f>
        <v>#DIV/0!</v>
      </c>
      <c r="F25" s="143"/>
      <c r="H25" s="136" t="s">
        <v>101</v>
      </c>
      <c r="I25" s="294"/>
      <c r="J25" s="294"/>
      <c r="K25" s="294"/>
      <c r="L25" s="294"/>
      <c r="M25" s="294"/>
      <c r="N25" s="294"/>
    </row>
    <row r="26" spans="1:15" ht="13.8">
      <c r="A26" s="264" t="s">
        <v>64</v>
      </c>
      <c r="B26" s="153"/>
      <c r="C26" s="148"/>
      <c r="D26" s="131"/>
      <c r="E26" s="356" t="e">
        <f>SUM(E23:E25)</f>
        <v>#DIV/0!</v>
      </c>
      <c r="F26" s="154" t="e">
        <f>IF(E26=0,0,E26/E$47)</f>
        <v>#DIV/0!</v>
      </c>
      <c r="H26" s="136" t="s">
        <v>102</v>
      </c>
      <c r="I26" s="294"/>
      <c r="J26" s="294"/>
      <c r="K26" s="294"/>
      <c r="L26" s="294"/>
      <c r="M26" s="294"/>
      <c r="N26" s="294"/>
    </row>
    <row r="27" spans="1:15" ht="13.8">
      <c r="A27" s="146"/>
      <c r="B27" s="153"/>
      <c r="C27" s="148"/>
      <c r="D27" s="131"/>
      <c r="E27" s="353"/>
      <c r="F27" s="143"/>
      <c r="H27" s="136" t="s">
        <v>103</v>
      </c>
      <c r="I27" s="294"/>
      <c r="J27" s="294"/>
      <c r="K27" s="294"/>
      <c r="L27" s="294"/>
      <c r="M27" s="294"/>
      <c r="N27" s="294"/>
    </row>
    <row r="28" spans="1:15" ht="13.8">
      <c r="A28" s="146" t="s">
        <v>48</v>
      </c>
      <c r="B28" s="159"/>
      <c r="C28" s="145" t="s">
        <v>53</v>
      </c>
      <c r="D28" s="131"/>
      <c r="E28" s="355">
        <v>0</v>
      </c>
      <c r="F28" s="143">
        <v>0</v>
      </c>
      <c r="H28" s="136" t="s">
        <v>104</v>
      </c>
      <c r="I28" s="294"/>
      <c r="J28" s="294"/>
      <c r="K28" s="294"/>
      <c r="L28" s="294"/>
      <c r="M28" s="294"/>
      <c r="N28" s="294"/>
    </row>
    <row r="29" spans="1:15" ht="13.8">
      <c r="A29" s="146" t="s">
        <v>51</v>
      </c>
      <c r="B29" s="160"/>
      <c r="C29" s="145" t="s">
        <v>53</v>
      </c>
      <c r="D29" s="131"/>
      <c r="E29" s="355">
        <v>0</v>
      </c>
      <c r="F29" s="143">
        <v>0</v>
      </c>
      <c r="H29" s="136" t="s">
        <v>105</v>
      </c>
      <c r="I29" s="294"/>
      <c r="J29" s="294"/>
      <c r="K29" s="294"/>
      <c r="L29" s="294"/>
      <c r="M29" s="294"/>
      <c r="N29" s="294"/>
    </row>
    <row r="30" spans="1:15" ht="13.8">
      <c r="A30" s="146" t="s">
        <v>52</v>
      </c>
      <c r="B30" s="153"/>
      <c r="C30" s="148" t="s">
        <v>50</v>
      </c>
      <c r="D30" s="131"/>
      <c r="E30" s="355">
        <v>0</v>
      </c>
      <c r="F30" s="143"/>
      <c r="H30" s="136" t="s">
        <v>106</v>
      </c>
      <c r="I30" s="294"/>
      <c r="J30" s="294"/>
      <c r="K30" s="294"/>
      <c r="L30" s="294"/>
      <c r="M30" s="294"/>
      <c r="N30" s="294"/>
    </row>
    <row r="31" spans="1:15" ht="12.75" customHeight="1">
      <c r="A31" s="293"/>
      <c r="B31" s="337"/>
      <c r="C31" s="338" t="s">
        <v>50</v>
      </c>
      <c r="D31" s="131"/>
      <c r="E31" s="355">
        <v>0</v>
      </c>
      <c r="F31" s="143"/>
      <c r="H31" s="162" t="s">
        <v>109</v>
      </c>
      <c r="I31" s="315">
        <f t="shared" ref="I31:N31" si="0">SUM(I23:I30)</f>
        <v>0</v>
      </c>
      <c r="J31" s="315">
        <f t="shared" si="0"/>
        <v>0</v>
      </c>
      <c r="K31" s="315">
        <f t="shared" si="0"/>
        <v>0</v>
      </c>
      <c r="L31" s="315">
        <f t="shared" si="0"/>
        <v>0</v>
      </c>
      <c r="M31" s="315">
        <f t="shared" si="0"/>
        <v>0</v>
      </c>
      <c r="N31" s="315">
        <f t="shared" si="0"/>
        <v>0</v>
      </c>
      <c r="O31" s="189">
        <f>SUM(I31:N31)</f>
        <v>0</v>
      </c>
    </row>
    <row r="32" spans="1:15" ht="12.75" customHeight="1">
      <c r="A32" s="264" t="s">
        <v>44</v>
      </c>
      <c r="B32" s="153"/>
      <c r="C32" s="148"/>
      <c r="D32" s="131"/>
      <c r="E32" s="356" t="e">
        <f>SUM(E26:E31)</f>
        <v>#DIV/0!</v>
      </c>
      <c r="F32" s="154" t="e">
        <f>IF(E32=0,0,E32/E$47)</f>
        <v>#DIV/0!</v>
      </c>
      <c r="H32" s="71"/>
      <c r="I32" s="71"/>
      <c r="J32" s="71"/>
      <c r="K32" s="71"/>
      <c r="L32" s="71"/>
      <c r="M32" s="71"/>
      <c r="N32" s="71"/>
    </row>
    <row r="33" spans="1:15" ht="12.75" customHeight="1">
      <c r="A33" s="146"/>
      <c r="B33" s="153"/>
      <c r="C33" s="148"/>
      <c r="D33" s="131"/>
      <c r="E33" s="353"/>
      <c r="F33" s="143"/>
      <c r="H33" s="322" t="s">
        <v>107</v>
      </c>
      <c r="I33" s="546" t="s">
        <v>111</v>
      </c>
      <c r="J33" s="546"/>
      <c r="K33" s="546"/>
      <c r="L33" s="546"/>
      <c r="M33" s="546"/>
      <c r="N33" s="546"/>
    </row>
    <row r="34" spans="1:15" ht="12.75" customHeight="1">
      <c r="A34" s="146" t="s">
        <v>65</v>
      </c>
      <c r="B34" s="153"/>
      <c r="C34" s="161"/>
      <c r="D34" s="131"/>
      <c r="E34" s="355">
        <v>0</v>
      </c>
      <c r="F34" s="347" t="e">
        <f t="shared" ref="F34:F42" si="1">E34/$E$47</f>
        <v>#DIV/0!</v>
      </c>
      <c r="H34" s="323"/>
      <c r="I34" s="324">
        <v>1</v>
      </c>
      <c r="J34" s="324">
        <v>2</v>
      </c>
      <c r="K34" s="324">
        <v>3</v>
      </c>
      <c r="L34" s="324">
        <v>4</v>
      </c>
      <c r="M34" s="324">
        <v>5</v>
      </c>
      <c r="N34" s="324">
        <v>6</v>
      </c>
    </row>
    <row r="35" spans="1:15" ht="12.75" customHeight="1">
      <c r="A35" s="146" t="s">
        <v>29</v>
      </c>
      <c r="B35" s="153"/>
      <c r="C35" s="161"/>
      <c r="D35" s="131"/>
      <c r="E35" s="355">
        <v>0</v>
      </c>
      <c r="F35" s="347" t="e">
        <f t="shared" si="1"/>
        <v>#DIV/0!</v>
      </c>
      <c r="H35" s="323" t="s">
        <v>108</v>
      </c>
      <c r="I35" s="325">
        <f t="shared" ref="I35:N35" si="2">I23*I12</f>
        <v>0</v>
      </c>
      <c r="J35" s="325">
        <f t="shared" si="2"/>
        <v>0</v>
      </c>
      <c r="K35" s="325">
        <f t="shared" si="2"/>
        <v>0</v>
      </c>
      <c r="L35" s="325">
        <f t="shared" si="2"/>
        <v>0</v>
      </c>
      <c r="M35" s="325">
        <f t="shared" si="2"/>
        <v>0</v>
      </c>
      <c r="N35" s="326">
        <f t="shared" si="2"/>
        <v>0</v>
      </c>
    </row>
    <row r="36" spans="1:15" ht="14.25" customHeight="1">
      <c r="A36" s="146" t="s">
        <v>20</v>
      </c>
      <c r="B36" s="153"/>
      <c r="C36" s="161"/>
      <c r="D36" s="131"/>
      <c r="E36" s="355">
        <v>0</v>
      </c>
      <c r="F36" s="347" t="e">
        <f t="shared" si="1"/>
        <v>#DIV/0!</v>
      </c>
      <c r="H36" s="323" t="s">
        <v>100</v>
      </c>
      <c r="I36" s="325">
        <f t="shared" ref="I36:N36" si="3">I24*I13</f>
        <v>0</v>
      </c>
      <c r="J36" s="325">
        <f t="shared" si="3"/>
        <v>0</v>
      </c>
      <c r="K36" s="325">
        <f t="shared" si="3"/>
        <v>0</v>
      </c>
      <c r="L36" s="325">
        <f t="shared" si="3"/>
        <v>0</v>
      </c>
      <c r="M36" s="325">
        <f t="shared" si="3"/>
        <v>0</v>
      </c>
      <c r="N36" s="326">
        <f t="shared" si="3"/>
        <v>0</v>
      </c>
    </row>
    <row r="37" spans="1:15" ht="13.8">
      <c r="A37" s="146" t="s">
        <v>3</v>
      </c>
      <c r="B37" s="153"/>
      <c r="C37" s="163"/>
      <c r="D37" s="131"/>
      <c r="E37" s="355">
        <v>0</v>
      </c>
      <c r="F37" s="347" t="e">
        <f t="shared" si="1"/>
        <v>#DIV/0!</v>
      </c>
      <c r="H37" s="323" t="s">
        <v>101</v>
      </c>
      <c r="I37" s="325">
        <f t="shared" ref="I37:N37" si="4">I25*I14</f>
        <v>0</v>
      </c>
      <c r="J37" s="325">
        <f t="shared" si="4"/>
        <v>0</v>
      </c>
      <c r="K37" s="325">
        <f t="shared" si="4"/>
        <v>0</v>
      </c>
      <c r="L37" s="325">
        <f t="shared" si="4"/>
        <v>0</v>
      </c>
      <c r="M37" s="325">
        <f t="shared" si="4"/>
        <v>0</v>
      </c>
      <c r="N37" s="326">
        <f t="shared" si="4"/>
        <v>0</v>
      </c>
      <c r="O37" s="71"/>
    </row>
    <row r="38" spans="1:15" ht="13.8">
      <c r="A38" s="146" t="s">
        <v>27</v>
      </c>
      <c r="B38" s="153"/>
      <c r="C38" s="161"/>
      <c r="D38" s="131"/>
      <c r="E38" s="355">
        <v>0</v>
      </c>
      <c r="F38" s="347" t="e">
        <f t="shared" si="1"/>
        <v>#DIV/0!</v>
      </c>
      <c r="H38" s="323" t="s">
        <v>102</v>
      </c>
      <c r="I38" s="325">
        <f t="shared" ref="I38:N38" si="5">I26*I15</f>
        <v>0</v>
      </c>
      <c r="J38" s="325">
        <f t="shared" si="5"/>
        <v>0</v>
      </c>
      <c r="K38" s="325">
        <f t="shared" si="5"/>
        <v>0</v>
      </c>
      <c r="L38" s="325">
        <f t="shared" si="5"/>
        <v>0</v>
      </c>
      <c r="M38" s="325">
        <f t="shared" si="5"/>
        <v>0</v>
      </c>
      <c r="N38" s="326">
        <f t="shared" si="5"/>
        <v>0</v>
      </c>
      <c r="O38" s="71"/>
    </row>
    <row r="39" spans="1:15" ht="13.8">
      <c r="A39" s="146" t="s">
        <v>24</v>
      </c>
      <c r="B39" s="153"/>
      <c r="C39" s="163"/>
      <c r="D39" s="131"/>
      <c r="E39" s="355">
        <v>0</v>
      </c>
      <c r="F39" s="347" t="e">
        <f t="shared" si="1"/>
        <v>#DIV/0!</v>
      </c>
      <c r="H39" s="323" t="s">
        <v>103</v>
      </c>
      <c r="I39" s="325">
        <f t="shared" ref="I39:N39" si="6">I27*I16</f>
        <v>0</v>
      </c>
      <c r="J39" s="325">
        <f t="shared" si="6"/>
        <v>0</v>
      </c>
      <c r="K39" s="325">
        <f t="shared" si="6"/>
        <v>0</v>
      </c>
      <c r="L39" s="325">
        <f t="shared" si="6"/>
        <v>0</v>
      </c>
      <c r="M39" s="325">
        <f t="shared" si="6"/>
        <v>0</v>
      </c>
      <c r="N39" s="326">
        <f t="shared" si="6"/>
        <v>0</v>
      </c>
      <c r="O39" s="71"/>
    </row>
    <row r="40" spans="1:15" ht="13.8">
      <c r="A40" s="146" t="s">
        <v>58</v>
      </c>
      <c r="B40" s="153"/>
      <c r="C40" s="145" t="s">
        <v>53</v>
      </c>
      <c r="D40" s="131"/>
      <c r="E40" s="355">
        <v>0</v>
      </c>
      <c r="F40" s="347" t="e">
        <f t="shared" si="1"/>
        <v>#DIV/0!</v>
      </c>
      <c r="H40" s="323" t="s">
        <v>104</v>
      </c>
      <c r="I40" s="325">
        <f t="shared" ref="I40:N40" si="7">I28*I17</f>
        <v>0</v>
      </c>
      <c r="J40" s="325">
        <f t="shared" si="7"/>
        <v>0</v>
      </c>
      <c r="K40" s="325">
        <f t="shared" si="7"/>
        <v>0</v>
      </c>
      <c r="L40" s="325">
        <f t="shared" si="7"/>
        <v>0</v>
      </c>
      <c r="M40" s="325">
        <f t="shared" si="7"/>
        <v>0</v>
      </c>
      <c r="N40" s="326">
        <f t="shared" si="7"/>
        <v>0</v>
      </c>
      <c r="O40" s="71"/>
    </row>
    <row r="41" spans="1:15" ht="13.8">
      <c r="A41" s="146" t="s">
        <v>69</v>
      </c>
      <c r="B41" s="153"/>
      <c r="C41" s="145"/>
      <c r="D41" s="131"/>
      <c r="E41" s="355">
        <v>0</v>
      </c>
      <c r="F41" s="347" t="e">
        <f t="shared" si="1"/>
        <v>#DIV/0!</v>
      </c>
      <c r="H41" s="323" t="s">
        <v>105</v>
      </c>
      <c r="I41" s="325">
        <f t="shared" ref="I41:N41" si="8">I29*I18</f>
        <v>0</v>
      </c>
      <c r="J41" s="325">
        <f t="shared" si="8"/>
        <v>0</v>
      </c>
      <c r="K41" s="325">
        <f t="shared" si="8"/>
        <v>0</v>
      </c>
      <c r="L41" s="325">
        <f t="shared" si="8"/>
        <v>0</v>
      </c>
      <c r="M41" s="325">
        <f t="shared" si="8"/>
        <v>0</v>
      </c>
      <c r="N41" s="326">
        <f t="shared" si="8"/>
        <v>0</v>
      </c>
      <c r="O41" s="71"/>
    </row>
    <row r="42" spans="1:15" ht="13.8">
      <c r="A42" s="293"/>
      <c r="B42" s="337"/>
      <c r="C42" s="339"/>
      <c r="D42" s="131"/>
      <c r="E42" s="355">
        <v>0</v>
      </c>
      <c r="F42" s="143" t="e">
        <f t="shared" si="1"/>
        <v>#DIV/0!</v>
      </c>
      <c r="H42" s="323" t="s">
        <v>106</v>
      </c>
      <c r="I42" s="325">
        <f t="shared" ref="I42:N42" si="9">I30*I19</f>
        <v>0</v>
      </c>
      <c r="J42" s="325">
        <f t="shared" si="9"/>
        <v>0</v>
      </c>
      <c r="K42" s="325">
        <f t="shared" si="9"/>
        <v>0</v>
      </c>
      <c r="L42" s="325">
        <f t="shared" si="9"/>
        <v>0</v>
      </c>
      <c r="M42" s="325">
        <f t="shared" si="9"/>
        <v>0</v>
      </c>
      <c r="N42" s="326">
        <f t="shared" si="9"/>
        <v>0</v>
      </c>
      <c r="O42" s="71"/>
    </row>
    <row r="43" spans="1:15" ht="13.8">
      <c r="A43" s="264" t="s">
        <v>59</v>
      </c>
      <c r="B43" s="153"/>
      <c r="C43" s="148"/>
      <c r="D43" s="131"/>
      <c r="E43" s="356" t="e">
        <f>SUM(E32:E42)</f>
        <v>#DIV/0!</v>
      </c>
      <c r="F43" s="154" t="e">
        <f>IF(E43=0,0,E43/E$47)</f>
        <v>#DIV/0!</v>
      </c>
      <c r="H43" s="327" t="s">
        <v>109</v>
      </c>
      <c r="I43" s="328">
        <f t="shared" ref="I43:N43" si="10">SUM(I35:I42)</f>
        <v>0</v>
      </c>
      <c r="J43" s="328">
        <f t="shared" si="10"/>
        <v>0</v>
      </c>
      <c r="K43" s="328">
        <f t="shared" si="10"/>
        <v>0</v>
      </c>
      <c r="L43" s="328">
        <f t="shared" si="10"/>
        <v>0</v>
      </c>
      <c r="M43" s="328">
        <f t="shared" si="10"/>
        <v>0</v>
      </c>
      <c r="N43" s="328">
        <f t="shared" si="10"/>
        <v>0</v>
      </c>
      <c r="O43" s="71"/>
    </row>
    <row r="44" spans="1:15" ht="13.8">
      <c r="A44" s="146"/>
      <c r="B44" s="153"/>
      <c r="C44" s="148"/>
      <c r="D44" s="131"/>
      <c r="E44" s="353"/>
      <c r="F44" s="164"/>
      <c r="H44" s="71"/>
      <c r="I44" s="71"/>
      <c r="J44" s="71"/>
      <c r="K44" s="71"/>
      <c r="L44" s="71"/>
      <c r="M44" s="71"/>
      <c r="N44" s="71"/>
      <c r="O44" s="71"/>
    </row>
    <row r="45" spans="1:15" ht="13.8">
      <c r="A45" s="146" t="s">
        <v>60</v>
      </c>
      <c r="B45" s="153"/>
      <c r="C45" s="163"/>
      <c r="D45" s="131"/>
      <c r="E45" s="355">
        <v>0</v>
      </c>
      <c r="F45" s="154">
        <f>(IF(E45=0,0,E45/E$47))</f>
        <v>0</v>
      </c>
      <c r="H45" s="71"/>
      <c r="I45" s="71"/>
      <c r="J45" s="71"/>
      <c r="K45" s="71"/>
      <c r="L45" s="71"/>
      <c r="M45" s="71"/>
      <c r="N45" s="71"/>
      <c r="O45" s="71"/>
    </row>
    <row r="46" spans="1:15" ht="30" customHeight="1">
      <c r="A46" s="146"/>
      <c r="B46" s="147"/>
      <c r="C46" s="148"/>
      <c r="D46" s="131"/>
      <c r="E46" s="353"/>
      <c r="F46" s="143"/>
      <c r="H46" s="184" t="s">
        <v>211</v>
      </c>
      <c r="I46" s="185"/>
      <c r="J46" s="186"/>
      <c r="K46" s="394" t="s">
        <v>154</v>
      </c>
      <c r="L46" s="71"/>
      <c r="M46" s="71"/>
      <c r="N46" s="71"/>
    </row>
    <row r="47" spans="1:15" ht="13.8">
      <c r="A47" s="264" t="s">
        <v>37</v>
      </c>
      <c r="B47" s="269"/>
      <c r="C47" s="165"/>
      <c r="D47" s="131"/>
      <c r="E47" s="268" t="e">
        <f>SUM(E43:E46)</f>
        <v>#DIV/0!</v>
      </c>
      <c r="F47" s="270" t="e">
        <f>SUM(F43:F46)</f>
        <v>#DIV/0!</v>
      </c>
      <c r="H47" s="136"/>
      <c r="I47" s="137" t="s">
        <v>50</v>
      </c>
      <c r="J47" s="138" t="s">
        <v>50</v>
      </c>
      <c r="K47" s="353"/>
      <c r="L47" s="71"/>
      <c r="M47" s="71"/>
      <c r="N47" s="71"/>
    </row>
    <row r="48" spans="1:15" ht="13.8">
      <c r="B48" s="166"/>
      <c r="C48" s="167"/>
      <c r="D48" s="131"/>
      <c r="F48" s="168"/>
      <c r="H48" s="391" t="s">
        <v>12</v>
      </c>
      <c r="I48" s="392"/>
      <c r="J48" s="393"/>
      <c r="K48" s="356">
        <f>E15</f>
        <v>0</v>
      </c>
      <c r="L48" s="71"/>
      <c r="M48" s="71"/>
      <c r="N48" s="71"/>
    </row>
    <row r="49" spans="1:14" ht="13.8">
      <c r="A49" s="170" t="s">
        <v>162</v>
      </c>
      <c r="B49" s="171"/>
      <c r="C49" s="172"/>
      <c r="D49" s="71"/>
      <c r="E49" s="361" t="e">
        <f>(E$26*1.3)+($E$47-$E$26)</f>
        <v>#DIV/0!</v>
      </c>
      <c r="F49" s="173"/>
      <c r="G49" s="71"/>
      <c r="H49" s="390" t="s">
        <v>46</v>
      </c>
      <c r="I49" s="388"/>
      <c r="J49" s="389"/>
      <c r="K49" s="358">
        <f>E17</f>
        <v>0</v>
      </c>
      <c r="L49" s="71"/>
      <c r="M49" s="71"/>
      <c r="N49" s="71"/>
    </row>
    <row r="50" spans="1:14" s="71" customFormat="1" ht="13.8">
      <c r="B50" s="174"/>
      <c r="C50" s="175"/>
      <c r="H50" s="151" t="s">
        <v>70</v>
      </c>
      <c r="I50" s="388"/>
      <c r="J50" s="389"/>
      <c r="K50" s="359">
        <f>E18</f>
        <v>0</v>
      </c>
    </row>
    <row r="51" spans="1:14" s="71" customFormat="1" ht="13.8">
      <c r="A51" s="170" t="s">
        <v>40</v>
      </c>
      <c r="B51" s="171"/>
      <c r="C51" s="172"/>
      <c r="E51" s="361" t="e">
        <f>(E$26*1.5)+($E$47-$E$26)</f>
        <v>#DIV/0!</v>
      </c>
      <c r="F51" s="173"/>
      <c r="H51" s="151" t="s">
        <v>57</v>
      </c>
      <c r="I51" s="388"/>
      <c r="J51" s="389"/>
      <c r="K51" s="358" t="e">
        <f>E22</f>
        <v>#DIV/0!</v>
      </c>
    </row>
    <row r="52" spans="1:14" s="71" customFormat="1" ht="13.8">
      <c r="B52" s="174"/>
      <c r="C52" s="175"/>
      <c r="H52" s="151" t="s">
        <v>30</v>
      </c>
      <c r="I52" s="152"/>
      <c r="J52" s="158"/>
      <c r="K52" s="358" t="e">
        <f>E25</f>
        <v>#DIV/0!</v>
      </c>
    </row>
    <row r="53" spans="1:14" s="71" customFormat="1" ht="13.8">
      <c r="A53" s="170" t="s">
        <v>67</v>
      </c>
      <c r="B53" s="171"/>
      <c r="C53" s="172"/>
      <c r="E53" s="361" t="e">
        <f>(E$26*2.5)+($E$47-$E$26)</f>
        <v>#DIV/0!</v>
      </c>
      <c r="H53" s="146" t="s">
        <v>48</v>
      </c>
      <c r="I53" s="159"/>
      <c r="J53" s="145"/>
      <c r="K53" s="354">
        <f>E28</f>
        <v>0</v>
      </c>
    </row>
    <row r="54" spans="1:14" s="71" customFormat="1" ht="13.8">
      <c r="B54" s="174"/>
      <c r="C54" s="176"/>
      <c r="F54" s="177"/>
      <c r="H54" s="146" t="s">
        <v>51</v>
      </c>
      <c r="I54" s="160"/>
      <c r="J54" s="145"/>
      <c r="K54" s="354">
        <f t="shared" ref="K54:K55" si="11">E29</f>
        <v>0</v>
      </c>
      <c r="M54" s="3"/>
    </row>
    <row r="55" spans="1:14" s="71" customFormat="1" ht="13.8">
      <c r="B55" s="174"/>
      <c r="C55" s="176"/>
      <c r="F55" s="177"/>
      <c r="H55" s="146" t="s">
        <v>52</v>
      </c>
      <c r="I55" s="153"/>
      <c r="J55" s="148" t="s">
        <v>50</v>
      </c>
      <c r="K55" s="354">
        <f t="shared" si="11"/>
        <v>0</v>
      </c>
      <c r="M55" s="3"/>
    </row>
    <row r="56" spans="1:14" s="71" customFormat="1" ht="13.8">
      <c r="C56" s="178"/>
      <c r="F56" s="177"/>
      <c r="H56" s="146" t="s">
        <v>65</v>
      </c>
      <c r="I56" s="153"/>
      <c r="J56" s="161"/>
      <c r="K56" s="354">
        <f>E34</f>
        <v>0</v>
      </c>
      <c r="M56" s="3"/>
    </row>
    <row r="57" spans="1:14" s="71" customFormat="1" ht="13.8">
      <c r="C57" s="178"/>
      <c r="F57" s="177"/>
      <c r="H57" s="146" t="s">
        <v>29</v>
      </c>
      <c r="I57" s="153"/>
      <c r="J57" s="161"/>
      <c r="K57" s="354">
        <f t="shared" ref="K57:K63" si="12">E35</f>
        <v>0</v>
      </c>
      <c r="M57" s="3"/>
    </row>
    <row r="58" spans="1:14" s="71" customFormat="1" ht="13.8">
      <c r="A58" s="3"/>
      <c r="C58" s="178"/>
      <c r="F58" s="177"/>
      <c r="H58" s="146" t="s">
        <v>20</v>
      </c>
      <c r="I58" s="153"/>
      <c r="J58" s="161"/>
      <c r="K58" s="354">
        <f t="shared" si="12"/>
        <v>0</v>
      </c>
      <c r="M58" s="3"/>
    </row>
    <row r="59" spans="1:14" s="71" customFormat="1" ht="13.8">
      <c r="C59" s="178"/>
      <c r="F59" s="177"/>
      <c r="H59" s="146" t="s">
        <v>3</v>
      </c>
      <c r="I59" s="153"/>
      <c r="J59" s="163"/>
      <c r="K59" s="354">
        <f t="shared" si="12"/>
        <v>0</v>
      </c>
      <c r="M59" s="3"/>
    </row>
    <row r="60" spans="1:14" s="71" customFormat="1" ht="13.8">
      <c r="C60" s="178"/>
      <c r="F60" s="177"/>
      <c r="H60" s="146" t="s">
        <v>27</v>
      </c>
      <c r="I60" s="153"/>
      <c r="J60" s="161"/>
      <c r="K60" s="354">
        <f t="shared" si="12"/>
        <v>0</v>
      </c>
      <c r="M60" s="3"/>
    </row>
    <row r="61" spans="1:14" s="71" customFormat="1" ht="13.8">
      <c r="C61" s="178"/>
      <c r="F61" s="177"/>
      <c r="H61" s="146" t="s">
        <v>24</v>
      </c>
      <c r="I61" s="153"/>
      <c r="J61" s="163"/>
      <c r="K61" s="354">
        <f t="shared" si="12"/>
        <v>0</v>
      </c>
      <c r="M61" s="3"/>
      <c r="N61" s="3"/>
    </row>
    <row r="62" spans="1:14" s="71" customFormat="1" ht="13.8">
      <c r="C62" s="178"/>
      <c r="F62" s="177"/>
      <c r="H62" s="146" t="s">
        <v>58</v>
      </c>
      <c r="I62" s="153"/>
      <c r="J62" s="145"/>
      <c r="K62" s="354">
        <f t="shared" si="12"/>
        <v>0</v>
      </c>
      <c r="M62" s="3"/>
      <c r="N62" s="3"/>
    </row>
    <row r="63" spans="1:14" s="71" customFormat="1" ht="13.8">
      <c r="C63" s="178"/>
      <c r="F63" s="177"/>
      <c r="H63" s="146" t="s">
        <v>69</v>
      </c>
      <c r="I63" s="153"/>
      <c r="J63" s="145"/>
      <c r="K63" s="354">
        <f t="shared" si="12"/>
        <v>0</v>
      </c>
      <c r="M63" s="3"/>
      <c r="N63" s="3"/>
    </row>
    <row r="64" spans="1:14" s="71" customFormat="1" ht="13.8">
      <c r="C64" s="178"/>
      <c r="F64" s="177"/>
      <c r="H64" s="146" t="s">
        <v>60</v>
      </c>
      <c r="I64" s="153"/>
      <c r="J64" s="163"/>
      <c r="K64" s="354">
        <f>E45</f>
        <v>0</v>
      </c>
      <c r="M64" s="3"/>
      <c r="N64" s="3"/>
    </row>
    <row r="65" spans="1:14" s="71" customFormat="1" ht="13.8">
      <c r="C65" s="178"/>
      <c r="E65" s="3"/>
      <c r="F65" s="177"/>
      <c r="H65" s="146"/>
      <c r="I65" s="147"/>
      <c r="J65" s="148"/>
      <c r="K65" s="353"/>
      <c r="M65" s="3"/>
      <c r="N65" s="3"/>
    </row>
    <row r="66" spans="1:14" s="71" customFormat="1" ht="13.8">
      <c r="A66" s="3"/>
      <c r="B66" s="3"/>
      <c r="C66" s="3"/>
      <c r="D66" s="3"/>
      <c r="E66" s="3"/>
      <c r="F66" s="3"/>
      <c r="G66" s="3"/>
      <c r="H66" s="264" t="s">
        <v>37</v>
      </c>
      <c r="I66" s="269"/>
      <c r="J66" s="165"/>
      <c r="K66" s="268" t="e">
        <f>SUM(K48:K65)</f>
        <v>#DIV/0!</v>
      </c>
      <c r="M66" s="3"/>
      <c r="N66" s="3"/>
    </row>
    <row r="67" spans="1:14" ht="13.8">
      <c r="I67" s="166"/>
      <c r="J67" s="167"/>
      <c r="L67" s="71"/>
    </row>
    <row r="68" spans="1:14" ht="13.8">
      <c r="H68" s="170" t="s">
        <v>162</v>
      </c>
      <c r="I68" s="171"/>
      <c r="J68" s="172"/>
      <c r="K68" s="361" t="e">
        <f>E49</f>
        <v>#DIV/0!</v>
      </c>
      <c r="L68" s="71"/>
    </row>
    <row r="69" spans="1:14" ht="13.8">
      <c r="H69" s="71"/>
      <c r="I69" s="174"/>
      <c r="J69" s="175"/>
      <c r="K69" s="71"/>
      <c r="L69" s="71"/>
    </row>
    <row r="70" spans="1:14" ht="13.8">
      <c r="H70" s="170" t="s">
        <v>40</v>
      </c>
      <c r="I70" s="171"/>
      <c r="J70" s="172"/>
      <c r="K70" s="361" t="e">
        <f>E51</f>
        <v>#DIV/0!</v>
      </c>
      <c r="L70" s="71"/>
    </row>
    <row r="71" spans="1:14" ht="13.8">
      <c r="H71" s="71"/>
      <c r="I71" s="174"/>
      <c r="J71" s="175"/>
      <c r="K71" s="71"/>
      <c r="L71" s="71"/>
    </row>
    <row r="72" spans="1:14" ht="13.8">
      <c r="H72" s="170" t="s">
        <v>67</v>
      </c>
      <c r="I72" s="171"/>
      <c r="J72" s="172"/>
      <c r="K72" s="361" t="e">
        <f>E53</f>
        <v>#DIV/0!</v>
      </c>
      <c r="L72" s="71"/>
    </row>
    <row r="73" spans="1:14">
      <c r="L73" s="71"/>
    </row>
    <row r="74" spans="1:14">
      <c r="L74" s="71"/>
    </row>
    <row r="75" spans="1:14">
      <c r="L75" s="71"/>
    </row>
  </sheetData>
  <dataConsolidate/>
  <mergeCells count="7">
    <mergeCell ref="I33:N33"/>
    <mergeCell ref="E10:F10"/>
    <mergeCell ref="H1:N2"/>
    <mergeCell ref="H3:N3"/>
    <mergeCell ref="H4:N5"/>
    <mergeCell ref="I10:N10"/>
    <mergeCell ref="I21:N21"/>
  </mergeCells>
  <phoneticPr fontId="10"/>
  <conditionalFormatting sqref="O31">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0" zoomScaleNormal="80"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87" t="s">
        <v>21</v>
      </c>
      <c r="B1" s="81"/>
      <c r="C1" s="2"/>
      <c r="D1" s="2"/>
      <c r="E1" s="2"/>
      <c r="F1" s="2"/>
      <c r="H1" s="549"/>
      <c r="I1" s="549"/>
      <c r="J1" s="549"/>
      <c r="K1" s="549"/>
      <c r="L1" s="549"/>
      <c r="M1" s="549"/>
      <c r="N1" s="549"/>
    </row>
    <row r="2" spans="1:15">
      <c r="A2" s="122"/>
      <c r="B2" s="123"/>
      <c r="C2" s="124"/>
      <c r="D2" s="123"/>
      <c r="E2" s="125"/>
      <c r="F2" s="126"/>
      <c r="H2" s="549"/>
      <c r="I2" s="549"/>
      <c r="J2" s="549"/>
      <c r="K2" s="549"/>
      <c r="L2" s="549"/>
      <c r="M2" s="549"/>
      <c r="N2" s="549"/>
    </row>
    <row r="3" spans="1:15" ht="14.25" customHeight="1">
      <c r="A3" s="179" t="str">
        <f>'2-Kosten per locatie'!A3</f>
        <v>Naam opdrachtgever</v>
      </c>
      <c r="B3" s="180" t="str">
        <f>'2-Kosten per locatie'!B3</f>
        <v>SOVOP</v>
      </c>
      <c r="C3" s="181"/>
      <c r="D3" s="123"/>
      <c r="E3" s="351"/>
      <c r="F3" s="128"/>
      <c r="H3" s="549"/>
      <c r="I3" s="549"/>
      <c r="J3" s="549"/>
      <c r="K3" s="549"/>
      <c r="L3" s="549"/>
      <c r="M3" s="549"/>
      <c r="N3" s="549"/>
    </row>
    <row r="4" spans="1:15" ht="15.75" customHeight="1">
      <c r="A4" s="179" t="str">
        <f>'2-Kosten per locatie'!A4</f>
        <v>Calculatie onderdeel</v>
      </c>
      <c r="B4" s="182" t="str">
        <f ca="1">MID(CELL("bestandsnaam",$C$9),SEARCH("]",CELL("bestandsnaam",$C$9),1)+1,256)</f>
        <v>7-Opbouw uurtarief toezicht</v>
      </c>
      <c r="C4" s="183"/>
      <c r="D4" s="131"/>
      <c r="H4" s="549"/>
      <c r="I4" s="549"/>
      <c r="J4" s="549"/>
      <c r="K4" s="549"/>
      <c r="L4" s="549"/>
      <c r="M4" s="549"/>
      <c r="N4" s="549"/>
    </row>
    <row r="5" spans="1:15" ht="15">
      <c r="A5" s="179" t="str">
        <f>'2-Kosten per locatie'!A5</f>
        <v>Gebouw/plaats</v>
      </c>
      <c r="B5" s="180" t="str">
        <f>'2-Kosten per locatie'!B5</f>
        <v>Amsterdam</v>
      </c>
      <c r="C5" s="183"/>
      <c r="D5" s="131"/>
      <c r="H5" s="549"/>
      <c r="I5" s="549"/>
      <c r="J5" s="549"/>
      <c r="K5" s="549"/>
      <c r="L5" s="549"/>
      <c r="M5" s="549"/>
      <c r="N5" s="549"/>
    </row>
    <row r="6" spans="1:15" ht="15">
      <c r="A6" s="179" t="str">
        <f>'2-Kosten per locatie'!A6</f>
        <v>Referentie nummer</v>
      </c>
      <c r="B6" s="180" t="str">
        <f>'2-Kosten per locatie'!B6</f>
        <v>SOVOP-EA-MH-MB-2023-V2-NvI1</v>
      </c>
      <c r="C6" s="183"/>
      <c r="D6" s="131"/>
      <c r="H6" s="132"/>
      <c r="I6" s="132"/>
      <c r="J6" s="132"/>
      <c r="K6" s="132"/>
      <c r="L6" s="132"/>
      <c r="M6" s="132"/>
      <c r="N6" s="132"/>
    </row>
    <row r="7" spans="1:15" ht="15">
      <c r="A7" s="179" t="str">
        <f>'2-Kosten per locatie'!A7</f>
        <v>Naam dienstverlener</v>
      </c>
      <c r="B7" s="180">
        <f>'2-Kosten per locatie'!B7</f>
        <v>0</v>
      </c>
      <c r="C7" s="183"/>
      <c r="D7" s="131"/>
      <c r="H7" s="132"/>
      <c r="I7" s="132"/>
      <c r="J7" s="132"/>
      <c r="K7" s="132"/>
      <c r="L7" s="132"/>
      <c r="M7" s="132"/>
      <c r="N7" s="132"/>
      <c r="O7" s="135"/>
    </row>
    <row r="8" spans="1:15" ht="15">
      <c r="A8" s="179" t="str">
        <f>'2-Kosten per locatie'!A8</f>
        <v>Prijspeil</v>
      </c>
      <c r="B8" s="445">
        <f>'2-Kosten per locatie'!B8</f>
        <v>45017</v>
      </c>
      <c r="C8" s="183"/>
      <c r="D8" s="131"/>
      <c r="L8" s="132"/>
      <c r="M8" s="132"/>
      <c r="N8" s="132"/>
    </row>
    <row r="9" spans="1:15" ht="15">
      <c r="A9" s="127"/>
      <c r="B9" s="129"/>
      <c r="C9" s="130"/>
      <c r="D9" s="131"/>
      <c r="E9" s="352"/>
      <c r="F9" s="133"/>
    </row>
    <row r="10" spans="1:15" s="135" customFormat="1" ht="30.75" customHeight="1">
      <c r="A10" s="184" t="s">
        <v>152</v>
      </c>
      <c r="B10" s="185"/>
      <c r="C10" s="186"/>
      <c r="D10" s="134"/>
      <c r="E10" s="547" t="s">
        <v>151</v>
      </c>
      <c r="F10" s="553"/>
      <c r="H10" s="187" t="s">
        <v>107</v>
      </c>
      <c r="I10" s="546" t="s">
        <v>212</v>
      </c>
      <c r="J10" s="546"/>
      <c r="K10" s="546"/>
      <c r="L10" s="546"/>
      <c r="M10" s="546"/>
      <c r="N10" s="546"/>
    </row>
    <row r="11" spans="1:15" ht="30" customHeight="1">
      <c r="A11" s="136"/>
      <c r="B11" s="137" t="s">
        <v>50</v>
      </c>
      <c r="C11" s="138" t="s">
        <v>50</v>
      </c>
      <c r="D11" s="131"/>
      <c r="E11" s="353"/>
      <c r="F11" s="139"/>
      <c r="H11" s="136"/>
      <c r="I11" s="348">
        <v>1</v>
      </c>
      <c r="J11" s="348">
        <v>2</v>
      </c>
      <c r="K11" s="348">
        <v>3</v>
      </c>
      <c r="L11" s="348">
        <v>4</v>
      </c>
      <c r="M11" s="348">
        <v>5</v>
      </c>
      <c r="N11" s="348">
        <v>6</v>
      </c>
    </row>
    <row r="12" spans="1:15" ht="12.75" customHeight="1">
      <c r="A12" s="136" t="s">
        <v>32</v>
      </c>
      <c r="B12" s="141"/>
      <c r="C12" s="142"/>
      <c r="D12" s="131"/>
      <c r="E12" s="354">
        <f>SUM(I34:N34)</f>
        <v>0</v>
      </c>
      <c r="F12" s="143"/>
      <c r="H12" s="314" t="s">
        <v>102</v>
      </c>
      <c r="I12" s="430">
        <v>12.15</v>
      </c>
      <c r="J12" s="430">
        <v>12.75</v>
      </c>
      <c r="K12" s="430">
        <v>13.36</v>
      </c>
      <c r="L12" s="430">
        <v>14.05</v>
      </c>
      <c r="M12" s="430">
        <v>14.58</v>
      </c>
      <c r="N12" s="430">
        <v>15.31</v>
      </c>
    </row>
    <row r="13" spans="1:15" ht="13.8">
      <c r="A13" s="136" t="s">
        <v>14</v>
      </c>
      <c r="B13" s="144"/>
      <c r="C13" s="145" t="s">
        <v>53</v>
      </c>
      <c r="D13" s="131"/>
      <c r="E13" s="355">
        <v>0</v>
      </c>
      <c r="F13" s="143"/>
      <c r="H13" s="314" t="s">
        <v>103</v>
      </c>
      <c r="I13" s="430">
        <v>12.58</v>
      </c>
      <c r="J13" s="430">
        <v>13.22</v>
      </c>
      <c r="K13" s="430">
        <v>13.82</v>
      </c>
      <c r="L13" s="430">
        <v>14.53</v>
      </c>
      <c r="M13" s="430">
        <v>15.09</v>
      </c>
      <c r="N13" s="430">
        <v>15.85</v>
      </c>
    </row>
    <row r="14" spans="1:15" ht="13.8">
      <c r="A14" s="146" t="s">
        <v>28</v>
      </c>
      <c r="B14" s="336"/>
      <c r="C14" s="148"/>
      <c r="D14" s="131"/>
      <c r="E14" s="355">
        <v>0</v>
      </c>
      <c r="F14" s="143"/>
      <c r="H14" s="314" t="s">
        <v>104</v>
      </c>
      <c r="I14" s="430">
        <v>13.05</v>
      </c>
      <c r="J14" s="430">
        <v>13.68</v>
      </c>
      <c r="K14" s="430">
        <v>14.33</v>
      </c>
      <c r="L14" s="430">
        <v>15.03</v>
      </c>
      <c r="M14" s="430">
        <v>15.6</v>
      </c>
      <c r="N14" s="430">
        <v>16.399999999999999</v>
      </c>
    </row>
    <row r="15" spans="1:15" ht="13.8">
      <c r="A15" s="264" t="s">
        <v>12</v>
      </c>
      <c r="B15" s="147"/>
      <c r="C15" s="148"/>
      <c r="D15" s="131"/>
      <c r="E15" s="356">
        <f>SUM(E12:E14)</f>
        <v>0</v>
      </c>
      <c r="F15" s="143"/>
      <c r="H15" s="314" t="s">
        <v>105</v>
      </c>
      <c r="I15" s="430">
        <v>13.45</v>
      </c>
      <c r="J15" s="430">
        <v>14.14</v>
      </c>
      <c r="K15" s="430">
        <v>14.78</v>
      </c>
      <c r="L15" s="430">
        <v>15.53</v>
      </c>
      <c r="M15" s="430">
        <v>16.13</v>
      </c>
      <c r="N15" s="430">
        <v>16.940000000000001</v>
      </c>
    </row>
    <row r="16" spans="1:15" ht="13.8">
      <c r="A16" s="146"/>
      <c r="B16" s="149"/>
      <c r="C16" s="150"/>
      <c r="D16" s="131"/>
      <c r="E16" s="357"/>
      <c r="F16" s="143"/>
      <c r="H16" s="314" t="s">
        <v>106</v>
      </c>
      <c r="I16" s="430">
        <v>13.87</v>
      </c>
      <c r="J16" s="430">
        <v>14.58</v>
      </c>
      <c r="K16" s="430">
        <v>15.28</v>
      </c>
      <c r="L16" s="430">
        <v>16.010000000000002</v>
      </c>
      <c r="M16" s="430">
        <v>16.64</v>
      </c>
      <c r="N16" s="430">
        <v>17.489999999999998</v>
      </c>
    </row>
    <row r="17" spans="1:15" ht="13.8">
      <c r="A17" s="151" t="s">
        <v>46</v>
      </c>
      <c r="B17" s="152"/>
      <c r="C17" s="292">
        <v>0</v>
      </c>
      <c r="D17" s="131"/>
      <c r="E17" s="358">
        <f>$C17*E15</f>
        <v>0</v>
      </c>
      <c r="F17" s="143"/>
      <c r="H17" s="312"/>
      <c r="I17" s="313"/>
      <c r="J17" s="313"/>
      <c r="K17" s="313"/>
      <c r="L17" s="313"/>
      <c r="M17" s="313"/>
      <c r="N17" s="313"/>
    </row>
    <row r="18" spans="1:15" ht="13.8">
      <c r="A18" s="151" t="s">
        <v>70</v>
      </c>
      <c r="B18" s="152"/>
      <c r="C18" s="292">
        <v>0</v>
      </c>
      <c r="D18" s="131"/>
      <c r="E18" s="359">
        <f>$C18*E15</f>
        <v>0</v>
      </c>
      <c r="F18" s="143"/>
      <c r="H18" s="187" t="s">
        <v>107</v>
      </c>
      <c r="I18" s="550" t="s">
        <v>110</v>
      </c>
      <c r="J18" s="551"/>
      <c r="K18" s="551"/>
      <c r="L18" s="551"/>
      <c r="M18" s="551"/>
      <c r="N18" s="552"/>
    </row>
    <row r="19" spans="1:15" ht="13.8">
      <c r="A19" s="264" t="s">
        <v>42</v>
      </c>
      <c r="B19" s="153"/>
      <c r="C19" s="148"/>
      <c r="D19" s="131"/>
      <c r="E19" s="356">
        <f>SUM(E15:E18)</f>
        <v>0</v>
      </c>
      <c r="F19" s="154">
        <f>IF(E19=0,0,E19/E$47)</f>
        <v>0</v>
      </c>
      <c r="H19" s="136"/>
      <c r="I19" s="140">
        <v>1</v>
      </c>
      <c r="J19" s="140">
        <v>2</v>
      </c>
      <c r="K19" s="140">
        <v>3</v>
      </c>
      <c r="L19" s="140">
        <v>4</v>
      </c>
      <c r="M19" s="140">
        <v>5</v>
      </c>
      <c r="N19" s="140">
        <v>6</v>
      </c>
    </row>
    <row r="20" spans="1:15" ht="13.8">
      <c r="A20" s="146"/>
      <c r="B20" s="149"/>
      <c r="C20" s="150"/>
      <c r="D20" s="131"/>
      <c r="E20" s="357"/>
      <c r="F20" s="143"/>
      <c r="H20" s="136" t="s">
        <v>102</v>
      </c>
      <c r="I20" s="294"/>
      <c r="J20" s="294"/>
      <c r="K20" s="294"/>
      <c r="L20" s="294"/>
      <c r="M20" s="294"/>
      <c r="N20" s="294"/>
    </row>
    <row r="21" spans="1:15" ht="13.8">
      <c r="A21" s="155" t="s">
        <v>47</v>
      </c>
      <c r="B21" s="152"/>
      <c r="C21" s="150"/>
      <c r="D21" s="156"/>
      <c r="E21" s="360">
        <f>E19*0.96</f>
        <v>0</v>
      </c>
      <c r="F21" s="157"/>
      <c r="G21" s="71"/>
      <c r="H21" s="136" t="s">
        <v>103</v>
      </c>
      <c r="I21" s="294"/>
      <c r="J21" s="294"/>
      <c r="K21" s="294"/>
      <c r="L21" s="294"/>
      <c r="M21" s="294"/>
      <c r="N21" s="294"/>
    </row>
    <row r="22" spans="1:15" s="71" customFormat="1" ht="13.8">
      <c r="A22" s="151" t="s">
        <v>57</v>
      </c>
      <c r="B22" s="152"/>
      <c r="C22" s="158" t="s">
        <v>36</v>
      </c>
      <c r="D22" s="131"/>
      <c r="E22" s="358" t="e">
        <f>E21*'5-Premies en opslagen'!$C24</f>
        <v>#DIV/0!</v>
      </c>
      <c r="F22" s="143"/>
      <c r="G22" s="3"/>
      <c r="H22" s="136" t="s">
        <v>104</v>
      </c>
      <c r="I22" s="294"/>
      <c r="J22" s="294"/>
      <c r="K22" s="294"/>
      <c r="L22" s="294"/>
      <c r="M22" s="294"/>
      <c r="N22" s="294"/>
      <c r="O22" s="3"/>
    </row>
    <row r="23" spans="1:15" ht="14.25" customHeight="1">
      <c r="A23" s="264" t="s">
        <v>54</v>
      </c>
      <c r="B23" s="153"/>
      <c r="C23" s="148"/>
      <c r="D23" s="131"/>
      <c r="E23" s="356" t="e">
        <f>E22+E19</f>
        <v>#DIV/0!</v>
      </c>
      <c r="F23" s="154" t="e">
        <f>IF(E23=0,0,E23/E$47)</f>
        <v>#DIV/0!</v>
      </c>
      <c r="H23" s="136" t="s">
        <v>105</v>
      </c>
      <c r="I23" s="294"/>
      <c r="J23" s="294"/>
      <c r="K23" s="294"/>
      <c r="L23" s="294"/>
      <c r="M23" s="294"/>
      <c r="N23" s="294"/>
      <c r="O23" s="71"/>
    </row>
    <row r="24" spans="1:15" ht="12.75" customHeight="1">
      <c r="A24" s="146"/>
      <c r="B24" s="153"/>
      <c r="C24" s="148"/>
      <c r="D24" s="131"/>
      <c r="E24" s="353"/>
      <c r="F24" s="143"/>
      <c r="H24" s="136" t="s">
        <v>106</v>
      </c>
      <c r="I24" s="294"/>
      <c r="J24" s="294"/>
      <c r="K24" s="294"/>
      <c r="L24" s="294"/>
      <c r="M24" s="294"/>
      <c r="N24" s="294"/>
    </row>
    <row r="25" spans="1:15" ht="12.75" customHeight="1">
      <c r="A25" s="151" t="s">
        <v>30</v>
      </c>
      <c r="B25" s="152"/>
      <c r="C25" s="158" t="s">
        <v>36</v>
      </c>
      <c r="D25" s="131"/>
      <c r="E25" s="358" t="e">
        <f>E23*'5-Premies en opslagen'!$B53</f>
        <v>#DIV/0!</v>
      </c>
      <c r="F25" s="143"/>
      <c r="H25" s="162" t="s">
        <v>109</v>
      </c>
      <c r="I25" s="316">
        <f t="shared" ref="I25:N25" si="0">SUM(I20:I24)</f>
        <v>0</v>
      </c>
      <c r="J25" s="316">
        <f t="shared" si="0"/>
        <v>0</v>
      </c>
      <c r="K25" s="316">
        <f t="shared" si="0"/>
        <v>0</v>
      </c>
      <c r="L25" s="316">
        <f t="shared" si="0"/>
        <v>0</v>
      </c>
      <c r="M25" s="316">
        <f t="shared" si="0"/>
        <v>0</v>
      </c>
      <c r="N25" s="316">
        <f t="shared" si="0"/>
        <v>0</v>
      </c>
      <c r="O25" s="15">
        <f>SUM(I25:N25)</f>
        <v>0</v>
      </c>
    </row>
    <row r="26" spans="1:15" ht="13.8">
      <c r="A26" s="264" t="s">
        <v>64</v>
      </c>
      <c r="B26" s="153"/>
      <c r="C26" s="148"/>
      <c r="D26" s="131"/>
      <c r="E26" s="356" t="e">
        <f>SUM(E23:E25)</f>
        <v>#DIV/0!</v>
      </c>
      <c r="F26" s="154" t="e">
        <f>IF(E26=0,0,E26/E$47)</f>
        <v>#DIV/0!</v>
      </c>
    </row>
    <row r="27" spans="1:15" ht="13.8">
      <c r="A27" s="146"/>
      <c r="B27" s="153"/>
      <c r="C27" s="148"/>
      <c r="D27" s="131"/>
      <c r="E27" s="353"/>
      <c r="F27" s="143"/>
      <c r="H27" s="322" t="s">
        <v>107</v>
      </c>
      <c r="I27" s="546" t="s">
        <v>111</v>
      </c>
      <c r="J27" s="546"/>
      <c r="K27" s="546"/>
      <c r="L27" s="546"/>
      <c r="M27" s="546"/>
      <c r="N27" s="546"/>
    </row>
    <row r="28" spans="1:15" ht="13.8">
      <c r="A28" s="146" t="s">
        <v>48</v>
      </c>
      <c r="B28" s="159"/>
      <c r="C28" s="145" t="s">
        <v>53</v>
      </c>
      <c r="D28" s="131"/>
      <c r="E28" s="355">
        <v>0</v>
      </c>
      <c r="F28" s="272">
        <v>0</v>
      </c>
      <c r="H28" s="323"/>
      <c r="I28" s="324">
        <v>1</v>
      </c>
      <c r="J28" s="324">
        <v>2</v>
      </c>
      <c r="K28" s="324">
        <v>3</v>
      </c>
      <c r="L28" s="324">
        <v>4</v>
      </c>
      <c r="M28" s="324">
        <v>5</v>
      </c>
      <c r="N28" s="324">
        <v>6</v>
      </c>
    </row>
    <row r="29" spans="1:15" ht="13.8">
      <c r="A29" s="146" t="s">
        <v>51</v>
      </c>
      <c r="B29" s="160"/>
      <c r="C29" s="145" t="s">
        <v>53</v>
      </c>
      <c r="D29" s="131"/>
      <c r="E29" s="355">
        <v>0</v>
      </c>
      <c r="F29" s="272">
        <v>0</v>
      </c>
      <c r="H29" s="136" t="s">
        <v>102</v>
      </c>
      <c r="I29" s="325">
        <f t="shared" ref="I29:N29" si="1">I20*I12</f>
        <v>0</v>
      </c>
      <c r="J29" s="325">
        <f t="shared" si="1"/>
        <v>0</v>
      </c>
      <c r="K29" s="325">
        <f t="shared" si="1"/>
        <v>0</v>
      </c>
      <c r="L29" s="325">
        <f t="shared" si="1"/>
        <v>0</v>
      </c>
      <c r="M29" s="325">
        <f t="shared" si="1"/>
        <v>0</v>
      </c>
      <c r="N29" s="326">
        <f t="shared" si="1"/>
        <v>0</v>
      </c>
    </row>
    <row r="30" spans="1:15" ht="13.8">
      <c r="A30" s="146"/>
      <c r="B30" s="153"/>
      <c r="C30" s="148"/>
      <c r="D30" s="131"/>
      <c r="E30" s="353"/>
      <c r="F30" s="143"/>
      <c r="H30" s="136" t="s">
        <v>103</v>
      </c>
      <c r="I30" s="325">
        <f t="shared" ref="I30:N30" si="2">I21*I13</f>
        <v>0</v>
      </c>
      <c r="J30" s="325">
        <f t="shared" si="2"/>
        <v>0</v>
      </c>
      <c r="K30" s="325">
        <f t="shared" si="2"/>
        <v>0</v>
      </c>
      <c r="L30" s="325">
        <f t="shared" si="2"/>
        <v>0</v>
      </c>
      <c r="M30" s="325">
        <f t="shared" si="2"/>
        <v>0</v>
      </c>
      <c r="N30" s="326">
        <f t="shared" si="2"/>
        <v>0</v>
      </c>
    </row>
    <row r="31" spans="1:15" ht="12.75" customHeight="1">
      <c r="A31" s="293"/>
      <c r="B31" s="337"/>
      <c r="C31" s="338" t="s">
        <v>50</v>
      </c>
      <c r="D31" s="131"/>
      <c r="E31" s="355"/>
      <c r="F31" s="143"/>
      <c r="H31" s="136" t="s">
        <v>104</v>
      </c>
      <c r="I31" s="325">
        <f t="shared" ref="I31:N31" si="3">I22*I14</f>
        <v>0</v>
      </c>
      <c r="J31" s="325">
        <f t="shared" si="3"/>
        <v>0</v>
      </c>
      <c r="K31" s="325">
        <f t="shared" si="3"/>
        <v>0</v>
      </c>
      <c r="L31" s="325">
        <f t="shared" si="3"/>
        <v>0</v>
      </c>
      <c r="M31" s="325">
        <f t="shared" si="3"/>
        <v>0</v>
      </c>
      <c r="N31" s="326">
        <f t="shared" si="3"/>
        <v>0</v>
      </c>
    </row>
    <row r="32" spans="1:15" ht="12.75" customHeight="1">
      <c r="A32" s="264" t="s">
        <v>44</v>
      </c>
      <c r="B32" s="153"/>
      <c r="C32" s="148"/>
      <c r="D32" s="131"/>
      <c r="E32" s="356" t="e">
        <f>SUM(E26:E31)</f>
        <v>#DIV/0!</v>
      </c>
      <c r="F32" s="154" t="e">
        <f>IF(E32=0,0,E32/E$47)</f>
        <v>#DIV/0!</v>
      </c>
      <c r="H32" s="136" t="s">
        <v>105</v>
      </c>
      <c r="I32" s="325">
        <f t="shared" ref="I32:N32" si="4">I23*I15</f>
        <v>0</v>
      </c>
      <c r="J32" s="325">
        <f t="shared" si="4"/>
        <v>0</v>
      </c>
      <c r="K32" s="325">
        <f t="shared" si="4"/>
        <v>0</v>
      </c>
      <c r="L32" s="325">
        <f t="shared" si="4"/>
        <v>0</v>
      </c>
      <c r="M32" s="325">
        <f t="shared" si="4"/>
        <v>0</v>
      </c>
      <c r="N32" s="326">
        <f t="shared" si="4"/>
        <v>0</v>
      </c>
    </row>
    <row r="33" spans="1:14" ht="12.75" customHeight="1">
      <c r="A33" s="146"/>
      <c r="B33" s="153"/>
      <c r="C33" s="148"/>
      <c r="D33" s="131"/>
      <c r="E33" s="353"/>
      <c r="F33" s="143"/>
      <c r="H33" s="323" t="s">
        <v>106</v>
      </c>
      <c r="I33" s="325">
        <f t="shared" ref="I33:N33" si="5">I24*I16</f>
        <v>0</v>
      </c>
      <c r="J33" s="325">
        <f t="shared" si="5"/>
        <v>0</v>
      </c>
      <c r="K33" s="325">
        <f t="shared" si="5"/>
        <v>0</v>
      </c>
      <c r="L33" s="325">
        <f t="shared" si="5"/>
        <v>0</v>
      </c>
      <c r="M33" s="325">
        <f t="shared" si="5"/>
        <v>0</v>
      </c>
      <c r="N33" s="326">
        <f t="shared" si="5"/>
        <v>0</v>
      </c>
    </row>
    <row r="34" spans="1:14" ht="12.75" customHeight="1">
      <c r="A34" s="146" t="s">
        <v>65</v>
      </c>
      <c r="B34" s="153"/>
      <c r="C34" s="161"/>
      <c r="D34" s="131"/>
      <c r="E34" s="355">
        <v>0</v>
      </c>
      <c r="F34" s="347" t="e">
        <f>E34/$E$47</f>
        <v>#DIV/0!</v>
      </c>
      <c r="H34" s="327" t="s">
        <v>109</v>
      </c>
      <c r="I34" s="328">
        <f t="shared" ref="I34:N34" si="6">SUM(I29:I33)</f>
        <v>0</v>
      </c>
      <c r="J34" s="328">
        <f t="shared" si="6"/>
        <v>0</v>
      </c>
      <c r="K34" s="328">
        <f t="shared" si="6"/>
        <v>0</v>
      </c>
      <c r="L34" s="328">
        <f t="shared" si="6"/>
        <v>0</v>
      </c>
      <c r="M34" s="328">
        <f t="shared" si="6"/>
        <v>0</v>
      </c>
      <c r="N34" s="328">
        <f t="shared" si="6"/>
        <v>0</v>
      </c>
    </row>
    <row r="35" spans="1:14" ht="12.75" customHeight="1">
      <c r="A35" s="146" t="s">
        <v>29</v>
      </c>
      <c r="B35" s="153"/>
      <c r="C35" s="161"/>
      <c r="D35" s="131"/>
      <c r="E35" s="355">
        <v>0</v>
      </c>
      <c r="F35" s="347" t="e">
        <f t="shared" ref="F35:F41" si="7">E35/$E$47</f>
        <v>#DIV/0!</v>
      </c>
      <c r="H35" s="71"/>
      <c r="I35" s="71"/>
      <c r="J35" s="71"/>
      <c r="K35" s="71"/>
      <c r="L35" s="71"/>
      <c r="M35" s="71"/>
      <c r="N35" s="71"/>
    </row>
    <row r="36" spans="1:14" ht="14.25" customHeight="1">
      <c r="A36" s="146" t="s">
        <v>20</v>
      </c>
      <c r="B36" s="153"/>
      <c r="C36" s="161"/>
      <c r="D36" s="131"/>
      <c r="E36" s="355">
        <v>0</v>
      </c>
      <c r="F36" s="347" t="e">
        <f t="shared" si="7"/>
        <v>#DIV/0!</v>
      </c>
      <c r="H36" s="71"/>
      <c r="I36" s="71"/>
      <c r="J36" s="71"/>
      <c r="K36" s="71"/>
      <c r="L36" s="71"/>
      <c r="M36" s="71"/>
      <c r="N36" s="71"/>
    </row>
    <row r="37" spans="1:14" ht="13.8">
      <c r="A37" s="146" t="s">
        <v>3</v>
      </c>
      <c r="B37" s="153"/>
      <c r="C37" s="163"/>
      <c r="D37" s="131"/>
      <c r="E37" s="355">
        <v>0</v>
      </c>
      <c r="F37" s="347" t="e">
        <f t="shared" si="7"/>
        <v>#DIV/0!</v>
      </c>
      <c r="H37" s="71"/>
      <c r="I37" s="71"/>
      <c r="J37" s="71"/>
      <c r="K37" s="71"/>
      <c r="L37" s="71"/>
      <c r="M37" s="71"/>
      <c r="N37" s="71"/>
    </row>
    <row r="38" spans="1:14" ht="13.8">
      <c r="A38" s="146" t="s">
        <v>27</v>
      </c>
      <c r="B38" s="153"/>
      <c r="C38" s="161"/>
      <c r="D38" s="131"/>
      <c r="E38" s="355">
        <v>0</v>
      </c>
      <c r="F38" s="347" t="e">
        <f t="shared" si="7"/>
        <v>#DIV/0!</v>
      </c>
      <c r="H38" s="71"/>
      <c r="I38" s="71"/>
      <c r="J38" s="71"/>
      <c r="K38" s="71"/>
      <c r="L38" s="71"/>
      <c r="M38" s="71"/>
      <c r="N38" s="71"/>
    </row>
    <row r="39" spans="1:14" ht="13.8">
      <c r="A39" s="146" t="s">
        <v>24</v>
      </c>
      <c r="B39" s="153"/>
      <c r="C39" s="163"/>
      <c r="D39" s="131"/>
      <c r="E39" s="355">
        <v>0</v>
      </c>
      <c r="F39" s="347" t="e">
        <f t="shared" si="7"/>
        <v>#DIV/0!</v>
      </c>
      <c r="H39" s="71"/>
      <c r="I39" s="71"/>
      <c r="J39" s="71"/>
      <c r="K39" s="71"/>
      <c r="L39" s="71"/>
      <c r="M39" s="71"/>
      <c r="N39" s="71"/>
    </row>
    <row r="40" spans="1:14" ht="13.8">
      <c r="A40" s="146" t="s">
        <v>58</v>
      </c>
      <c r="B40" s="153"/>
      <c r="C40" s="145" t="s">
        <v>53</v>
      </c>
      <c r="D40" s="131"/>
      <c r="E40" s="355">
        <v>0</v>
      </c>
      <c r="F40" s="347" t="e">
        <f t="shared" si="7"/>
        <v>#DIV/0!</v>
      </c>
      <c r="H40" s="71"/>
      <c r="I40" s="71"/>
      <c r="J40" s="71"/>
      <c r="K40" s="71"/>
      <c r="L40" s="71"/>
      <c r="M40" s="71"/>
      <c r="N40" s="71"/>
    </row>
    <row r="41" spans="1:14" ht="13.8">
      <c r="A41" s="146" t="s">
        <v>69</v>
      </c>
      <c r="B41" s="153"/>
      <c r="C41" s="145"/>
      <c r="D41" s="131"/>
      <c r="E41" s="355">
        <v>0</v>
      </c>
      <c r="F41" s="347" t="e">
        <f t="shared" si="7"/>
        <v>#DIV/0!</v>
      </c>
      <c r="H41" s="71"/>
      <c r="I41" s="71"/>
      <c r="J41" s="71"/>
      <c r="K41" s="71"/>
      <c r="L41" s="71"/>
      <c r="M41" s="71"/>
      <c r="N41" s="71"/>
    </row>
    <row r="42" spans="1:14" ht="13.8">
      <c r="A42" s="293"/>
      <c r="B42" s="337"/>
      <c r="C42" s="339"/>
      <c r="D42" s="131"/>
      <c r="E42" s="355">
        <v>0</v>
      </c>
      <c r="F42" s="143"/>
      <c r="H42" s="71"/>
      <c r="I42" s="71"/>
      <c r="J42" s="71"/>
      <c r="K42" s="71"/>
      <c r="L42" s="71"/>
      <c r="M42" s="71"/>
      <c r="N42" s="71"/>
    </row>
    <row r="43" spans="1:14" ht="13.8">
      <c r="A43" s="264" t="s">
        <v>59</v>
      </c>
      <c r="B43" s="153"/>
      <c r="C43" s="148"/>
      <c r="D43" s="131"/>
      <c r="E43" s="356" t="e">
        <f>SUM(E32:E42)</f>
        <v>#DIV/0!</v>
      </c>
      <c r="F43" s="154" t="e">
        <f>IF(E43=0,0,E43/E$47)</f>
        <v>#DIV/0!</v>
      </c>
      <c r="H43" s="71"/>
      <c r="I43" s="71"/>
      <c r="J43" s="71"/>
      <c r="K43" s="71"/>
      <c r="L43" s="71"/>
      <c r="M43" s="71"/>
      <c r="N43" s="71"/>
    </row>
    <row r="44" spans="1:14" ht="13.8">
      <c r="A44" s="146"/>
      <c r="B44" s="153"/>
      <c r="C44" s="148"/>
      <c r="D44" s="131"/>
      <c r="E44" s="353"/>
      <c r="F44" s="164"/>
      <c r="H44" s="71"/>
      <c r="I44" s="71"/>
      <c r="J44" s="71"/>
      <c r="K44" s="71"/>
      <c r="L44" s="71"/>
      <c r="M44" s="71"/>
      <c r="N44" s="71"/>
    </row>
    <row r="45" spans="1:14" ht="13.8">
      <c r="A45" s="146" t="s">
        <v>60</v>
      </c>
      <c r="B45" s="153"/>
      <c r="C45" s="163"/>
      <c r="D45" s="131"/>
      <c r="E45" s="355">
        <v>0</v>
      </c>
      <c r="F45" s="154">
        <f>(IF(E45=0,0,E45/E$47))</f>
        <v>0</v>
      </c>
      <c r="H45" s="71"/>
      <c r="I45" s="71"/>
      <c r="J45" s="71"/>
      <c r="K45" s="71"/>
      <c r="L45" s="71"/>
      <c r="M45" s="71"/>
      <c r="N45" s="71"/>
    </row>
    <row r="46" spans="1:14" ht="34.200000000000003">
      <c r="A46" s="146"/>
      <c r="B46" s="147"/>
      <c r="C46" s="148"/>
      <c r="D46" s="131"/>
      <c r="E46" s="353"/>
      <c r="F46" s="143"/>
      <c r="H46" s="184" t="s">
        <v>211</v>
      </c>
      <c r="I46" s="185"/>
      <c r="J46" s="186"/>
      <c r="K46" s="394" t="s">
        <v>154</v>
      </c>
      <c r="L46" s="71"/>
      <c r="M46" s="71"/>
      <c r="N46" s="71"/>
    </row>
    <row r="47" spans="1:14" ht="13.8">
      <c r="A47" s="264" t="s">
        <v>37</v>
      </c>
      <c r="B47" s="190"/>
      <c r="C47" s="165"/>
      <c r="D47" s="131"/>
      <c r="E47" s="268" t="e">
        <f>SUM(E43:E46)</f>
        <v>#DIV/0!</v>
      </c>
      <c r="F47" s="270" t="e">
        <f>SUM(F43:F46)</f>
        <v>#DIV/0!</v>
      </c>
      <c r="H47" s="136"/>
      <c r="I47" s="137" t="s">
        <v>50</v>
      </c>
      <c r="J47" s="138" t="s">
        <v>50</v>
      </c>
      <c r="K47" s="353"/>
      <c r="L47" s="71"/>
      <c r="M47" s="71"/>
      <c r="N47" s="71"/>
    </row>
    <row r="48" spans="1:14" ht="13.8">
      <c r="B48" s="166"/>
      <c r="C48" s="167"/>
      <c r="D48" s="131"/>
      <c r="F48" s="168"/>
      <c r="H48" s="391" t="s">
        <v>12</v>
      </c>
      <c r="I48" s="392"/>
      <c r="J48" s="393"/>
      <c r="K48" s="356">
        <f>E15</f>
        <v>0</v>
      </c>
      <c r="L48" s="71"/>
      <c r="M48" s="71"/>
      <c r="N48" s="71"/>
    </row>
    <row r="49" spans="1:15" ht="13.8">
      <c r="A49" s="170" t="s">
        <v>162</v>
      </c>
      <c r="B49" s="171"/>
      <c r="C49" s="172"/>
      <c r="D49" s="71"/>
      <c r="E49" s="361" t="e">
        <f>(E$26*1.3)+($E$47-$E$26)</f>
        <v>#DIV/0!</v>
      </c>
      <c r="F49" s="173"/>
      <c r="G49" s="71"/>
      <c r="H49" s="390" t="s">
        <v>46</v>
      </c>
      <c r="I49" s="388"/>
      <c r="J49" s="389"/>
      <c r="K49" s="358">
        <f>E17</f>
        <v>0</v>
      </c>
      <c r="L49" s="71"/>
      <c r="M49" s="71"/>
      <c r="N49" s="71"/>
    </row>
    <row r="50" spans="1:15" s="71" customFormat="1" ht="13.8">
      <c r="B50" s="174"/>
      <c r="C50" s="175"/>
      <c r="H50" s="151" t="s">
        <v>70</v>
      </c>
      <c r="I50" s="388"/>
      <c r="J50" s="389"/>
      <c r="K50" s="359">
        <f>E18</f>
        <v>0</v>
      </c>
    </row>
    <row r="51" spans="1:15" s="71" customFormat="1" ht="13.8">
      <c r="A51" s="170" t="s">
        <v>40</v>
      </c>
      <c r="B51" s="171"/>
      <c r="C51" s="172"/>
      <c r="E51" s="361" t="e">
        <f>(E$26*1.5)+($E$47-$E$26)</f>
        <v>#DIV/0!</v>
      </c>
      <c r="F51" s="173"/>
      <c r="H51" s="151" t="s">
        <v>57</v>
      </c>
      <c r="I51" s="388"/>
      <c r="J51" s="389"/>
      <c r="K51" s="358" t="e">
        <f>E22</f>
        <v>#DIV/0!</v>
      </c>
    </row>
    <row r="52" spans="1:15" s="71" customFormat="1" ht="13.8">
      <c r="B52" s="174"/>
      <c r="C52" s="175"/>
      <c r="H52" s="151" t="s">
        <v>30</v>
      </c>
      <c r="I52" s="152"/>
      <c r="J52" s="158"/>
      <c r="K52" s="358" t="e">
        <f>E25</f>
        <v>#DIV/0!</v>
      </c>
    </row>
    <row r="53" spans="1:15" s="71" customFormat="1" ht="13.8">
      <c r="A53" s="170" t="s">
        <v>67</v>
      </c>
      <c r="B53" s="171"/>
      <c r="C53" s="172"/>
      <c r="E53" s="361" t="e">
        <f>(E$26*2.5)+($E$47-$E$26)</f>
        <v>#DIV/0!</v>
      </c>
      <c r="H53" s="146" t="s">
        <v>48</v>
      </c>
      <c r="I53" s="159"/>
      <c r="J53" s="145"/>
      <c r="K53" s="354">
        <f>E28</f>
        <v>0</v>
      </c>
    </row>
    <row r="54" spans="1:15" s="71" customFormat="1" ht="13.8">
      <c r="B54" s="174"/>
      <c r="C54" s="176"/>
      <c r="F54" s="177"/>
      <c r="H54" s="146" t="s">
        <v>51</v>
      </c>
      <c r="I54" s="160"/>
      <c r="J54" s="145"/>
      <c r="K54" s="354">
        <f t="shared" ref="K54:K55" si="8">E29</f>
        <v>0</v>
      </c>
    </row>
    <row r="55" spans="1:15" s="71" customFormat="1" ht="13.8">
      <c r="C55" s="178"/>
      <c r="F55" s="177"/>
      <c r="H55" s="146" t="s">
        <v>52</v>
      </c>
      <c r="I55" s="153"/>
      <c r="J55" s="148" t="s">
        <v>50</v>
      </c>
      <c r="K55" s="354">
        <f t="shared" si="8"/>
        <v>0</v>
      </c>
    </row>
    <row r="56" spans="1:15" s="71" customFormat="1" ht="13.8">
      <c r="C56" s="178"/>
      <c r="F56" s="177"/>
      <c r="H56" s="146" t="s">
        <v>65</v>
      </c>
      <c r="I56" s="153"/>
      <c r="J56" s="161"/>
      <c r="K56" s="354">
        <f>E34</f>
        <v>0</v>
      </c>
    </row>
    <row r="57" spans="1:15" s="71" customFormat="1" ht="13.8">
      <c r="A57" s="3"/>
      <c r="C57" s="178"/>
      <c r="F57" s="177"/>
      <c r="H57" s="146" t="s">
        <v>29</v>
      </c>
      <c r="I57" s="153"/>
      <c r="J57" s="161"/>
      <c r="K57" s="354">
        <f t="shared" ref="K57:K63" si="9">E35</f>
        <v>0</v>
      </c>
    </row>
    <row r="58" spans="1:15" s="71" customFormat="1" ht="13.8">
      <c r="C58" s="178"/>
      <c r="F58" s="177"/>
      <c r="H58" s="146" t="s">
        <v>20</v>
      </c>
      <c r="I58" s="153"/>
      <c r="J58" s="161"/>
      <c r="K58" s="354">
        <f t="shared" si="9"/>
        <v>0</v>
      </c>
    </row>
    <row r="59" spans="1:15" s="71" customFormat="1" ht="13.8">
      <c r="C59" s="178"/>
      <c r="F59" s="177"/>
      <c r="H59" s="146" t="s">
        <v>3</v>
      </c>
      <c r="I59" s="153"/>
      <c r="J59" s="163"/>
      <c r="K59" s="354">
        <f t="shared" si="9"/>
        <v>0</v>
      </c>
    </row>
    <row r="60" spans="1:15" s="71" customFormat="1" ht="13.8">
      <c r="C60" s="178"/>
      <c r="F60" s="177"/>
      <c r="H60" s="146" t="s">
        <v>27</v>
      </c>
      <c r="I60" s="153"/>
      <c r="J60" s="161"/>
      <c r="K60" s="354">
        <f t="shared" si="9"/>
        <v>0</v>
      </c>
    </row>
    <row r="61" spans="1:15" s="71" customFormat="1" ht="13.8">
      <c r="C61" s="178"/>
      <c r="F61" s="177"/>
      <c r="H61" s="146" t="s">
        <v>24</v>
      </c>
      <c r="I61" s="153"/>
      <c r="J61" s="163"/>
      <c r="K61" s="354">
        <f t="shared" si="9"/>
        <v>0</v>
      </c>
      <c r="M61" s="3"/>
      <c r="N61" s="3"/>
    </row>
    <row r="62" spans="1:15" s="71" customFormat="1" ht="13.8">
      <c r="C62" s="178"/>
      <c r="F62" s="177"/>
      <c r="H62" s="146" t="s">
        <v>58</v>
      </c>
      <c r="I62" s="153"/>
      <c r="J62" s="145"/>
      <c r="K62" s="354">
        <f t="shared" si="9"/>
        <v>0</v>
      </c>
      <c r="M62" s="3"/>
      <c r="N62" s="3"/>
    </row>
    <row r="63" spans="1:15" s="71" customFormat="1" ht="13.8">
      <c r="C63" s="178"/>
      <c r="F63" s="177"/>
      <c r="H63" s="146" t="s">
        <v>69</v>
      </c>
      <c r="I63" s="153"/>
      <c r="J63" s="145"/>
      <c r="K63" s="354">
        <f t="shared" si="9"/>
        <v>0</v>
      </c>
      <c r="M63" s="3"/>
      <c r="N63" s="3"/>
      <c r="O63" s="3"/>
    </row>
    <row r="64" spans="1:15" s="71" customFormat="1" ht="13.8">
      <c r="C64" s="178"/>
      <c r="F64" s="177"/>
      <c r="H64" s="146" t="s">
        <v>60</v>
      </c>
      <c r="I64" s="153"/>
      <c r="J64" s="163"/>
      <c r="K64" s="354">
        <f>E45</f>
        <v>0</v>
      </c>
      <c r="M64" s="3"/>
      <c r="N64" s="3"/>
    </row>
    <row r="65" spans="1:15" s="71" customFormat="1" ht="13.8">
      <c r="A65" s="3"/>
      <c r="B65" s="3"/>
      <c r="C65" s="3"/>
      <c r="D65" s="3"/>
      <c r="E65" s="3"/>
      <c r="F65" s="3"/>
      <c r="H65" s="146"/>
      <c r="I65" s="147"/>
      <c r="J65" s="148"/>
      <c r="K65" s="353"/>
      <c r="M65" s="3"/>
      <c r="N65" s="3"/>
    </row>
    <row r="66" spans="1:15" ht="13.8">
      <c r="H66" s="264" t="s">
        <v>37</v>
      </c>
      <c r="I66" s="269"/>
      <c r="J66" s="165"/>
      <c r="K66" s="268" t="e">
        <f>SUM(K48:K65)</f>
        <v>#DIV/0!</v>
      </c>
      <c r="L66" s="71"/>
      <c r="O66" s="71"/>
    </row>
    <row r="67" spans="1:15" ht="13.8">
      <c r="I67" s="166"/>
      <c r="J67" s="167"/>
      <c r="L67" s="71"/>
      <c r="O67" s="71"/>
    </row>
    <row r="68" spans="1:15" ht="13.8">
      <c r="H68" s="170" t="s">
        <v>162</v>
      </c>
      <c r="I68" s="171"/>
      <c r="J68" s="172"/>
      <c r="K68" s="361" t="e">
        <f>E49</f>
        <v>#DIV/0!</v>
      </c>
      <c r="L68" s="71"/>
      <c r="O68" s="71"/>
    </row>
    <row r="69" spans="1:15" ht="13.8">
      <c r="H69" s="71"/>
      <c r="I69" s="174"/>
      <c r="J69" s="175"/>
      <c r="K69" s="71"/>
      <c r="L69" s="71"/>
      <c r="O69" s="71"/>
    </row>
    <row r="70" spans="1:15" ht="13.8">
      <c r="H70" s="170" t="s">
        <v>40</v>
      </c>
      <c r="I70" s="171"/>
      <c r="J70" s="172"/>
      <c r="K70" s="361" t="e">
        <f>E51</f>
        <v>#DIV/0!</v>
      </c>
      <c r="L70" s="71"/>
      <c r="O70" s="71"/>
    </row>
    <row r="71" spans="1:15" ht="13.8">
      <c r="H71" s="71"/>
      <c r="I71" s="174"/>
      <c r="J71" s="175"/>
      <c r="K71" s="71"/>
      <c r="L71" s="71"/>
      <c r="O71" s="71"/>
    </row>
    <row r="72" spans="1:15" ht="13.8">
      <c r="H72" s="170" t="s">
        <v>67</v>
      </c>
      <c r="I72" s="171"/>
      <c r="J72" s="172"/>
      <c r="K72" s="361" t="e">
        <f>E53</f>
        <v>#DIV/0!</v>
      </c>
      <c r="L72" s="71"/>
      <c r="O72" s="71"/>
    </row>
    <row r="73" spans="1:15">
      <c r="L73" s="71"/>
      <c r="O73" s="71"/>
    </row>
    <row r="74" spans="1:15">
      <c r="O74" s="71"/>
    </row>
    <row r="75" spans="1:15">
      <c r="O75" s="71"/>
    </row>
    <row r="76" spans="1:15">
      <c r="O76" s="71"/>
    </row>
    <row r="77" spans="1:15">
      <c r="O77" s="71"/>
    </row>
    <row r="78" spans="1:15">
      <c r="O78" s="71"/>
    </row>
    <row r="79" spans="1:15">
      <c r="O79" s="71"/>
    </row>
  </sheetData>
  <mergeCells count="7">
    <mergeCell ref="E10:F10"/>
    <mergeCell ref="I10:N10"/>
    <mergeCell ref="I27:N27"/>
    <mergeCell ref="H1:N2"/>
    <mergeCell ref="H3:N3"/>
    <mergeCell ref="H4:N5"/>
    <mergeCell ref="I18:N18"/>
  </mergeCells>
  <conditionalFormatting sqref="O25">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0"/>
  <sheetViews>
    <sheetView showGridLines="0" zoomScale="80" zoomScaleNormal="80" workbookViewId="0"/>
  </sheetViews>
  <sheetFormatPr defaultColWidth="9.109375" defaultRowHeight="13.2"/>
  <cols>
    <col min="1" max="1" width="26.109375" style="3" bestFit="1" customWidth="1"/>
    <col min="2" max="2" width="65.77734375" style="3" bestFit="1" customWidth="1"/>
    <col min="3" max="3" width="12.88671875" style="3" customWidth="1"/>
    <col min="4" max="4" width="11.109375" style="3" customWidth="1"/>
    <col min="5" max="5" width="15.21875" style="3" customWidth="1"/>
    <col min="6" max="6" width="12.88671875" style="3" customWidth="1"/>
    <col min="7" max="7" width="12.109375" style="3" bestFit="1" customWidth="1"/>
    <col min="8" max="8" width="13.21875" style="3" bestFit="1" customWidth="1"/>
    <col min="9" max="9" width="19.88671875" style="3" customWidth="1"/>
    <col min="10" max="16384" width="9.109375" style="3"/>
  </cols>
  <sheetData>
    <row r="1" spans="1:9">
      <c r="A1" s="295" t="s">
        <v>21</v>
      </c>
      <c r="D1" s="378" t="s">
        <v>172</v>
      </c>
      <c r="E1" s="381"/>
      <c r="F1" s="381"/>
      <c r="G1" s="379"/>
      <c r="H1" s="377" t="s">
        <v>173</v>
      </c>
    </row>
    <row r="2" spans="1:9">
      <c r="D2" s="380" t="s">
        <v>96</v>
      </c>
      <c r="E2" s="383"/>
      <c r="F2" s="383"/>
      <c r="G2" s="384"/>
      <c r="H2" s="382" t="e">
        <f>'6-Opbouw uurtarief productie'!E47</f>
        <v>#DIV/0!</v>
      </c>
    </row>
    <row r="3" spans="1:9" ht="15">
      <c r="A3" s="401" t="str">
        <f>'2-Kosten per locatie'!A3</f>
        <v>Naam opdrachtgever</v>
      </c>
      <c r="B3" s="16" t="str">
        <f>'2-Kosten per locatie'!B3</f>
        <v>SOVOP</v>
      </c>
      <c r="D3" s="380" t="s">
        <v>98</v>
      </c>
      <c r="E3" s="383"/>
      <c r="F3" s="383"/>
      <c r="G3" s="384"/>
      <c r="H3" s="382" t="e">
        <f>'6-Opbouw uurtarief productie'!E51</f>
        <v>#DIV/0!</v>
      </c>
    </row>
    <row r="4" spans="1:9" ht="15">
      <c r="A4" s="401" t="str">
        <f>'2-Kosten per locatie'!A4</f>
        <v>Calculatie onderdeel</v>
      </c>
      <c r="B4" s="51" t="str">
        <f ca="1">MID(CELL("bestandsnaam",$C$9),SEARCH("]",CELL("bestandsnaam",$C$9),1)+1,256)</f>
        <v>8-Additionele kosten</v>
      </c>
      <c r="D4" s="380" t="s">
        <v>97</v>
      </c>
      <c r="E4" s="383"/>
      <c r="F4" s="383"/>
      <c r="G4" s="384"/>
      <c r="H4" s="382" t="e">
        <f>'6-Opbouw uurtarief productie'!E53</f>
        <v>#DIV/0!</v>
      </c>
    </row>
    <row r="5" spans="1:9" ht="15">
      <c r="A5" s="401" t="str">
        <f>'2-Kosten per locatie'!A5</f>
        <v>Gebouw/plaats</v>
      </c>
      <c r="B5" s="16" t="str">
        <f>'2-Kosten per locatie'!B5</f>
        <v>Amsterdam</v>
      </c>
    </row>
    <row r="6" spans="1:9" ht="15">
      <c r="A6" s="401" t="str">
        <f>'2-Kosten per locatie'!A6</f>
        <v>Referentie nummer</v>
      </c>
      <c r="B6" s="16" t="str">
        <f>'2-Kosten per locatie'!B6</f>
        <v>SOVOP-EA-MH-MB-2023-V2-NvI1</v>
      </c>
    </row>
    <row r="7" spans="1:9" ht="15" customHeight="1">
      <c r="A7" s="401" t="str">
        <f>'2-Kosten per locatie'!A7</f>
        <v>Naam dienstverlener</v>
      </c>
      <c r="B7" s="16">
        <f>'2-Kosten per locatie'!B7</f>
        <v>0</v>
      </c>
      <c r="I7" s="192"/>
    </row>
    <row r="8" spans="1:9" ht="15">
      <c r="A8" s="401" t="str">
        <f>'2-Kosten per locatie'!A8</f>
        <v>Prijspeil</v>
      </c>
      <c r="B8" s="442">
        <f>'2-Kosten per locatie'!B8</f>
        <v>45017</v>
      </c>
      <c r="I8" s="192"/>
    </row>
    <row r="10" spans="1:9" ht="25.2">
      <c r="A10" s="196" t="s">
        <v>86</v>
      </c>
      <c r="B10" s="196" t="s">
        <v>122</v>
      </c>
      <c r="C10" s="460" t="s">
        <v>672</v>
      </c>
      <c r="D10" s="196" t="s">
        <v>87</v>
      </c>
      <c r="E10" s="196" t="s">
        <v>118</v>
      </c>
      <c r="F10" s="196" t="s">
        <v>119</v>
      </c>
      <c r="G10" s="196" t="s">
        <v>120</v>
      </c>
      <c r="H10" s="196" t="s">
        <v>121</v>
      </c>
    </row>
    <row r="11" spans="1:9">
      <c r="A11" s="370" t="s">
        <v>214</v>
      </c>
      <c r="B11" s="42" t="s">
        <v>727</v>
      </c>
      <c r="C11" s="193"/>
      <c r="D11" s="193">
        <v>200</v>
      </c>
      <c r="E11" s="506" t="e">
        <f>6-('2-Kosten per locatie'!G15/200)</f>
        <v>#DIV/0!</v>
      </c>
      <c r="F11" s="301" t="e">
        <f t="shared" ref="F11" si="0">E11*D11</f>
        <v>#DIV/0!</v>
      </c>
      <c r="G11" s="385" t="e">
        <f>H2</f>
        <v>#DIV/0!</v>
      </c>
      <c r="H11" s="194" t="e">
        <f t="shared" ref="H11" si="1">G11*F11</f>
        <v>#DIV/0!</v>
      </c>
      <c r="I11" s="397"/>
    </row>
    <row r="12" spans="1:9">
      <c r="A12" s="370" t="s">
        <v>669</v>
      </c>
      <c r="B12" s="42" t="s">
        <v>727</v>
      </c>
      <c r="C12" s="193"/>
      <c r="D12" s="193">
        <v>200</v>
      </c>
      <c r="E12" s="506" t="e">
        <f>6-('2-Kosten per locatie'!G16/200)</f>
        <v>#DIV/0!</v>
      </c>
      <c r="F12" s="301" t="e">
        <f t="shared" ref="F12:F14" si="2">E12*D12</f>
        <v>#DIV/0!</v>
      </c>
      <c r="G12" s="385" t="e">
        <f>H2</f>
        <v>#DIV/0!</v>
      </c>
      <c r="H12" s="194" t="e">
        <f t="shared" ref="H12:H14" si="3">G12*F12</f>
        <v>#DIV/0!</v>
      </c>
    </row>
    <row r="13" spans="1:9">
      <c r="A13" s="370" t="s">
        <v>214</v>
      </c>
      <c r="B13" s="42" t="s">
        <v>707</v>
      </c>
      <c r="C13" s="193"/>
      <c r="D13" s="193">
        <v>10</v>
      </c>
      <c r="E13" s="501"/>
      <c r="F13" s="301">
        <f t="shared" si="2"/>
        <v>0</v>
      </c>
      <c r="G13" s="385" t="e">
        <f>H2</f>
        <v>#DIV/0!</v>
      </c>
      <c r="H13" s="194" t="e">
        <f t="shared" si="3"/>
        <v>#DIV/0!</v>
      </c>
    </row>
    <row r="14" spans="1:9">
      <c r="A14" s="370" t="s">
        <v>669</v>
      </c>
      <c r="B14" s="42" t="s">
        <v>707</v>
      </c>
      <c r="C14" s="193"/>
      <c r="D14" s="193">
        <v>10</v>
      </c>
      <c r="E14" s="501"/>
      <c r="F14" s="301">
        <f t="shared" si="2"/>
        <v>0</v>
      </c>
      <c r="G14" s="385" t="e">
        <f>H2</f>
        <v>#DIV/0!</v>
      </c>
      <c r="H14" s="194" t="e">
        <f t="shared" si="3"/>
        <v>#DIV/0!</v>
      </c>
    </row>
    <row r="15" spans="1:9">
      <c r="A15" s="80"/>
      <c r="C15" s="52"/>
      <c r="D15" s="52"/>
      <c r="E15" s="52"/>
      <c r="F15" s="52"/>
      <c r="G15" s="52"/>
      <c r="H15" s="52"/>
    </row>
    <row r="16" spans="1:9" ht="25.2">
      <c r="A16" s="196" t="s">
        <v>86</v>
      </c>
      <c r="B16" s="371" t="s">
        <v>171</v>
      </c>
      <c r="C16" s="371"/>
      <c r="D16" s="376"/>
      <c r="E16" s="376"/>
      <c r="F16" s="376"/>
      <c r="G16" s="372"/>
      <c r="H16" s="372" t="s">
        <v>121</v>
      </c>
    </row>
    <row r="17" spans="1:8">
      <c r="A17" s="370" t="s">
        <v>214</v>
      </c>
      <c r="B17" s="42" t="s">
        <v>52</v>
      </c>
      <c r="C17" s="373"/>
      <c r="D17" s="374"/>
      <c r="E17" s="374"/>
      <c r="F17" s="374"/>
      <c r="G17" s="375"/>
      <c r="H17" s="444">
        <f>SUMIF('12-Machinekosten'!A:A,'8-Additionele kosten'!A17,'12-Machinekosten'!Q:Q)</f>
        <v>0</v>
      </c>
    </row>
    <row r="18" spans="1:8">
      <c r="A18" s="370" t="s">
        <v>669</v>
      </c>
      <c r="B18" s="42" t="s">
        <v>52</v>
      </c>
      <c r="C18" s="373"/>
      <c r="D18" s="374"/>
      <c r="E18" s="374"/>
      <c r="F18" s="374"/>
      <c r="G18" s="375"/>
      <c r="H18" s="444">
        <f>SUMIF('12-Machinekosten'!A:A,'8-Additionele kosten'!A18,'12-Machinekosten'!Q:Q)</f>
        <v>0</v>
      </c>
    </row>
    <row r="20" spans="1:8" s="57" customFormat="1" ht="12.6">
      <c r="A20" s="91" t="s">
        <v>8</v>
      </c>
      <c r="B20" s="195"/>
      <c r="C20" s="195"/>
      <c r="D20" s="195"/>
      <c r="E20" s="195"/>
      <c r="F20" s="302" t="e">
        <f>SUM(F11:F14)</f>
        <v>#DIV/0!</v>
      </c>
      <c r="G20" s="195"/>
      <c r="H20" s="169" t="e">
        <f>SUM(H11:H19)</f>
        <v>#DIV/0!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6"/>
  <sheetViews>
    <sheetView showGridLines="0" showZeros="0" zoomScale="80" zoomScaleNormal="8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56.88671875" style="3" customWidth="1"/>
    <col min="2" max="2" width="20.33203125" style="3" customWidth="1"/>
    <col min="3" max="4" width="17.5546875" style="3" customWidth="1"/>
    <col min="5" max="5" width="19" style="3" customWidth="1"/>
    <col min="6" max="6" width="18.6640625" style="3" customWidth="1"/>
    <col min="7" max="16384" width="11.44140625" style="3"/>
  </cols>
  <sheetData>
    <row r="1" spans="1:6" ht="13.8">
      <c r="A1" s="295" t="s">
        <v>21</v>
      </c>
      <c r="B1" s="197"/>
      <c r="C1" s="197"/>
      <c r="D1" s="198"/>
    </row>
    <row r="3" spans="1:6" ht="15.6">
      <c r="A3" s="28" t="str">
        <f>'2-Kosten per locatie'!A3</f>
        <v>Naam opdrachtgever</v>
      </c>
      <c r="B3" s="51" t="str">
        <f>'2-Kosten per locatie'!B3</f>
        <v>SOVOP</v>
      </c>
      <c r="C3" s="199"/>
      <c r="D3" s="199"/>
    </row>
    <row r="4" spans="1:6" ht="15">
      <c r="A4" s="28" t="str">
        <f>'2-Kosten per locatie'!A4</f>
        <v>Calculatie onderdeel</v>
      </c>
      <c r="B4" s="51" t="str">
        <f ca="1">MID(CELL("bestandsnaam",$C$9),SEARCH("]",CELL("bestandsnaam",$C$9),1)+1,256)</f>
        <v>9-Afroepprijs</v>
      </c>
      <c r="C4" s="200"/>
      <c r="D4" s="201"/>
    </row>
    <row r="5" spans="1:6" ht="15">
      <c r="A5" s="28" t="str">
        <f>'2-Kosten per locatie'!A5</f>
        <v>Gebouw/plaats</v>
      </c>
      <c r="B5" s="51" t="str">
        <f>'2-Kosten per locatie'!B5</f>
        <v>Amsterdam</v>
      </c>
      <c r="C5" s="200"/>
      <c r="D5" s="201"/>
    </row>
    <row r="6" spans="1:6" ht="15">
      <c r="A6" s="28" t="str">
        <f>'2-Kosten per locatie'!A6</f>
        <v>Referentie nummer</v>
      </c>
      <c r="B6" s="51" t="str">
        <f>'2-Kosten per locatie'!B6</f>
        <v>SOVOP-EA-MH-MB-2023-V2-NvI1</v>
      </c>
      <c r="C6" s="200"/>
      <c r="D6" s="201"/>
    </row>
    <row r="7" spans="1:6" ht="15">
      <c r="A7" s="28" t="str">
        <f>'2-Kosten per locatie'!A7</f>
        <v>Naam dienstverlener</v>
      </c>
      <c r="B7" s="51">
        <f>'2-Kosten per locatie'!B7</f>
        <v>0</v>
      </c>
      <c r="C7" s="200"/>
      <c r="D7" s="201"/>
    </row>
    <row r="8" spans="1:6" ht="15">
      <c r="A8" s="28" t="str">
        <f>'2-Kosten per locatie'!A8</f>
        <v>Prijspeil</v>
      </c>
      <c r="B8" s="443">
        <f>'2-Kosten per locatie'!B8</f>
        <v>45017</v>
      </c>
      <c r="C8" s="200"/>
      <c r="D8" s="201"/>
    </row>
    <row r="9" spans="1:6" ht="15">
      <c r="A9" s="19"/>
      <c r="B9" s="202"/>
      <c r="C9" s="200"/>
      <c r="D9" s="201"/>
    </row>
    <row r="10" spans="1:6">
      <c r="A10" s="203"/>
      <c r="B10" s="204"/>
      <c r="C10" s="204"/>
      <c r="D10" s="204"/>
    </row>
    <row r="11" spans="1:6" ht="13.8">
      <c r="A11" s="206"/>
      <c r="B11" s="206"/>
      <c r="C11" s="206"/>
      <c r="D11" s="197"/>
    </row>
    <row r="12" spans="1:6" ht="15">
      <c r="A12" s="221" t="s">
        <v>125</v>
      </c>
      <c r="B12" s="222"/>
      <c r="C12" s="222"/>
      <c r="D12" s="222"/>
      <c r="E12" s="222"/>
      <c r="F12" s="223"/>
    </row>
    <row r="13" spans="1:6">
      <c r="A13" s="207"/>
      <c r="B13" s="207"/>
      <c r="C13" s="207"/>
      <c r="D13" s="207"/>
    </row>
    <row r="14" spans="1:6" ht="26.4">
      <c r="A14" s="215" t="s">
        <v>45</v>
      </c>
      <c r="B14" s="216" t="s">
        <v>11</v>
      </c>
      <c r="C14" s="213"/>
      <c r="D14" s="214"/>
      <c r="E14" s="217" t="s">
        <v>738</v>
      </c>
      <c r="F14" s="218" t="s">
        <v>739</v>
      </c>
    </row>
    <row r="15" spans="1:6" ht="13.8">
      <c r="A15" s="505" t="s">
        <v>737</v>
      </c>
      <c r="B15" s="298" t="s">
        <v>17</v>
      </c>
      <c r="C15" s="300"/>
      <c r="D15" s="300"/>
      <c r="E15" s="299">
        <v>0</v>
      </c>
      <c r="F15" s="299">
        <v>0</v>
      </c>
    </row>
    <row r="17" spans="1:6" ht="15">
      <c r="A17" s="221" t="s">
        <v>126</v>
      </c>
      <c r="B17" s="222"/>
      <c r="C17" s="222"/>
      <c r="D17" s="222"/>
      <c r="E17" s="222"/>
      <c r="F17" s="223"/>
    </row>
    <row r="18" spans="1:6" ht="13.8">
      <c r="A18" s="212"/>
      <c r="B18" s="206"/>
      <c r="C18" s="206"/>
      <c r="D18" s="197"/>
    </row>
    <row r="19" spans="1:6">
      <c r="A19" s="211" t="s">
        <v>45</v>
      </c>
      <c r="B19" s="210" t="s">
        <v>11</v>
      </c>
      <c r="C19" s="207"/>
      <c r="D19" s="207"/>
      <c r="E19" s="207"/>
      <c r="F19" s="219" t="s">
        <v>95</v>
      </c>
    </row>
    <row r="20" spans="1:6" ht="13.8">
      <c r="A20" s="205" t="s">
        <v>127</v>
      </c>
      <c r="B20" s="208" t="s">
        <v>96</v>
      </c>
      <c r="C20" s="208"/>
      <c r="D20" s="208"/>
      <c r="E20" s="208"/>
      <c r="F20" s="299">
        <v>0</v>
      </c>
    </row>
    <row r="21" spans="1:6" ht="13.8">
      <c r="A21" s="205" t="s">
        <v>127</v>
      </c>
      <c r="B21" s="208" t="s">
        <v>98</v>
      </c>
      <c r="C21" s="208"/>
      <c r="D21" s="208"/>
      <c r="E21" s="208"/>
      <c r="F21" s="299">
        <v>0</v>
      </c>
    </row>
    <row r="22" spans="1:6" ht="13.8">
      <c r="A22" s="205" t="s">
        <v>127</v>
      </c>
      <c r="B22" s="208" t="s">
        <v>97</v>
      </c>
      <c r="C22" s="208"/>
      <c r="D22" s="208"/>
      <c r="E22" s="208"/>
      <c r="F22" s="299">
        <v>0</v>
      </c>
    </row>
    <row r="23" spans="1:6" ht="13.8">
      <c r="A23" s="205" t="s">
        <v>112</v>
      </c>
      <c r="B23" s="208" t="s">
        <v>96</v>
      </c>
      <c r="C23" s="208"/>
      <c r="D23" s="208"/>
      <c r="E23" s="208"/>
      <c r="F23" s="299">
        <v>0</v>
      </c>
    </row>
    <row r="24" spans="1:6" ht="13.8">
      <c r="A24" s="206"/>
      <c r="B24" s="197"/>
      <c r="C24" s="197"/>
      <c r="D24" s="206"/>
    </row>
    <row r="25" spans="1:6" s="17" customFormat="1">
      <c r="A25" s="206"/>
      <c r="B25" s="206"/>
    </row>
    <row r="26" spans="1:6" ht="15">
      <c r="A26" s="220" t="s">
        <v>2</v>
      </c>
      <c r="B26" s="197"/>
      <c r="C26" s="197"/>
      <c r="D26" s="206"/>
    </row>
    <row r="27" spans="1:6">
      <c r="A27" s="206" t="s">
        <v>34</v>
      </c>
    </row>
    <row r="28" spans="1:6" ht="13.8">
      <c r="A28" s="206" t="s">
        <v>128</v>
      </c>
      <c r="B28" s="197"/>
      <c r="C28" s="197"/>
      <c r="D28" s="206"/>
    </row>
    <row r="29" spans="1:6" ht="12.75" customHeight="1">
      <c r="A29" s="206"/>
      <c r="B29" s="197"/>
      <c r="C29" s="197"/>
      <c r="D29" s="206"/>
    </row>
    <row r="30" spans="1:6" ht="13.8">
      <c r="A30" s="206"/>
      <c r="B30" s="197"/>
      <c r="C30" s="197"/>
      <c r="D30" s="206"/>
    </row>
    <row r="31" spans="1:6" ht="13.8">
      <c r="A31" s="206"/>
      <c r="B31" s="197"/>
      <c r="C31" s="197"/>
      <c r="D31" s="206"/>
    </row>
    <row r="33" spans="1:4" ht="13.8">
      <c r="A33" s="209"/>
      <c r="B33" s="197"/>
      <c r="C33" s="197"/>
      <c r="D33" s="197"/>
    </row>
    <row r="34" spans="1:4">
      <c r="A34" s="209"/>
    </row>
    <row r="35" spans="1:4">
      <c r="A35" s="209"/>
    </row>
    <row r="36" spans="1:4">
      <c r="A36" s="209"/>
    </row>
  </sheetData>
  <phoneticPr fontId="12"/>
  <conditionalFormatting sqref="E15:F15">
    <cfRule type="cellIs" dxfId="1" priority="8" stopIfTrue="1" operator="equal">
      <formula>"nvt"</formula>
    </cfRule>
  </conditionalFormatting>
  <conditionalFormatting sqref="F20:F23">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'11-Sanitaire voorzieningen'!Afdrukbereik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2023-03-24T07:36:49Z</dcterms:modified>
</cp:coreProperties>
</file>