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5052d7f6075a98a3/Bureaublad/aukje/omniversum aanbesteding/bestek/TenderNed/Nvi/"/>
    </mc:Choice>
  </mc:AlternateContent>
  <xr:revisionPtr revIDLastSave="219" documentId="8_{612ED384-501D-45D6-8072-9D4FDB4EFFBE}" xr6:coauthVersionLast="47" xr6:coauthVersionMax="47" xr10:uidLastSave="{6AD7343D-2FF7-467B-A7BA-54B2C418565E}"/>
  <bookViews>
    <workbookView xWindow="-120" yWindow="-120" windowWidth="29040" windowHeight="15720" activeTab="3" xr2:uid="{00000000-000D-0000-FFFF-FFFF00000000}"/>
  </bookViews>
  <sheets>
    <sheet name="normenblad" sheetId="3" r:id="rId1"/>
    <sheet name="uurtarief opbouw" sheetId="4" r:id="rId2"/>
    <sheet name="ruimtestaat" sheetId="1" r:id="rId3"/>
    <sheet name="totaal" sheetId="6" r:id="rId4"/>
  </sheets>
  <externalReferences>
    <externalReference r:id="rId5"/>
    <externalReference r:id="rId6"/>
  </externalReferences>
  <definedNames>
    <definedName name="_1F" hidden="1">[1]Psychiatrie!#REF!</definedName>
    <definedName name="_2_0_F" hidden="1">[1]Psychiatrie!#REF!</definedName>
    <definedName name="_Dist_Bin" hidden="1">#REF!</definedName>
    <definedName name="_Dist_Values" hidden="1">#REF!</definedName>
    <definedName name="_Fill" hidden="1">'[2]#REF'!#REF!</definedName>
    <definedName name="_xlnm._FilterDatabase" localSheetId="2" hidden="1">ruimtestaat!$A$6:$AB$364</definedName>
    <definedName name="_Key1" hidden="1">'[2]#REF'!#REF!</definedName>
    <definedName name="_Order1" hidden="1">255</definedName>
    <definedName name="_Sort" hidden="1">#REF!</definedName>
    <definedName name="_Table1_In1" hidden="1">#REF!</definedName>
    <definedName name="_Table1_Out" hidden="1">#REF!</definedName>
    <definedName name="AccessDatabase" hidden="1">"C:\data\excel\BASISWP.mdb"</definedName>
  </definedName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4" i="4" l="1"/>
  <c r="D21" i="3"/>
  <c r="D23" i="3"/>
  <c r="D24" i="3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C19" i="6"/>
  <c r="C20" i="6"/>
  <c r="C21" i="6"/>
  <c r="C22" i="6"/>
  <c r="C23" i="6"/>
  <c r="C24" i="6"/>
  <c r="B2" i="6"/>
  <c r="A1" i="6"/>
  <c r="A3" i="4"/>
  <c r="B4" i="1"/>
  <c r="A2" i="1"/>
  <c r="A2" i="4"/>
  <c r="D19" i="6" l="1"/>
  <c r="D24" i="6"/>
  <c r="D21" i="6"/>
  <c r="D20" i="6"/>
  <c r="D22" i="6"/>
  <c r="D23" i="6"/>
  <c r="A6" i="6"/>
  <c r="C6" i="6" s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A7" i="6"/>
  <c r="A8" i="6"/>
  <c r="C8" i="6" s="1"/>
  <c r="A9" i="6"/>
  <c r="A10" i="6"/>
  <c r="C10" i="6" s="1"/>
  <c r="A11" i="6"/>
  <c r="A12" i="6"/>
  <c r="A13" i="6" s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C15" i="6"/>
  <c r="C16" i="6"/>
  <c r="C17" i="6"/>
  <c r="C18" i="6"/>
  <c r="D29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2" i="3"/>
  <c r="D25" i="3"/>
  <c r="D26" i="3"/>
  <c r="D27" i="3"/>
  <c r="D28" i="3"/>
  <c r="C9" i="4"/>
  <c r="C8" i="4"/>
  <c r="C25" i="6" l="1"/>
  <c r="C10" i="4"/>
  <c r="C16" i="4" s="1"/>
  <c r="D13" i="6"/>
  <c r="D18" i="6"/>
  <c r="D10" i="6"/>
  <c r="D16" i="6"/>
  <c r="D6" i="6"/>
  <c r="D15" i="6"/>
  <c r="D12" i="6"/>
  <c r="D8" i="6"/>
  <c r="D11" i="6"/>
  <c r="D7" i="6"/>
  <c r="D17" i="6"/>
  <c r="C12" i="6"/>
  <c r="C7" i="6"/>
  <c r="C11" i="6"/>
  <c r="D9" i="6"/>
  <c r="C13" i="6"/>
  <c r="C9" i="6"/>
  <c r="D30" i="3"/>
  <c r="D25" i="6" l="1"/>
  <c r="C12" i="4"/>
  <c r="C13" i="4" s="1"/>
  <c r="C17" i="4" s="1"/>
  <c r="C20" i="4" s="1"/>
  <c r="D14" i="6"/>
  <c r="C14" i="6"/>
  <c r="C26" i="6" s="1"/>
  <c r="C23" i="4" l="1"/>
  <c r="C21" i="4"/>
  <c r="C22" i="4"/>
  <c r="C19" i="4"/>
  <c r="C25" i="4" s="1"/>
  <c r="C32" i="4" s="1"/>
  <c r="D26" i="6"/>
  <c r="C34" i="4" l="1"/>
  <c r="C29" i="4"/>
  <c r="C33" i="4"/>
  <c r="C27" i="4"/>
  <c r="C31" i="4"/>
  <c r="C30" i="4"/>
  <c r="C28" i="4"/>
  <c r="C36" i="4" l="1"/>
  <c r="C38" i="4" s="1"/>
  <c r="C40" i="4" l="1"/>
  <c r="N318" i="1" s="1"/>
  <c r="N168" i="1"/>
  <c r="C41" i="4" l="1"/>
  <c r="C42" i="4"/>
  <c r="N73" i="1"/>
  <c r="N169" i="1"/>
  <c r="N157" i="1"/>
  <c r="N188" i="1"/>
  <c r="N296" i="1"/>
  <c r="N290" i="1"/>
  <c r="N84" i="1"/>
  <c r="N185" i="1"/>
  <c r="N109" i="1"/>
  <c r="N58" i="1"/>
  <c r="N313" i="1"/>
  <c r="N69" i="1"/>
  <c r="N32" i="1"/>
  <c r="N8" i="1"/>
  <c r="N167" i="1"/>
  <c r="N59" i="1"/>
  <c r="N93" i="1"/>
  <c r="N307" i="1"/>
  <c r="N87" i="1"/>
  <c r="N18" i="1"/>
  <c r="N48" i="1"/>
  <c r="N79" i="1"/>
  <c r="N63" i="1"/>
  <c r="N163" i="1"/>
  <c r="N302" i="1"/>
  <c r="N303" i="1"/>
  <c r="N314" i="1"/>
  <c r="N128" i="1"/>
  <c r="N308" i="1"/>
  <c r="N85" i="1"/>
  <c r="N90" i="1"/>
  <c r="N183" i="1"/>
  <c r="N298" i="1"/>
  <c r="N96" i="1"/>
  <c r="N74" i="1"/>
  <c r="N7" i="1"/>
  <c r="N153" i="1"/>
  <c r="N72" i="1"/>
  <c r="N108" i="1"/>
  <c r="N141" i="1"/>
  <c r="N127" i="1"/>
  <c r="N37" i="1"/>
  <c r="N316" i="1"/>
  <c r="N293" i="1"/>
  <c r="N35" i="1"/>
  <c r="N22" i="1"/>
  <c r="N162" i="1"/>
  <c r="N159" i="1"/>
  <c r="N34" i="1"/>
  <c r="N173" i="1"/>
  <c r="N136" i="1"/>
  <c r="N134" i="1"/>
  <c r="N29" i="1"/>
  <c r="N105" i="1"/>
  <c r="N182" i="1"/>
  <c r="N175" i="1"/>
  <c r="N99" i="1"/>
  <c r="N135" i="1"/>
  <c r="N145" i="1"/>
  <c r="N282" i="1"/>
  <c r="N166" i="1"/>
  <c r="N143" i="1"/>
  <c r="N129" i="1"/>
  <c r="N113" i="1"/>
  <c r="N189" i="1"/>
  <c r="N25" i="1"/>
  <c r="N39" i="1"/>
  <c r="N180" i="1"/>
  <c r="N179" i="1"/>
  <c r="N43" i="1"/>
  <c r="N13" i="1"/>
  <c r="N95" i="1"/>
  <c r="N117" i="1"/>
  <c r="N17" i="1"/>
  <c r="N111" i="1"/>
  <c r="N41" i="1"/>
  <c r="N11" i="1"/>
  <c r="N30" i="1"/>
  <c r="N142" i="1"/>
  <c r="N283" i="1"/>
  <c r="N67" i="1"/>
  <c r="N19" i="1"/>
  <c r="N54" i="1"/>
  <c r="N106" i="1"/>
  <c r="N150" i="1"/>
  <c r="N38" i="1"/>
  <c r="N88" i="1"/>
  <c r="N16" i="1"/>
  <c r="N172" i="1"/>
  <c r="N112" i="1"/>
  <c r="N78" i="1"/>
  <c r="N139" i="1"/>
  <c r="N76" i="1"/>
  <c r="N164" i="1"/>
  <c r="N154" i="1"/>
  <c r="N20" i="1"/>
  <c r="N122" i="1"/>
  <c r="N51" i="1"/>
  <c r="N281" i="1"/>
  <c r="N82" i="1"/>
  <c r="N288" i="1"/>
  <c r="N47" i="1"/>
  <c r="N98" i="1"/>
  <c r="N295" i="1"/>
  <c r="N297" i="1"/>
  <c r="N107" i="1"/>
  <c r="N146" i="1"/>
  <c r="N161" i="1"/>
  <c r="N174" i="1"/>
  <c r="N312" i="1"/>
  <c r="N130" i="1"/>
  <c r="N291" i="1"/>
  <c r="N300" i="1"/>
  <c r="N66" i="1"/>
  <c r="N126" i="1"/>
  <c r="N148" i="1"/>
  <c r="N284" i="1"/>
  <c r="N125" i="1"/>
  <c r="N81" i="1"/>
  <c r="N23" i="1"/>
  <c r="N140" i="1"/>
  <c r="N89" i="1"/>
  <c r="N26" i="1"/>
  <c r="N110" i="1"/>
  <c r="N294" i="1"/>
  <c r="N55" i="1"/>
  <c r="N36" i="1"/>
  <c r="N10" i="1"/>
  <c r="N309" i="1"/>
  <c r="N44" i="1"/>
  <c r="N64" i="1"/>
  <c r="N178" i="1"/>
  <c r="N75" i="1"/>
  <c r="N305" i="1"/>
  <c r="N304" i="1"/>
  <c r="N176" i="1"/>
  <c r="N77" i="1"/>
  <c r="N137" i="1"/>
  <c r="N286" i="1"/>
  <c r="N155" i="1"/>
  <c r="N152" i="1"/>
  <c r="N156" i="1"/>
  <c r="N280" i="1"/>
  <c r="N119" i="1"/>
  <c r="N57" i="1"/>
  <c r="N53" i="1"/>
  <c r="N104" i="1"/>
  <c r="N83" i="1"/>
  <c r="N65" i="1"/>
  <c r="N49" i="1"/>
  <c r="N121" i="1"/>
  <c r="N14" i="1"/>
  <c r="N50" i="1"/>
  <c r="N149" i="1"/>
  <c r="N115" i="1"/>
  <c r="N311" i="1"/>
  <c r="N33" i="1"/>
  <c r="N132" i="1"/>
  <c r="N287" i="1"/>
  <c r="N114" i="1"/>
  <c r="N31" i="1"/>
  <c r="N71" i="1"/>
  <c r="N315" i="1"/>
  <c r="N61" i="1"/>
  <c r="N285" i="1"/>
  <c r="N171" i="1"/>
  <c r="N133" i="1"/>
  <c r="N27" i="1"/>
  <c r="N91" i="1"/>
  <c r="N181" i="1"/>
  <c r="N186" i="1"/>
  <c r="N12" i="1"/>
  <c r="N147" i="1"/>
  <c r="N94" i="1"/>
  <c r="N9" i="1"/>
  <c r="N118" i="1"/>
  <c r="N28" i="1"/>
  <c r="N301" i="1"/>
  <c r="N70" i="1"/>
  <c r="N144" i="1"/>
  <c r="N138" i="1"/>
  <c r="N45" i="1"/>
  <c r="N42" i="1"/>
  <c r="N68" i="1"/>
  <c r="N52" i="1"/>
  <c r="N80" i="1"/>
  <c r="N123" i="1"/>
  <c r="N102" i="1"/>
  <c r="N15" i="1"/>
  <c r="N120" i="1"/>
  <c r="N116" i="1"/>
  <c r="N100" i="1"/>
  <c r="N306" i="1"/>
  <c r="N97" i="1"/>
  <c r="N40" i="1"/>
  <c r="N165" i="1"/>
  <c r="N177" i="1"/>
  <c r="N46" i="1"/>
  <c r="N124" i="1"/>
  <c r="N317" i="1"/>
  <c r="N299" i="1"/>
  <c r="N92" i="1"/>
  <c r="N151" i="1"/>
  <c r="N292" i="1"/>
  <c r="N56" i="1"/>
  <c r="N289" i="1"/>
  <c r="N187" i="1"/>
  <c r="N86" i="1"/>
  <c r="N310" i="1"/>
  <c r="N170" i="1"/>
  <c r="N60" i="1"/>
  <c r="N158" i="1"/>
  <c r="N160" i="1"/>
  <c r="N24" i="1"/>
  <c r="N62" i="1"/>
  <c r="N101" i="1"/>
  <c r="N103" i="1"/>
  <c r="N131" i="1"/>
  <c r="N21" i="1"/>
  <c r="E9" i="6"/>
  <c r="F9" i="6" s="1"/>
  <c r="G9" i="6" s="1"/>
  <c r="N184" i="1"/>
  <c r="N352" i="1" l="1"/>
  <c r="N356" i="1"/>
  <c r="N347" i="1"/>
  <c r="N350" i="1"/>
  <c r="N355" i="1"/>
  <c r="N360" i="1"/>
  <c r="N361" i="1"/>
  <c r="N359" i="1"/>
  <c r="E24" i="6" s="1"/>
  <c r="F24" i="6" s="1"/>
  <c r="G24" i="6" s="1"/>
  <c r="N346" i="1"/>
  <c r="N357" i="1"/>
  <c r="N344" i="1"/>
  <c r="N353" i="1"/>
  <c r="N349" i="1"/>
  <c r="N351" i="1"/>
  <c r="N362" i="1"/>
  <c r="N343" i="1"/>
  <c r="N345" i="1"/>
  <c r="N348" i="1"/>
  <c r="N358" i="1"/>
  <c r="N354" i="1"/>
  <c r="N342" i="1"/>
  <c r="N249" i="1"/>
  <c r="N272" i="1"/>
  <c r="N237" i="1"/>
  <c r="E12" i="6" s="1"/>
  <c r="F12" i="6" s="1"/>
  <c r="G12" i="6" s="1"/>
  <c r="N268" i="1"/>
  <c r="N247" i="1"/>
  <c r="N262" i="1"/>
  <c r="N241" i="1"/>
  <c r="N264" i="1"/>
  <c r="N260" i="1"/>
  <c r="N239" i="1"/>
  <c r="N254" i="1"/>
  <c r="N275" i="1"/>
  <c r="N256" i="1"/>
  <c r="N252" i="1"/>
  <c r="N274" i="1"/>
  <c r="N246" i="1"/>
  <c r="N267" i="1"/>
  <c r="N261" i="1"/>
  <c r="N250" i="1"/>
  <c r="N271" i="1"/>
  <c r="N243" i="1"/>
  <c r="N265" i="1"/>
  <c r="N253" i="1"/>
  <c r="N242" i="1"/>
  <c r="N263" i="1"/>
  <c r="N235" i="1"/>
  <c r="N257" i="1"/>
  <c r="N245" i="1"/>
  <c r="N276" i="1"/>
  <c r="N270" i="1"/>
  <c r="N255" i="1"/>
  <c r="N248" i="1"/>
  <c r="N277" i="1"/>
  <c r="N244" i="1"/>
  <c r="N266" i="1"/>
  <c r="N238" i="1"/>
  <c r="N259" i="1"/>
  <c r="N240" i="1"/>
  <c r="N269" i="1"/>
  <c r="N236" i="1"/>
  <c r="N258" i="1"/>
  <c r="N251" i="1"/>
  <c r="N273" i="1"/>
  <c r="N324" i="1"/>
  <c r="N337" i="1"/>
  <c r="N331" i="1"/>
  <c r="N320" i="1"/>
  <c r="N334" i="1"/>
  <c r="N327" i="1"/>
  <c r="N339" i="1"/>
  <c r="N329" i="1"/>
  <c r="N326" i="1"/>
  <c r="N321" i="1"/>
  <c r="N330" i="1"/>
  <c r="N325" i="1"/>
  <c r="N323" i="1"/>
  <c r="N338" i="1"/>
  <c r="N333" i="1"/>
  <c r="N328" i="1"/>
  <c r="N322" i="1"/>
  <c r="N335" i="1"/>
  <c r="N332" i="1"/>
  <c r="N340" i="1"/>
  <c r="N336" i="1"/>
  <c r="N207" i="1"/>
  <c r="N203" i="1"/>
  <c r="N225" i="1"/>
  <c r="N197" i="1"/>
  <c r="N218" i="1"/>
  <c r="N199" i="1"/>
  <c r="N228" i="1"/>
  <c r="N195" i="1"/>
  <c r="N217" i="1"/>
  <c r="N210" i="1"/>
  <c r="N191" i="1"/>
  <c r="N220" i="1"/>
  <c r="N209" i="1"/>
  <c r="N230" i="1"/>
  <c r="N202" i="1"/>
  <c r="N196" i="1"/>
  <c r="N227" i="1"/>
  <c r="N206" i="1"/>
  <c r="N221" i="1"/>
  <c r="N200" i="1"/>
  <c r="N223" i="1"/>
  <c r="N219" i="1"/>
  <c r="N198" i="1"/>
  <c r="N213" i="1"/>
  <c r="N192" i="1"/>
  <c r="N215" i="1"/>
  <c r="N211" i="1"/>
  <c r="N233" i="1"/>
  <c r="N205" i="1"/>
  <c r="N226" i="1"/>
  <c r="N232" i="1"/>
  <c r="N224" i="1"/>
  <c r="N212" i="1"/>
  <c r="N201" i="1"/>
  <c r="N222" i="1"/>
  <c r="N194" i="1"/>
  <c r="N216" i="1"/>
  <c r="N204" i="1"/>
  <c r="N193" i="1"/>
  <c r="N214" i="1"/>
  <c r="N229" i="1"/>
  <c r="N208" i="1"/>
  <c r="N231" i="1"/>
  <c r="N319" i="1"/>
  <c r="E15" i="6"/>
  <c r="F15" i="6" s="1"/>
  <c r="E7" i="6"/>
  <c r="F7" i="6" s="1"/>
  <c r="G7" i="6" s="1"/>
  <c r="E16" i="6"/>
  <c r="F16" i="6" s="1"/>
  <c r="G16" i="6" s="1"/>
  <c r="E8" i="6"/>
  <c r="F8" i="6" s="1"/>
  <c r="G8" i="6" s="1"/>
  <c r="E18" i="6"/>
  <c r="F18" i="6" s="1"/>
  <c r="G18" i="6" s="1"/>
  <c r="E17" i="6"/>
  <c r="F17" i="6" s="1"/>
  <c r="G17" i="6" s="1"/>
  <c r="E13" i="6"/>
  <c r="F13" i="6" s="1"/>
  <c r="G13" i="6" s="1"/>
  <c r="N190" i="1"/>
  <c r="E6" i="6"/>
  <c r="F6" i="6" s="1"/>
  <c r="E21" i="6" l="1"/>
  <c r="F21" i="6" s="1"/>
  <c r="G21" i="6" s="1"/>
  <c r="E20" i="6"/>
  <c r="F20" i="6" s="1"/>
  <c r="G20" i="6" s="1"/>
  <c r="E23" i="6"/>
  <c r="F23" i="6" s="1"/>
  <c r="G23" i="6" s="1"/>
  <c r="N234" i="1"/>
  <c r="E11" i="6"/>
  <c r="F11" i="6" s="1"/>
  <c r="G11" i="6" s="1"/>
  <c r="E10" i="6"/>
  <c r="F10" i="6" s="1"/>
  <c r="G10" i="6" s="1"/>
  <c r="N278" i="1"/>
  <c r="E22" i="6"/>
  <c r="F22" i="6" s="1"/>
  <c r="G22" i="6" s="1"/>
  <c r="N363" i="1"/>
  <c r="E19" i="6"/>
  <c r="F19" i="6" s="1"/>
  <c r="G19" i="6" s="1"/>
  <c r="N341" i="1"/>
  <c r="G6" i="6"/>
  <c r="G15" i="6"/>
  <c r="N279" i="1" l="1"/>
  <c r="N364" i="1"/>
  <c r="F14" i="6"/>
  <c r="E14" i="6"/>
  <c r="E25" i="6"/>
  <c r="F25" i="6"/>
  <c r="G25" i="6" s="1"/>
  <c r="E26" i="6" l="1"/>
  <c r="F26" i="6"/>
  <c r="G26" i="6" s="1"/>
  <c r="G14" i="6"/>
</calcChain>
</file>

<file path=xl/sharedStrings.xml><?xml version="1.0" encoding="utf-8"?>
<sst xmlns="http://schemas.openxmlformats.org/spreadsheetml/2006/main" count="2540" uniqueCount="483">
  <si>
    <t>norm</t>
  </si>
  <si>
    <t>in onderhoud</t>
  </si>
  <si>
    <t>sanitair</t>
  </si>
  <si>
    <t>Berging</t>
  </si>
  <si>
    <t>Niet in onderhoud</t>
  </si>
  <si>
    <t>totaal</t>
  </si>
  <si>
    <t>%</t>
  </si>
  <si>
    <t>€</t>
  </si>
  <si>
    <t>Basis uurloon Nulsituatie</t>
  </si>
  <si>
    <t xml:space="preserve">  </t>
  </si>
  <si>
    <t xml:space="preserve">Vakantietoeslag </t>
  </si>
  <si>
    <t>Eindejaars uitkering</t>
  </si>
  <si>
    <t>Bruto uurloon inclusief toeslagen</t>
  </si>
  <si>
    <t>SV-loon grondslag voor berekening sociale verzekeringen</t>
  </si>
  <si>
    <t>Premies Sociale Verzekeringen</t>
  </si>
  <si>
    <t>Subtotaal loonkosten per uur inclusief sociale verzekeringen</t>
  </si>
  <si>
    <t>Opslag niet werkbare dagen</t>
  </si>
  <si>
    <t>Totaal loonkosten per uur</t>
  </si>
  <si>
    <t>Materiaal/- en middelen</t>
  </si>
  <si>
    <t>Afvalzakken</t>
  </si>
  <si>
    <t>Werkkleding en uitrusting</t>
  </si>
  <si>
    <t>Machinekosten</t>
  </si>
  <si>
    <t>Eventueel zelf invullen</t>
  </si>
  <si>
    <t xml:space="preserve"> </t>
  </si>
  <si>
    <t>Totaal directe kosten</t>
  </si>
  <si>
    <t>Toezicht ( objectleiding / niet meewerkend toezicht )</t>
  </si>
  <si>
    <t>Managementkosten</t>
  </si>
  <si>
    <t>P.Z. kosten</t>
  </si>
  <si>
    <t>Opleiding</t>
  </si>
  <si>
    <t>Administratiekosten</t>
  </si>
  <si>
    <t>Huisvestingskosten</t>
  </si>
  <si>
    <t>Kosten verzuimbegeleiding</t>
  </si>
  <si>
    <t>Totaal indirecte kosten</t>
  </si>
  <si>
    <t>Risico en winst</t>
  </si>
  <si>
    <t>Offerte tarief</t>
  </si>
  <si>
    <t>Offerte tarief za/zo</t>
  </si>
  <si>
    <t>Offerte tarief feestdagen</t>
  </si>
  <si>
    <t>Klantnaam</t>
  </si>
  <si>
    <t>Locatie</t>
  </si>
  <si>
    <t>Ruimtesoort</t>
  </si>
  <si>
    <t>Etage</t>
  </si>
  <si>
    <t>Ruimtenr</t>
  </si>
  <si>
    <t>Ruimte</t>
  </si>
  <si>
    <t>Vloerafwerking</t>
  </si>
  <si>
    <t>Opp. in m²</t>
  </si>
  <si>
    <t>Opp n.i.o.</t>
  </si>
  <si>
    <t>Freq</t>
  </si>
  <si>
    <t>opp per jaar</t>
  </si>
  <si>
    <t>factor</t>
  </si>
  <si>
    <t>tarief per jaar</t>
  </si>
  <si>
    <t>Kelder</t>
  </si>
  <si>
    <t>K1</t>
  </si>
  <si>
    <t>Depot Biologie</t>
  </si>
  <si>
    <t>K2</t>
  </si>
  <si>
    <t>Groot depot 1</t>
  </si>
  <si>
    <t>K3</t>
  </si>
  <si>
    <t>Groot depot 2</t>
  </si>
  <si>
    <t>K4</t>
  </si>
  <si>
    <t>Depot Land &amp; Volkenkunde</t>
  </si>
  <si>
    <t>K4a</t>
  </si>
  <si>
    <t>Preparateurskantoor</t>
  </si>
  <si>
    <t>K5</t>
  </si>
  <si>
    <t>Depot Producties</t>
  </si>
  <si>
    <t>K7</t>
  </si>
  <si>
    <t>Portiersloge</t>
  </si>
  <si>
    <t>lino</t>
  </si>
  <si>
    <t>K7a</t>
  </si>
  <si>
    <t>steen</t>
  </si>
  <si>
    <t>K8</t>
  </si>
  <si>
    <t>Expeditie</t>
  </si>
  <si>
    <t>K8a</t>
  </si>
  <si>
    <t>Verkeersruimte</t>
  </si>
  <si>
    <t>K9</t>
  </si>
  <si>
    <t>Technische ruimte</t>
  </si>
  <si>
    <t>K11</t>
  </si>
  <si>
    <t>Emballage</t>
  </si>
  <si>
    <t>K12</t>
  </si>
  <si>
    <t>Doorstroom magazijn</t>
  </si>
  <si>
    <t>K16</t>
  </si>
  <si>
    <t>gang</t>
  </si>
  <si>
    <t>K17</t>
  </si>
  <si>
    <t>Regie Studio</t>
  </si>
  <si>
    <t>computervloer</t>
  </si>
  <si>
    <t>K19</t>
  </si>
  <si>
    <t>Werkplaats AV</t>
  </si>
  <si>
    <t>K20</t>
  </si>
  <si>
    <t>Regiekamer Aula</t>
  </si>
  <si>
    <t>K20a</t>
  </si>
  <si>
    <t>Stoppenkast Regie</t>
  </si>
  <si>
    <t>K21</t>
  </si>
  <si>
    <t>vergaderruimte</t>
  </si>
  <si>
    <t>K23</t>
  </si>
  <si>
    <t>K26/28</t>
  </si>
  <si>
    <t>Kleedruimte</t>
  </si>
  <si>
    <t>K27</t>
  </si>
  <si>
    <t>Sanitair</t>
  </si>
  <si>
    <t>K30</t>
  </si>
  <si>
    <t>tapijt</t>
  </si>
  <si>
    <t>K32</t>
  </si>
  <si>
    <t>Admin archief</t>
  </si>
  <si>
    <t>K32a</t>
  </si>
  <si>
    <t>K33</t>
  </si>
  <si>
    <t>Filmarchief</t>
  </si>
  <si>
    <t>K25</t>
  </si>
  <si>
    <t>Studio</t>
  </si>
  <si>
    <t>gietvloer</t>
  </si>
  <si>
    <t>K31</t>
  </si>
  <si>
    <t>Aula</t>
  </si>
  <si>
    <t>Begane Grond</t>
  </si>
  <si>
    <t>B1</t>
  </si>
  <si>
    <t>Werkplaats</t>
  </si>
  <si>
    <t>B2</t>
  </si>
  <si>
    <t>Gang</t>
  </si>
  <si>
    <t>B3</t>
  </si>
  <si>
    <t>Traforuimte (buiten)</t>
  </si>
  <si>
    <t>B4</t>
  </si>
  <si>
    <t>HKL</t>
  </si>
  <si>
    <t>B6</t>
  </si>
  <si>
    <t>Berging schilder</t>
  </si>
  <si>
    <t>B7</t>
  </si>
  <si>
    <t>Schacht</t>
  </si>
  <si>
    <t>B8</t>
  </si>
  <si>
    <t>B10</t>
  </si>
  <si>
    <t>Naai atelier</t>
  </si>
  <si>
    <t>B11</t>
  </si>
  <si>
    <t>Meubel restauratie</t>
  </si>
  <si>
    <t>B12</t>
  </si>
  <si>
    <t>B13</t>
  </si>
  <si>
    <t>Drukkerij</t>
  </si>
  <si>
    <t>B13a</t>
  </si>
  <si>
    <t>Berging drukkerij</t>
  </si>
  <si>
    <t>B14 / B2.c</t>
  </si>
  <si>
    <t>Lampendepot</t>
  </si>
  <si>
    <t>B16</t>
  </si>
  <si>
    <t>Foto archief</t>
  </si>
  <si>
    <t>B17</t>
  </si>
  <si>
    <t xml:space="preserve">Toilet </t>
  </si>
  <si>
    <t>B17.a</t>
  </si>
  <si>
    <t>Schoonmaak kantoor</t>
  </si>
  <si>
    <t>B20</t>
  </si>
  <si>
    <t xml:space="preserve">Dames toilet </t>
  </si>
  <si>
    <t>B21</t>
  </si>
  <si>
    <t>Serverruimte (doka)</t>
  </si>
  <si>
    <t>B21a</t>
  </si>
  <si>
    <t>Opslag ict</t>
  </si>
  <si>
    <t>B22</t>
  </si>
  <si>
    <t>Fotostudio</t>
  </si>
  <si>
    <t>B22a</t>
  </si>
  <si>
    <t>Collectie-conserveringen</t>
  </si>
  <si>
    <t>B23</t>
  </si>
  <si>
    <t>E-lab</t>
  </si>
  <si>
    <t>B24</t>
  </si>
  <si>
    <t>B26</t>
  </si>
  <si>
    <t>Schilder</t>
  </si>
  <si>
    <t>B28</t>
  </si>
  <si>
    <t>B28a</t>
  </si>
  <si>
    <t>Trap naar depot</t>
  </si>
  <si>
    <t>B29</t>
  </si>
  <si>
    <t>Portaal voor Tuinkamer</t>
  </si>
  <si>
    <t>B30</t>
  </si>
  <si>
    <t>Berging / werkplaats collectie</t>
  </si>
  <si>
    <t>B31</t>
  </si>
  <si>
    <t>Berging kantoor Ebbert</t>
  </si>
  <si>
    <t>B32</t>
  </si>
  <si>
    <t>Portaal voor Fotostudio</t>
  </si>
  <si>
    <t>B33</t>
  </si>
  <si>
    <t>Kantoor Ebbert</t>
  </si>
  <si>
    <t>B34</t>
  </si>
  <si>
    <t>Kantoor / Werkplaats prep</t>
  </si>
  <si>
    <t>B36</t>
  </si>
  <si>
    <t>Kantoor controleurs</t>
  </si>
  <si>
    <t>B37</t>
  </si>
  <si>
    <t>B39a</t>
  </si>
  <si>
    <t>werkkast</t>
  </si>
  <si>
    <t>B40</t>
  </si>
  <si>
    <t>Spoelkeuken</t>
  </si>
  <si>
    <t>B40a</t>
  </si>
  <si>
    <t>Werkkeuken</t>
  </si>
  <si>
    <t>B41</t>
  </si>
  <si>
    <t>B45</t>
  </si>
  <si>
    <t>Berging educatie</t>
  </si>
  <si>
    <t>B46</t>
  </si>
  <si>
    <t>Keuken Controleurs</t>
  </si>
  <si>
    <t>B51</t>
  </si>
  <si>
    <t>Berging Catering</t>
  </si>
  <si>
    <t>B53</t>
  </si>
  <si>
    <t>Kantoor</t>
  </si>
  <si>
    <t>B54</t>
  </si>
  <si>
    <t>B55</t>
  </si>
  <si>
    <t>Kantoor Directeur</t>
  </si>
  <si>
    <t>B56</t>
  </si>
  <si>
    <t>Kantoor Dir secretariaat</t>
  </si>
  <si>
    <t>B57</t>
  </si>
  <si>
    <t>Kantoor PZ</t>
  </si>
  <si>
    <t>B58</t>
  </si>
  <si>
    <t>Kantoor secretariaat</t>
  </si>
  <si>
    <t>B59</t>
  </si>
  <si>
    <t>B60</t>
  </si>
  <si>
    <t>B61</t>
  </si>
  <si>
    <t>Kantoor Administratie</t>
  </si>
  <si>
    <t>B62</t>
  </si>
  <si>
    <t>Pantry</t>
  </si>
  <si>
    <t>B63</t>
  </si>
  <si>
    <t>B64</t>
  </si>
  <si>
    <t>Kantoor marketing</t>
  </si>
  <si>
    <t>1e etage</t>
  </si>
  <si>
    <t>1.1</t>
  </si>
  <si>
    <t>Afdeling Biologie</t>
  </si>
  <si>
    <t>1.2</t>
  </si>
  <si>
    <t>1.3</t>
  </si>
  <si>
    <t>1.4</t>
  </si>
  <si>
    <t>Portaal biologie</t>
  </si>
  <si>
    <t>1.5</t>
  </si>
  <si>
    <t>Toilet biologie</t>
  </si>
  <si>
    <t>1.8</t>
  </si>
  <si>
    <t>1.11</t>
  </si>
  <si>
    <t>Afdeling Geschiedenis</t>
  </si>
  <si>
    <t>1.12</t>
  </si>
  <si>
    <t>1.12a</t>
  </si>
  <si>
    <t>pantry geschiedenis</t>
  </si>
  <si>
    <t>1.13</t>
  </si>
  <si>
    <t>Portaal Geschiedenis</t>
  </si>
  <si>
    <t>1.14</t>
  </si>
  <si>
    <t>1.18</t>
  </si>
  <si>
    <t>1.22</t>
  </si>
  <si>
    <t>1.28</t>
  </si>
  <si>
    <t>Afdeling Fysica</t>
  </si>
  <si>
    <t>1.29</t>
  </si>
  <si>
    <t>Toilet Fysica</t>
  </si>
  <si>
    <t>1.30</t>
  </si>
  <si>
    <t xml:space="preserve">Portaal Fysica </t>
  </si>
  <si>
    <t>1.31</t>
  </si>
  <si>
    <t>1.32</t>
  </si>
  <si>
    <t>Afdeling Geologie</t>
  </si>
  <si>
    <t>1.33</t>
  </si>
  <si>
    <t>Portaal Geologie</t>
  </si>
  <si>
    <t>1.35</t>
  </si>
  <si>
    <t>1.36</t>
  </si>
  <si>
    <t>1.37</t>
  </si>
  <si>
    <t>1.40</t>
  </si>
  <si>
    <t>1.44</t>
  </si>
  <si>
    <t>1.50</t>
  </si>
  <si>
    <t>Afdeling Volkenkunde</t>
  </si>
  <si>
    <t>1.51</t>
  </si>
  <si>
    <t>Portaal Volkenkunde</t>
  </si>
  <si>
    <t>1.52</t>
  </si>
  <si>
    <t>1.53</t>
  </si>
  <si>
    <t>1.56</t>
  </si>
  <si>
    <t>1.59</t>
  </si>
  <si>
    <t>Portaal Colectie</t>
  </si>
  <si>
    <t>1.60</t>
  </si>
  <si>
    <t>Afdeling Collectie</t>
  </si>
  <si>
    <t>1.61</t>
  </si>
  <si>
    <t>Toilet Collectie</t>
  </si>
  <si>
    <t>1.62</t>
  </si>
  <si>
    <t>1.63</t>
  </si>
  <si>
    <t>1.64</t>
  </si>
  <si>
    <t>1.66</t>
  </si>
  <si>
    <t>Werkkast</t>
  </si>
  <si>
    <t>1.67</t>
  </si>
  <si>
    <t>2e etage</t>
  </si>
  <si>
    <t>2.3</t>
  </si>
  <si>
    <t>2.7</t>
  </si>
  <si>
    <t>Techniek installaties</t>
  </si>
  <si>
    <t>2.10</t>
  </si>
  <si>
    <t>Toiletten Dames</t>
  </si>
  <si>
    <t>2.11</t>
  </si>
  <si>
    <t>Toiletten Heren</t>
  </si>
  <si>
    <t>2.12</t>
  </si>
  <si>
    <t>2.15</t>
  </si>
  <si>
    <t>Gang naar trappenhuis</t>
  </si>
  <si>
    <t>2.18</t>
  </si>
  <si>
    <t>Portaal wenteltrap</t>
  </si>
  <si>
    <t>2.19</t>
  </si>
  <si>
    <t>2.20</t>
  </si>
  <si>
    <t>Berging Panoramazaal</t>
  </si>
  <si>
    <t>2.21</t>
  </si>
  <si>
    <t>K13</t>
  </si>
  <si>
    <t>Depot GM</t>
  </si>
  <si>
    <t>2.1a</t>
  </si>
  <si>
    <t xml:space="preserve">Verhuurd Kantoor HGM </t>
  </si>
  <si>
    <t>2.1</t>
  </si>
  <si>
    <t>2.5</t>
  </si>
  <si>
    <t>Kantoor Cultuurmenu</t>
  </si>
  <si>
    <t>2.5a</t>
  </si>
  <si>
    <t>Kantoor Omniversum</t>
  </si>
  <si>
    <t>2.6</t>
  </si>
  <si>
    <t>2.6a</t>
  </si>
  <si>
    <t>2.8</t>
  </si>
  <si>
    <t>2.9</t>
  </si>
  <si>
    <t>2.13</t>
  </si>
  <si>
    <t>2.13a</t>
  </si>
  <si>
    <t>B9</t>
  </si>
  <si>
    <t>Tuinkamer</t>
  </si>
  <si>
    <t>B15.a</t>
  </si>
  <si>
    <t>Babykamer</t>
  </si>
  <si>
    <t>B18</t>
  </si>
  <si>
    <t>Expo ruimte</t>
  </si>
  <si>
    <t>tapijt/steen</t>
  </si>
  <si>
    <t>B19</t>
  </si>
  <si>
    <t xml:space="preserve">Trap noord </t>
  </si>
  <si>
    <t>B35</t>
  </si>
  <si>
    <t>Mini aula</t>
  </si>
  <si>
    <t>pvc</t>
  </si>
  <si>
    <t>B39</t>
  </si>
  <si>
    <t>Entreehal</t>
  </si>
  <si>
    <t>B42</t>
  </si>
  <si>
    <t>Herentoilet</t>
  </si>
  <si>
    <t>B43</t>
  </si>
  <si>
    <t>Invalidetoilet</t>
  </si>
  <si>
    <t>B47</t>
  </si>
  <si>
    <t>Waterlab</t>
  </si>
  <si>
    <t>rubber</t>
  </si>
  <si>
    <t>B48</t>
  </si>
  <si>
    <t>Restaurant</t>
  </si>
  <si>
    <t>hout</t>
  </si>
  <si>
    <t>B49</t>
  </si>
  <si>
    <t>Damestoilet</t>
  </si>
  <si>
    <t>B50</t>
  </si>
  <si>
    <t>Garderobe</t>
  </si>
  <si>
    <t>B52</t>
  </si>
  <si>
    <t>Atelier</t>
  </si>
  <si>
    <t>B65</t>
  </si>
  <si>
    <t>Foyer</t>
  </si>
  <si>
    <t>B66</t>
  </si>
  <si>
    <t>Hal foyer achter</t>
  </si>
  <si>
    <t>B67</t>
  </si>
  <si>
    <t>Hal foyer voor</t>
  </si>
  <si>
    <t>B68</t>
  </si>
  <si>
    <t>Trap naar Aula</t>
  </si>
  <si>
    <t>B69</t>
  </si>
  <si>
    <t>Terras</t>
  </si>
  <si>
    <t>1.7</t>
  </si>
  <si>
    <t>Leslokaal</t>
  </si>
  <si>
    <t>1.9</t>
  </si>
  <si>
    <t>1.10</t>
  </si>
  <si>
    <t>1.15</t>
  </si>
  <si>
    <t>1.16</t>
  </si>
  <si>
    <t>Expo 1e</t>
  </si>
  <si>
    <t>1.17</t>
  </si>
  <si>
    <t>glas</t>
  </si>
  <si>
    <t>1.20</t>
  </si>
  <si>
    <t>1.24</t>
  </si>
  <si>
    <t>Trap Vide</t>
  </si>
  <si>
    <t>1.25</t>
  </si>
  <si>
    <t>1.26</t>
  </si>
  <si>
    <t>1.27</t>
  </si>
  <si>
    <t>1.34</t>
  </si>
  <si>
    <t>MiVa Toilet 1e</t>
  </si>
  <si>
    <t>1.38</t>
  </si>
  <si>
    <t>1.39</t>
  </si>
  <si>
    <t>1.42</t>
  </si>
  <si>
    <t>1.46</t>
  </si>
  <si>
    <t>1.47</t>
  </si>
  <si>
    <t>1.48</t>
  </si>
  <si>
    <t>1.49</t>
  </si>
  <si>
    <t>1.54</t>
  </si>
  <si>
    <t>1.55</t>
  </si>
  <si>
    <t>1.58</t>
  </si>
  <si>
    <t>2.2</t>
  </si>
  <si>
    <t>2.2a</t>
  </si>
  <si>
    <t>2.14</t>
  </si>
  <si>
    <t>Panoramazaal</t>
  </si>
  <si>
    <t>locatie</t>
  </si>
  <si>
    <t>etage</t>
  </si>
  <si>
    <t>K.01</t>
  </si>
  <si>
    <t>werkplaats</t>
  </si>
  <si>
    <t>Kantine</t>
  </si>
  <si>
    <t>Toilet</t>
  </si>
  <si>
    <t>Installatieruimte</t>
  </si>
  <si>
    <t xml:space="preserve">Installatieruimte </t>
  </si>
  <si>
    <t>Computerruimte</t>
  </si>
  <si>
    <t>Omnimax projectieruimte</t>
  </si>
  <si>
    <t xml:space="preserve">Opslag </t>
  </si>
  <si>
    <t>Portaal zaal</t>
  </si>
  <si>
    <t>Entreegang zaal</t>
  </si>
  <si>
    <t>gang zaal</t>
  </si>
  <si>
    <t>toegangstrap</t>
  </si>
  <si>
    <t>Begane grond</t>
  </si>
  <si>
    <t>K.02</t>
  </si>
  <si>
    <t>K.03</t>
  </si>
  <si>
    <t>K.04</t>
  </si>
  <si>
    <t>K.05</t>
  </si>
  <si>
    <t>K.06</t>
  </si>
  <si>
    <t>K.07</t>
  </si>
  <si>
    <t>K.08</t>
  </si>
  <si>
    <t>K.09</t>
  </si>
  <si>
    <t>K.10</t>
  </si>
  <si>
    <t>K.11</t>
  </si>
  <si>
    <t>K.12</t>
  </si>
  <si>
    <t>K.13</t>
  </si>
  <si>
    <t>K.14</t>
  </si>
  <si>
    <t>beton</t>
  </si>
  <si>
    <t>Dubbel tourniquette</t>
  </si>
  <si>
    <t>0.01</t>
  </si>
  <si>
    <t>0.02</t>
  </si>
  <si>
    <t>Kassa/balie</t>
  </si>
  <si>
    <t>Winkel</t>
  </si>
  <si>
    <t>berging</t>
  </si>
  <si>
    <t>Gang zaal</t>
  </si>
  <si>
    <t>nooduitgang</t>
  </si>
  <si>
    <t>Trappen naar zaal</t>
  </si>
  <si>
    <t>tourniquette</t>
  </si>
  <si>
    <t>PVC</t>
  </si>
  <si>
    <t>Steen</t>
  </si>
  <si>
    <t>Beton</t>
  </si>
  <si>
    <t>Tapijt</t>
  </si>
  <si>
    <t>0.03</t>
  </si>
  <si>
    <t>0.04</t>
  </si>
  <si>
    <t>0.05</t>
  </si>
  <si>
    <t>0.06</t>
  </si>
  <si>
    <t>0.07</t>
  </si>
  <si>
    <t>0.08</t>
  </si>
  <si>
    <t>0.09</t>
  </si>
  <si>
    <t>0.10</t>
  </si>
  <si>
    <t>0.11</t>
  </si>
  <si>
    <t>0.12</t>
  </si>
  <si>
    <t>Horeca</t>
  </si>
  <si>
    <t>Hout</t>
  </si>
  <si>
    <t>Horeca Opslag</t>
  </si>
  <si>
    <t>0.13</t>
  </si>
  <si>
    <t>0.14</t>
  </si>
  <si>
    <t>0.15</t>
  </si>
  <si>
    <t>0.16</t>
  </si>
  <si>
    <t>1.01</t>
  </si>
  <si>
    <t>Bordes</t>
  </si>
  <si>
    <t>Trap</t>
  </si>
  <si>
    <t>Zaal</t>
  </si>
  <si>
    <t>Techniek in Zaal</t>
  </si>
  <si>
    <t>1.02</t>
  </si>
  <si>
    <t>1.03</t>
  </si>
  <si>
    <t>1.04</t>
  </si>
  <si>
    <t>1.05</t>
  </si>
  <si>
    <t>Metaal</t>
  </si>
  <si>
    <t>Projectieruimte</t>
  </si>
  <si>
    <t>2.01</t>
  </si>
  <si>
    <t>2.02</t>
  </si>
  <si>
    <t>2.03</t>
  </si>
  <si>
    <t>2.04</t>
  </si>
  <si>
    <t>Publieksruimte</t>
  </si>
  <si>
    <t>Museon weekend</t>
  </si>
  <si>
    <t>Museon feestdagen</t>
  </si>
  <si>
    <t>Totaal Museon weekend</t>
  </si>
  <si>
    <t>Totaal Museon feestdagen</t>
  </si>
  <si>
    <t>Totaal Omniversum</t>
  </si>
  <si>
    <t xml:space="preserve">Totaal Museon </t>
  </si>
  <si>
    <t>1e Etage</t>
  </si>
  <si>
    <t>2e Etage</t>
  </si>
  <si>
    <t>Totaal Museon</t>
  </si>
  <si>
    <t xml:space="preserve">oppervlakte </t>
  </si>
  <si>
    <t>per jaar</t>
  </si>
  <si>
    <t xml:space="preserve">Oppervlakte </t>
  </si>
  <si>
    <t>Productie norm</t>
  </si>
  <si>
    <r>
      <t>Totaal M</t>
    </r>
    <r>
      <rPr>
        <b/>
        <vertAlign val="superscript"/>
        <sz val="10"/>
        <color theme="0"/>
        <rFont val="Verdana"/>
        <family val="2"/>
      </rPr>
      <t>2</t>
    </r>
    <r>
      <rPr>
        <b/>
        <sz val="10"/>
        <color theme="0"/>
        <rFont val="Verdana"/>
        <family val="2"/>
      </rPr>
      <t xml:space="preserve"> in onderhoud</t>
    </r>
  </si>
  <si>
    <t>Representatief</t>
  </si>
  <si>
    <t>Restauratief</t>
  </si>
  <si>
    <t xml:space="preserve">Offerte uurtarief </t>
  </si>
  <si>
    <t>Inschrijver:</t>
  </si>
  <si>
    <t>Naam</t>
  </si>
  <si>
    <t>gemiddelde norm</t>
  </si>
  <si>
    <t>Museon maandag t/m vrijdag</t>
  </si>
  <si>
    <t xml:space="preserve">Productienorm: </t>
  </si>
  <si>
    <t>frequenties</t>
  </si>
  <si>
    <t>dagelijks ma/vr</t>
  </si>
  <si>
    <t>dagelijks za/zo</t>
  </si>
  <si>
    <t>dagelijks feestdagen</t>
  </si>
  <si>
    <t>driemaal per week tussen ma/vr</t>
  </si>
  <si>
    <t>eenmaal per maand tussen ma/vr</t>
  </si>
  <si>
    <t xml:space="preserve">U dient hier op ruimteniveau de M2 Prestatie per uur op te geven (gearceerde cellen). In de ruimtestaat kan hier op regelniveau van worden afgeweken door de factor in kolom M aan te passen. </t>
  </si>
  <si>
    <t>Hier dient u de gearceerde cellen in te vullen</t>
  </si>
  <si>
    <t>Uurtarief opbouw</t>
  </si>
  <si>
    <t>Ruimtestaat</t>
  </si>
  <si>
    <t>inschrijver:</t>
  </si>
  <si>
    <t>Museon-Omniversum</t>
  </si>
  <si>
    <t>Totaal Museon maandag t/m vrijdag</t>
  </si>
  <si>
    <t>Omniversum maandag t/m vrijdag</t>
  </si>
  <si>
    <t>Totaal Omniversum maandag t/m vrijdag</t>
  </si>
  <si>
    <t>Omniversum weekend</t>
  </si>
  <si>
    <t xml:space="preserve">Omniversum feestdagen </t>
  </si>
  <si>
    <t>Totaal Omniversum feestdagen</t>
  </si>
  <si>
    <t>Totaal Omniversum weekend</t>
  </si>
  <si>
    <r>
      <t xml:space="preserve">Alleen de kolom </t>
    </r>
    <r>
      <rPr>
        <b/>
        <sz val="10"/>
        <rFont val="Verdana"/>
        <family val="2"/>
      </rPr>
      <t>M</t>
    </r>
    <r>
      <rPr>
        <sz val="10"/>
        <rFont val="Verdana"/>
        <family val="2"/>
      </rPr>
      <t xml:space="preserve"> mag aangepast worden. Door de factor aan te passen kan op ruimteniveau afgeweken worden van de productienorm.</t>
    </r>
  </si>
  <si>
    <t>uren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</si>
</sst>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_-* #,##0.00_-;_-* #,##0.00\-;_-* &quot;-&quot;??_-;_-@_-"/>
    <numFmt numFmtId="165" formatCode="_([$€]* #,##0.00_);_([$€]* \(#,##0.00\);_([$€]* &quot;-&quot;??_);_(@_)"/>
    <numFmt numFmtId="166" formatCode="_-&quot;F&quot;\ * #,##0.00_-;_-&quot;F&quot;\ * #,##0.00\-;_-&quot;F&quot;\ * &quot;-&quot;??_-;_-@_-"/>
    <numFmt numFmtId="167" formatCode="_-&quot;F&quot;\ * #,##0_-;_-&quot;F&quot;\ * #,##0\-;_-&quot;F&quot;\ * &quot;-&quot;_-;_-@_-"/>
    <numFmt numFmtId="168" formatCode="0\ &quot;m2&quot;"/>
    <numFmt numFmtId="169" formatCode="_-* #,##0.00_-;\-* #,##0.00_-;_-* &quot;-&quot;??_-;_-@_-"/>
    <numFmt numFmtId="170" formatCode="0.0"/>
  </numFmts>
  <fonts count="47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8"/>
      <name val="Arial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1"/>
      <color indexed="60"/>
      <name val="Calibri"/>
      <family val="2"/>
    </font>
    <font>
      <sz val="9"/>
      <name val="Humnst777 BT"/>
      <family val="2"/>
    </font>
    <font>
      <sz val="10"/>
      <name val="Courier"/>
    </font>
    <font>
      <sz val="11"/>
      <color indexed="20"/>
      <name val="Calibri"/>
      <family val="2"/>
    </font>
    <font>
      <b/>
      <sz val="11"/>
      <color indexed="9"/>
      <name val="Century Gothic"/>
      <family val="2"/>
    </font>
    <font>
      <sz val="10"/>
      <name val="Times New Roman"/>
      <family val="1"/>
    </font>
    <font>
      <sz val="10"/>
      <name val="Verdan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9"/>
      <name val="Verdana"/>
      <family val="2"/>
    </font>
    <font>
      <sz val="9"/>
      <name val="Verdana"/>
      <family val="2"/>
    </font>
    <font>
      <sz val="10"/>
      <name val="Arial"/>
      <family val="2"/>
    </font>
    <font>
      <b/>
      <sz val="12"/>
      <color indexed="9"/>
      <name val="Verdana"/>
      <family val="2"/>
    </font>
    <font>
      <sz val="10"/>
      <name val="Helv"/>
    </font>
    <font>
      <sz val="10"/>
      <color indexed="18"/>
      <name val="Verdana"/>
      <family val="2"/>
    </font>
    <font>
      <b/>
      <sz val="9"/>
      <color indexed="18"/>
      <name val="Verdana"/>
      <family val="2"/>
    </font>
    <font>
      <b/>
      <sz val="10"/>
      <color indexed="18"/>
      <name val="Verdana"/>
      <family val="2"/>
    </font>
    <font>
      <sz val="9"/>
      <color indexed="18"/>
      <name val="Verdana"/>
      <family val="2"/>
    </font>
    <font>
      <b/>
      <sz val="10"/>
      <name val="Verdana"/>
      <family val="2"/>
    </font>
    <font>
      <b/>
      <i/>
      <sz val="10"/>
      <name val="Verdana"/>
      <family val="2"/>
    </font>
    <font>
      <b/>
      <sz val="10"/>
      <color theme="0"/>
      <name val="Verdana"/>
      <family val="2"/>
    </font>
    <font>
      <b/>
      <sz val="11"/>
      <color theme="0"/>
      <name val="Verdana"/>
      <family val="2"/>
    </font>
    <font>
      <sz val="11"/>
      <name val="Verdana"/>
      <family val="2"/>
    </font>
    <font>
      <b/>
      <vertAlign val="superscript"/>
      <sz val="10"/>
      <color theme="0"/>
      <name val="Verdana"/>
      <family val="2"/>
    </font>
    <font>
      <sz val="10"/>
      <color theme="0"/>
      <name val="Verdana"/>
      <family val="2"/>
    </font>
    <font>
      <b/>
      <sz val="12"/>
      <color theme="0"/>
      <name val="Verdana"/>
      <family val="2"/>
    </font>
    <font>
      <sz val="12"/>
      <name val="Arial"/>
      <family val="2"/>
    </font>
    <font>
      <sz val="10"/>
      <color rgb="FF00CC00"/>
      <name val="Verdana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indexed="60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65" fontId="6" fillId="0" borderId="0" applyFont="0" applyFill="0" applyBorder="0" applyAlignment="0" applyProtection="0"/>
    <xf numFmtId="0" fontId="7" fillId="0" borderId="3" applyNumberFormat="0" applyFill="0" applyAlignment="0" applyProtection="0"/>
    <xf numFmtId="0" fontId="8" fillId="4" borderId="0" applyNumberFormat="0" applyBorder="0" applyAlignment="0" applyProtection="0"/>
    <xf numFmtId="0" fontId="9" fillId="7" borderId="1" applyNumberFormat="0" applyAlignment="0" applyProtection="0"/>
    <xf numFmtId="164" fontId="1" fillId="0" borderId="0" applyFont="0" applyFill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164" fontId="13" fillId="0" borderId="0">
      <alignment horizontal="center" vertical="center" textRotation="90" wrapText="1"/>
    </xf>
    <xf numFmtId="0" fontId="14" fillId="22" borderId="7"/>
    <xf numFmtId="168" fontId="15" fillId="0" borderId="0"/>
    <xf numFmtId="0" fontId="16" fillId="23" borderId="0" applyNumberFormat="0" applyBorder="0" applyAlignment="0" applyProtection="0"/>
    <xf numFmtId="0" fontId="17" fillId="0" borderId="0" applyNumberFormat="0" applyBorder="0">
      <protection locked="0"/>
    </xf>
    <xf numFmtId="0" fontId="1" fillId="24" borderId="8" applyNumberFormat="0" applyFont="0" applyAlignment="0" applyProtection="0"/>
    <xf numFmtId="0" fontId="18" fillId="0" borderId="0"/>
    <xf numFmtId="0" fontId="19" fillId="3" borderId="0" applyNumberFormat="0" applyBorder="0" applyAlignment="0" applyProtection="0"/>
    <xf numFmtId="0" fontId="20" fillId="25" borderId="10" applyNumberFormat="0" applyFont="0" applyFill="0" applyBorder="0" applyAlignment="0">
      <alignment horizontal="right"/>
    </xf>
    <xf numFmtId="0" fontId="14" fillId="26" borderId="11" applyNumberFormat="0" applyFont="0" applyBorder="0">
      <alignment horizontal="center"/>
    </xf>
    <xf numFmtId="0" fontId="21" fillId="0" borderId="0" applyFill="0" applyBorder="0"/>
    <xf numFmtId="0" fontId="22" fillId="0" borderId="0"/>
    <xf numFmtId="0" fontId="23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25" fillId="20" borderId="9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2" fillId="0" borderId="0"/>
    <xf numFmtId="169" fontId="32" fillId="0" borderId="0" applyFont="0" applyFill="0" applyBorder="0" applyAlignment="0" applyProtection="0"/>
  </cellStyleXfs>
  <cellXfs count="175">
    <xf numFmtId="0" fontId="0" fillId="0" borderId="0" xfId="0"/>
    <xf numFmtId="0" fontId="29" fillId="0" borderId="0" xfId="48" applyFont="1" applyAlignment="1">
      <alignment horizontal="left"/>
    </xf>
    <xf numFmtId="0" fontId="1" fillId="0" borderId="0" xfId="0" applyFont="1"/>
    <xf numFmtId="10" fontId="0" fillId="0" borderId="0" xfId="0" applyNumberFormat="1"/>
    <xf numFmtId="44" fontId="0" fillId="0" borderId="0" xfId="0" applyNumberFormat="1"/>
    <xf numFmtId="0" fontId="22" fillId="0" borderId="0" xfId="0" applyFont="1"/>
    <xf numFmtId="44" fontId="22" fillId="0" borderId="0" xfId="0" applyNumberFormat="1" applyFont="1"/>
    <xf numFmtId="1" fontId="22" fillId="0" borderId="0" xfId="0" applyNumberFormat="1" applyFont="1"/>
    <xf numFmtId="10" fontId="36" fillId="0" borderId="13" xfId="58" applyNumberFormat="1" applyFont="1" applyBorder="1" applyAlignment="1" applyProtection="1">
      <alignment horizontal="right"/>
      <protection hidden="1"/>
    </xf>
    <xf numFmtId="0" fontId="37" fillId="29" borderId="15" xfId="0" applyFont="1" applyFill="1" applyBorder="1"/>
    <xf numFmtId="0" fontId="37" fillId="29" borderId="16" xfId="0" applyFont="1" applyFill="1" applyBorder="1"/>
    <xf numFmtId="44" fontId="37" fillId="29" borderId="16" xfId="0" applyNumberFormat="1" applyFont="1" applyFill="1" applyBorder="1"/>
    <xf numFmtId="0" fontId="39" fillId="27" borderId="18" xfId="0" applyFont="1" applyFill="1" applyBorder="1"/>
    <xf numFmtId="0" fontId="39" fillId="27" borderId="10" xfId="0" applyFont="1" applyFill="1" applyBorder="1"/>
    <xf numFmtId="44" fontId="39" fillId="27" borderId="10" xfId="0" applyNumberFormat="1" applyFont="1" applyFill="1" applyBorder="1"/>
    <xf numFmtId="0" fontId="39" fillId="27" borderId="20" xfId="0" applyFont="1" applyFill="1" applyBorder="1"/>
    <xf numFmtId="0" fontId="39" fillId="27" borderId="21" xfId="0" applyFont="1" applyFill="1" applyBorder="1"/>
    <xf numFmtId="44" fontId="39" fillId="27" borderId="21" xfId="0" applyNumberFormat="1" applyFont="1" applyFill="1" applyBorder="1"/>
    <xf numFmtId="0" fontId="29" fillId="0" borderId="18" xfId="0" applyFont="1" applyBorder="1"/>
    <xf numFmtId="0" fontId="22" fillId="0" borderId="10" xfId="0" applyFont="1" applyBorder="1"/>
    <xf numFmtId="44" fontId="22" fillId="0" borderId="10" xfId="0" applyNumberFormat="1" applyFont="1" applyBorder="1"/>
    <xf numFmtId="0" fontId="29" fillId="0" borderId="23" xfId="0" applyFont="1" applyBorder="1"/>
    <xf numFmtId="0" fontId="22" fillId="0" borderId="21" xfId="0" applyFont="1" applyBorder="1"/>
    <xf numFmtId="0" fontId="29" fillId="0" borderId="10" xfId="48" applyFont="1" applyBorder="1" applyAlignment="1">
      <alignment horizontal="left"/>
    </xf>
    <xf numFmtId="10" fontId="34" fillId="0" borderId="13" xfId="59" applyNumberFormat="1" applyFont="1" applyFill="1" applyBorder="1" applyAlignment="1" applyProtection="1">
      <alignment horizontal="right" vertical="center"/>
      <protection hidden="1"/>
    </xf>
    <xf numFmtId="10" fontId="33" fillId="0" borderId="13" xfId="57" applyNumberFormat="1" applyFont="1" applyFill="1" applyBorder="1" applyProtection="1">
      <protection locked="0" hidden="1"/>
    </xf>
    <xf numFmtId="10" fontId="33" fillId="0" borderId="13" xfId="58" applyNumberFormat="1" applyFont="1" applyBorder="1" applyAlignment="1" applyProtection="1">
      <alignment horizontal="right"/>
      <protection hidden="1"/>
    </xf>
    <xf numFmtId="10" fontId="36" fillId="0" borderId="13" xfId="57" applyNumberFormat="1" applyFont="1" applyFill="1" applyBorder="1" applyAlignment="1" applyProtection="1">
      <alignment horizontal="right"/>
      <protection hidden="1"/>
    </xf>
    <xf numFmtId="10" fontId="36" fillId="0" borderId="14" xfId="58" applyNumberFormat="1" applyFont="1" applyBorder="1" applyAlignment="1" applyProtection="1">
      <alignment horizontal="right"/>
      <protection hidden="1"/>
    </xf>
    <xf numFmtId="44" fontId="22" fillId="0" borderId="34" xfId="56" applyFont="1" applyFill="1" applyBorder="1" applyAlignment="1" applyProtection="1">
      <protection hidden="1"/>
    </xf>
    <xf numFmtId="10" fontId="14" fillId="0" borderId="14" xfId="0" applyNumberFormat="1" applyFont="1" applyBorder="1"/>
    <xf numFmtId="44" fontId="1" fillId="0" borderId="34" xfId="0" applyNumberFormat="1" applyFont="1" applyBorder="1"/>
    <xf numFmtId="2" fontId="22" fillId="0" borderId="32" xfId="58" applyNumberFormat="1" applyFont="1" applyBorder="1" applyProtection="1">
      <protection hidden="1"/>
    </xf>
    <xf numFmtId="44" fontId="22" fillId="0" borderId="33" xfId="56" applyFont="1" applyFill="1" applyBorder="1" applyProtection="1">
      <protection locked="0" hidden="1"/>
    </xf>
    <xf numFmtId="0" fontId="35" fillId="0" borderId="32" xfId="58" applyFont="1" applyBorder="1" applyProtection="1">
      <protection hidden="1"/>
    </xf>
    <xf numFmtId="44" fontId="22" fillId="0" borderId="33" xfId="56" applyFont="1" applyFill="1" applyBorder="1" applyAlignment="1" applyProtection="1">
      <protection hidden="1"/>
    </xf>
    <xf numFmtId="0" fontId="22" fillId="0" borderId="32" xfId="58" applyFont="1" applyBorder="1" applyProtection="1">
      <protection hidden="1"/>
    </xf>
    <xf numFmtId="0" fontId="37" fillId="0" borderId="32" xfId="58" applyFont="1" applyBorder="1" applyProtection="1">
      <protection hidden="1"/>
    </xf>
    <xf numFmtId="0" fontId="38" fillId="0" borderId="32" xfId="58" applyFont="1" applyBorder="1" applyProtection="1">
      <protection hidden="1"/>
    </xf>
    <xf numFmtId="0" fontId="22" fillId="0" borderId="32" xfId="32" applyNumberFormat="1" applyFont="1" applyFill="1" applyBorder="1" applyAlignment="1" applyProtection="1">
      <alignment horizontal="left"/>
      <protection locked="0" hidden="1"/>
    </xf>
    <xf numFmtId="164" fontId="31" fillId="0" borderId="32" xfId="32" applyFont="1" applyFill="1" applyBorder="1" applyProtection="1">
      <protection hidden="1"/>
    </xf>
    <xf numFmtId="44" fontId="22" fillId="0" borderId="33" xfId="56" applyFont="1" applyFill="1" applyBorder="1" applyProtection="1">
      <protection hidden="1"/>
    </xf>
    <xf numFmtId="44" fontId="22" fillId="0" borderId="35" xfId="56" applyFont="1" applyFill="1" applyBorder="1" applyAlignment="1" applyProtection="1">
      <protection hidden="1"/>
    </xf>
    <xf numFmtId="0" fontId="37" fillId="0" borderId="36" xfId="58" applyFont="1" applyBorder="1" applyProtection="1">
      <protection hidden="1"/>
    </xf>
    <xf numFmtId="10" fontId="14" fillId="0" borderId="37" xfId="0" applyNumberFormat="1" applyFont="1" applyBorder="1"/>
    <xf numFmtId="2" fontId="22" fillId="0" borderId="38" xfId="58" applyNumberFormat="1" applyFont="1" applyBorder="1" applyProtection="1">
      <protection hidden="1"/>
    </xf>
    <xf numFmtId="10" fontId="33" fillId="0" borderId="25" xfId="59" applyNumberFormat="1" applyFont="1" applyFill="1" applyBorder="1" applyAlignment="1" applyProtection="1">
      <alignment horizontal="center" vertical="center"/>
      <protection hidden="1"/>
    </xf>
    <xf numFmtId="9" fontId="22" fillId="0" borderId="39" xfId="59" applyNumberFormat="1" applyFont="1" applyFill="1" applyBorder="1" applyAlignment="1" applyProtection="1">
      <alignment horizontal="center"/>
      <protection hidden="1"/>
    </xf>
    <xf numFmtId="0" fontId="22" fillId="0" borderId="0" xfId="48"/>
    <xf numFmtId="0" fontId="22" fillId="0" borderId="0" xfId="48" applyAlignment="1">
      <alignment horizontal="left"/>
    </xf>
    <xf numFmtId="0" fontId="22" fillId="0" borderId="0" xfId="48" applyAlignment="1">
      <alignment horizontal="right"/>
    </xf>
    <xf numFmtId="2" fontId="22" fillId="0" borderId="0" xfId="32" applyNumberFormat="1" applyFont="1" applyAlignment="1">
      <alignment horizontal="right"/>
    </xf>
    <xf numFmtId="1" fontId="22" fillId="0" borderId="0" xfId="32" applyNumberFormat="1" applyFont="1" applyAlignment="1">
      <alignment horizontal="center"/>
    </xf>
    <xf numFmtId="170" fontId="22" fillId="0" borderId="0" xfId="32" applyNumberFormat="1" applyFont="1" applyAlignment="1">
      <alignment horizontal="center"/>
    </xf>
    <xf numFmtId="44" fontId="22" fillId="0" borderId="0" xfId="48" applyNumberFormat="1"/>
    <xf numFmtId="0" fontId="43" fillId="0" borderId="0" xfId="48" applyFont="1"/>
    <xf numFmtId="0" fontId="39" fillId="0" borderId="0" xfId="48" applyFont="1"/>
    <xf numFmtId="0" fontId="39" fillId="0" borderId="0" xfId="48" applyFont="1" applyAlignment="1">
      <alignment horizontal="left"/>
    </xf>
    <xf numFmtId="0" fontId="39" fillId="27" borderId="15" xfId="48" applyFont="1" applyFill="1" applyBorder="1"/>
    <xf numFmtId="0" fontId="39" fillId="27" borderId="16" xfId="48" applyFont="1" applyFill="1" applyBorder="1"/>
    <xf numFmtId="0" fontId="43" fillId="27" borderId="17" xfId="48" applyFont="1" applyFill="1" applyBorder="1" applyAlignment="1">
      <alignment horizontal="left"/>
    </xf>
    <xf numFmtId="49" fontId="22" fillId="0" borderId="0" xfId="48" applyNumberFormat="1"/>
    <xf numFmtId="164" fontId="22" fillId="0" borderId="0" xfId="32" applyFont="1" applyAlignment="1">
      <alignment horizontal="center"/>
    </xf>
    <xf numFmtId="0" fontId="22" fillId="0" borderId="23" xfId="0" applyFont="1" applyBorder="1"/>
    <xf numFmtId="2" fontId="22" fillId="0" borderId="0" xfId="32" applyNumberFormat="1" applyFont="1" applyBorder="1" applyAlignment="1">
      <alignment horizontal="right"/>
    </xf>
    <xf numFmtId="1" fontId="22" fillId="0" borderId="0" xfId="32" applyNumberFormat="1" applyFont="1" applyBorder="1" applyAlignment="1">
      <alignment horizontal="center"/>
    </xf>
    <xf numFmtId="170" fontId="22" fillId="0" borderId="0" xfId="32" applyNumberFormat="1" applyFont="1" applyBorder="1" applyAlignment="1">
      <alignment horizontal="center"/>
    </xf>
    <xf numFmtId="44" fontId="22" fillId="0" borderId="24" xfId="48" applyNumberFormat="1" applyBorder="1"/>
    <xf numFmtId="164" fontId="22" fillId="0" borderId="0" xfId="32" applyFont="1" applyBorder="1" applyAlignment="1">
      <alignment horizontal="center"/>
    </xf>
    <xf numFmtId="0" fontId="22" fillId="0" borderId="21" xfId="48" applyBorder="1"/>
    <xf numFmtId="49" fontId="22" fillId="0" borderId="21" xfId="48" applyNumberFormat="1" applyBorder="1"/>
    <xf numFmtId="0" fontId="22" fillId="0" borderId="21" xfId="48" applyBorder="1" applyAlignment="1">
      <alignment horizontal="left"/>
    </xf>
    <xf numFmtId="164" fontId="22" fillId="0" borderId="21" xfId="32" applyFont="1" applyBorder="1" applyAlignment="1">
      <alignment horizontal="center"/>
    </xf>
    <xf numFmtId="2" fontId="22" fillId="0" borderId="21" xfId="32" applyNumberFormat="1" applyFont="1" applyBorder="1" applyAlignment="1">
      <alignment horizontal="right"/>
    </xf>
    <xf numFmtId="1" fontId="22" fillId="0" borderId="21" xfId="32" applyNumberFormat="1" applyFont="1" applyBorder="1" applyAlignment="1">
      <alignment horizontal="center"/>
    </xf>
    <xf numFmtId="170" fontId="22" fillId="0" borderId="21" xfId="32" applyNumberFormat="1" applyFont="1" applyBorder="1" applyAlignment="1">
      <alignment horizontal="center"/>
    </xf>
    <xf numFmtId="44" fontId="22" fillId="0" borderId="22" xfId="48" applyNumberFormat="1" applyBorder="1"/>
    <xf numFmtId="0" fontId="37" fillId="29" borderId="16" xfId="48" applyFont="1" applyFill="1" applyBorder="1" applyAlignment="1">
      <alignment horizontal="left"/>
    </xf>
    <xf numFmtId="0" fontId="37" fillId="29" borderId="16" xfId="48" applyFont="1" applyFill="1" applyBorder="1"/>
    <xf numFmtId="49" fontId="37" fillId="29" borderId="16" xfId="48" applyNumberFormat="1" applyFont="1" applyFill="1" applyBorder="1"/>
    <xf numFmtId="164" fontId="37" fillId="29" borderId="16" xfId="32" applyFont="1" applyFill="1" applyBorder="1" applyAlignment="1">
      <alignment horizontal="center"/>
    </xf>
    <xf numFmtId="2" fontId="37" fillId="29" borderId="16" xfId="32" applyNumberFormat="1" applyFont="1" applyFill="1" applyBorder="1" applyAlignment="1">
      <alignment horizontal="right"/>
    </xf>
    <xf numFmtId="1" fontId="37" fillId="29" borderId="16" xfId="32" applyNumberFormat="1" applyFont="1" applyFill="1" applyBorder="1" applyAlignment="1">
      <alignment horizontal="center"/>
    </xf>
    <xf numFmtId="170" fontId="37" fillId="29" borderId="16" xfId="32" applyNumberFormat="1" applyFont="1" applyFill="1" applyBorder="1" applyAlignment="1">
      <alignment horizontal="center"/>
    </xf>
    <xf numFmtId="44" fontId="37" fillId="29" borderId="17" xfId="48" applyNumberFormat="1" applyFont="1" applyFill="1" applyBorder="1"/>
    <xf numFmtId="0" fontId="37" fillId="29" borderId="15" xfId="48" applyFont="1" applyFill="1" applyBorder="1"/>
    <xf numFmtId="0" fontId="39" fillId="27" borderId="16" xfId="48" applyFont="1" applyFill="1" applyBorder="1" applyAlignment="1">
      <alignment horizontal="left"/>
    </xf>
    <xf numFmtId="0" fontId="39" fillId="27" borderId="16" xfId="48" applyFont="1" applyFill="1" applyBorder="1" applyAlignment="1">
      <alignment horizontal="right"/>
    </xf>
    <xf numFmtId="0" fontId="39" fillId="27" borderId="16" xfId="48" applyFont="1" applyFill="1" applyBorder="1" applyAlignment="1">
      <alignment horizontal="center"/>
    </xf>
    <xf numFmtId="2" fontId="39" fillId="27" borderId="16" xfId="32" applyNumberFormat="1" applyFont="1" applyFill="1" applyBorder="1" applyAlignment="1">
      <alignment horizontal="center"/>
    </xf>
    <xf numFmtId="1" fontId="39" fillId="27" borderId="16" xfId="32" applyNumberFormat="1" applyFont="1" applyFill="1" applyBorder="1" applyAlignment="1">
      <alignment horizontal="center"/>
    </xf>
    <xf numFmtId="170" fontId="39" fillId="27" borderId="16" xfId="32" applyNumberFormat="1" applyFont="1" applyFill="1" applyBorder="1" applyAlignment="1">
      <alignment horizontal="center"/>
    </xf>
    <xf numFmtId="0" fontId="39" fillId="27" borderId="17" xfId="48" applyFont="1" applyFill="1" applyBorder="1"/>
    <xf numFmtId="0" fontId="39" fillId="27" borderId="15" xfId="0" applyFont="1" applyFill="1" applyBorder="1"/>
    <xf numFmtId="0" fontId="22" fillId="0" borderId="26" xfId="48" applyBorder="1"/>
    <xf numFmtId="0" fontId="22" fillId="0" borderId="27" xfId="48" applyBorder="1"/>
    <xf numFmtId="0" fontId="22" fillId="0" borderId="28" xfId="0" applyFont="1" applyBorder="1"/>
    <xf numFmtId="0" fontId="22" fillId="0" borderId="32" xfId="48" applyBorder="1"/>
    <xf numFmtId="0" fontId="22" fillId="0" borderId="13" xfId="48" applyBorder="1"/>
    <xf numFmtId="0" fontId="22" fillId="0" borderId="33" xfId="0" applyFont="1" applyBorder="1"/>
    <xf numFmtId="0" fontId="22" fillId="0" borderId="29" xfId="48" applyBorder="1"/>
    <xf numFmtId="0" fontId="22" fillId="0" borderId="30" xfId="48" applyBorder="1"/>
    <xf numFmtId="0" fontId="22" fillId="0" borderId="31" xfId="0" applyFont="1" applyBorder="1"/>
    <xf numFmtId="0" fontId="37" fillId="29" borderId="25" xfId="48" applyFont="1" applyFill="1" applyBorder="1"/>
    <xf numFmtId="0" fontId="37" fillId="29" borderId="25" xfId="0" applyFont="1" applyFill="1" applyBorder="1"/>
    <xf numFmtId="0" fontId="37" fillId="0" borderId="0" xfId="0" applyFont="1"/>
    <xf numFmtId="0" fontId="39" fillId="27" borderId="0" xfId="0" applyFont="1" applyFill="1"/>
    <xf numFmtId="44" fontId="39" fillId="27" borderId="0" xfId="0" applyNumberFormat="1" applyFont="1" applyFill="1"/>
    <xf numFmtId="1" fontId="39" fillId="27" borderId="0" xfId="0" applyNumberFormat="1" applyFont="1" applyFill="1"/>
    <xf numFmtId="0" fontId="37" fillId="29" borderId="21" xfId="48" applyFont="1" applyFill="1" applyBorder="1"/>
    <xf numFmtId="0" fontId="37" fillId="29" borderId="21" xfId="0" applyFont="1" applyFill="1" applyBorder="1"/>
    <xf numFmtId="49" fontId="37" fillId="29" borderId="21" xfId="48" applyNumberFormat="1" applyFont="1" applyFill="1" applyBorder="1"/>
    <xf numFmtId="0" fontId="37" fillId="29" borderId="21" xfId="48" applyFont="1" applyFill="1" applyBorder="1" applyAlignment="1">
      <alignment horizontal="left"/>
    </xf>
    <xf numFmtId="164" fontId="37" fillId="29" borderId="21" xfId="32" applyFont="1" applyFill="1" applyBorder="1" applyAlignment="1">
      <alignment horizontal="center"/>
    </xf>
    <xf numFmtId="2" fontId="37" fillId="29" borderId="21" xfId="32" applyNumberFormat="1" applyFont="1" applyFill="1" applyBorder="1" applyAlignment="1">
      <alignment horizontal="right"/>
    </xf>
    <xf numFmtId="1" fontId="37" fillId="29" borderId="21" xfId="32" applyNumberFormat="1" applyFont="1" applyFill="1" applyBorder="1" applyAlignment="1">
      <alignment horizontal="center"/>
    </xf>
    <xf numFmtId="170" fontId="37" fillId="29" borderId="21" xfId="32" applyNumberFormat="1" applyFont="1" applyFill="1" applyBorder="1" applyAlignment="1">
      <alignment horizontal="center"/>
    </xf>
    <xf numFmtId="44" fontId="37" fillId="29" borderId="22" xfId="48" applyNumberFormat="1" applyFont="1" applyFill="1" applyBorder="1"/>
    <xf numFmtId="0" fontId="22" fillId="29" borderId="16" xfId="48" applyFill="1" applyBorder="1"/>
    <xf numFmtId="0" fontId="22" fillId="29" borderId="16" xfId="48" applyFill="1" applyBorder="1" applyAlignment="1">
      <alignment horizontal="left"/>
    </xf>
    <xf numFmtId="49" fontId="22" fillId="29" borderId="16" xfId="48" applyNumberFormat="1" applyFill="1" applyBorder="1"/>
    <xf numFmtId="164" fontId="22" fillId="29" borderId="16" xfId="32" applyFont="1" applyFill="1" applyBorder="1" applyAlignment="1">
      <alignment horizontal="center"/>
    </xf>
    <xf numFmtId="2" fontId="22" fillId="29" borderId="16" xfId="32" applyNumberFormat="1" applyFont="1" applyFill="1" applyBorder="1" applyAlignment="1">
      <alignment horizontal="right"/>
    </xf>
    <xf numFmtId="1" fontId="22" fillId="29" borderId="16" xfId="32" applyNumberFormat="1" applyFont="1" applyFill="1" applyBorder="1" applyAlignment="1">
      <alignment horizontal="center"/>
    </xf>
    <xf numFmtId="170" fontId="22" fillId="29" borderId="16" xfId="32" applyNumberFormat="1" applyFont="1" applyFill="1" applyBorder="1" applyAlignment="1">
      <alignment horizontal="center"/>
    </xf>
    <xf numFmtId="44" fontId="22" fillId="29" borderId="17" xfId="48" applyNumberFormat="1" applyFill="1" applyBorder="1"/>
    <xf numFmtId="0" fontId="37" fillId="29" borderId="20" xfId="0" applyFont="1" applyFill="1" applyBorder="1"/>
    <xf numFmtId="0" fontId="22" fillId="0" borderId="24" xfId="48" applyBorder="1"/>
    <xf numFmtId="0" fontId="22" fillId="0" borderId="19" xfId="0" applyFont="1" applyBorder="1"/>
    <xf numFmtId="0" fontId="22" fillId="0" borderId="24" xfId="0" applyFont="1" applyBorder="1"/>
    <xf numFmtId="0" fontId="28" fillId="29" borderId="15" xfId="0" applyFont="1" applyFill="1" applyBorder="1"/>
    <xf numFmtId="0" fontId="28" fillId="29" borderId="16" xfId="48" applyFont="1" applyFill="1" applyBorder="1" applyAlignment="1">
      <alignment horizontal="left"/>
    </xf>
    <xf numFmtId="0" fontId="37" fillId="29" borderId="17" xfId="0" applyFont="1" applyFill="1" applyBorder="1"/>
    <xf numFmtId="0" fontId="22" fillId="29" borderId="16" xfId="0" applyFont="1" applyFill="1" applyBorder="1"/>
    <xf numFmtId="0" fontId="22" fillId="29" borderId="15" xfId="0" applyFont="1" applyFill="1" applyBorder="1"/>
    <xf numFmtId="0" fontId="46" fillId="0" borderId="23" xfId="0" applyFont="1" applyBorder="1"/>
    <xf numFmtId="0" fontId="46" fillId="0" borderId="0" xfId="0" applyFont="1"/>
    <xf numFmtId="2" fontId="46" fillId="0" borderId="0" xfId="32" applyNumberFormat="1" applyFont="1" applyBorder="1" applyAlignment="1">
      <alignment horizontal="right"/>
    </xf>
    <xf numFmtId="1" fontId="46" fillId="0" borderId="0" xfId="32" applyNumberFormat="1" applyFont="1" applyBorder="1" applyAlignment="1">
      <alignment horizontal="center"/>
    </xf>
    <xf numFmtId="170" fontId="46" fillId="0" borderId="0" xfId="32" applyNumberFormat="1" applyFont="1" applyBorder="1" applyAlignment="1">
      <alignment horizontal="center"/>
    </xf>
    <xf numFmtId="44" fontId="46" fillId="0" borderId="24" xfId="48" applyNumberFormat="1" applyFont="1" applyBorder="1"/>
    <xf numFmtId="0" fontId="22" fillId="0" borderId="0" xfId="0" applyFont="1"/>
    <xf numFmtId="0" fontId="0" fillId="0" borderId="0" xfId="0"/>
    <xf numFmtId="0" fontId="22" fillId="0" borderId="0" xfId="0" applyFont="1" applyAlignment="1">
      <alignment wrapText="1"/>
    </xf>
    <xf numFmtId="0" fontId="0" fillId="0" borderId="0" xfId="0" applyAlignment="1">
      <alignment wrapText="1"/>
    </xf>
    <xf numFmtId="0" fontId="40" fillId="27" borderId="15" xfId="0" applyFont="1" applyFill="1" applyBorder="1" applyAlignment="1">
      <alignment horizontal="center" vertical="center"/>
    </xf>
    <xf numFmtId="0" fontId="41" fillId="0" borderId="16" xfId="0" applyFont="1" applyBorder="1" applyAlignment="1">
      <alignment horizontal="center" vertical="center"/>
    </xf>
    <xf numFmtId="0" fontId="41" fillId="0" borderId="17" xfId="0" applyFont="1" applyBorder="1" applyAlignment="1">
      <alignment horizontal="center" vertical="center"/>
    </xf>
    <xf numFmtId="0" fontId="39" fillId="27" borderId="18" xfId="48" applyFont="1" applyFill="1" applyBorder="1" applyAlignment="1">
      <alignment vertical="center"/>
    </xf>
    <xf numFmtId="0" fontId="22" fillId="0" borderId="20" xfId="0" applyFont="1" applyBorder="1" applyAlignment="1">
      <alignment vertical="center"/>
    </xf>
    <xf numFmtId="0" fontId="39" fillId="27" borderId="10" xfId="48" applyFont="1" applyFill="1" applyBorder="1" applyAlignment="1">
      <alignment vertical="center"/>
    </xf>
    <xf numFmtId="0" fontId="22" fillId="0" borderId="21" xfId="0" applyFont="1" applyBorder="1" applyAlignment="1">
      <alignment vertical="center"/>
    </xf>
    <xf numFmtId="0" fontId="39" fillId="27" borderId="19" xfId="0" applyFont="1" applyFill="1" applyBorder="1" applyAlignment="1">
      <alignment vertical="center" wrapText="1"/>
    </xf>
    <xf numFmtId="0" fontId="22" fillId="0" borderId="22" xfId="0" applyFont="1" applyBorder="1" applyAlignment="1">
      <alignment vertical="center" wrapText="1"/>
    </xf>
    <xf numFmtId="0" fontId="39" fillId="27" borderId="16" xfId="0" applyFont="1" applyFill="1" applyBorder="1"/>
    <xf numFmtId="0" fontId="22" fillId="0" borderId="16" xfId="0" applyFont="1" applyBorder="1"/>
    <xf numFmtId="0" fontId="22" fillId="0" borderId="17" xfId="0" applyFont="1" applyBorder="1"/>
    <xf numFmtId="164" fontId="31" fillId="28" borderId="18" xfId="32" applyFont="1" applyFill="1" applyBorder="1" applyAlignment="1" applyProtection="1">
      <alignment horizontal="center" vertical="center"/>
      <protection hidden="1"/>
    </xf>
    <xf numFmtId="164" fontId="31" fillId="28" borderId="10" xfId="32" applyFont="1" applyFill="1" applyBorder="1" applyAlignment="1" applyProtection="1">
      <alignment horizontal="center" vertical="center"/>
      <protection hidden="1"/>
    </xf>
    <xf numFmtId="164" fontId="31" fillId="28" borderId="19" xfId="32" applyFont="1" applyFill="1" applyBorder="1" applyAlignment="1" applyProtection="1">
      <alignment horizontal="center" vertical="center"/>
      <protection hidden="1"/>
    </xf>
    <xf numFmtId="164" fontId="31" fillId="28" borderId="23" xfId="32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0" fontId="0" fillId="0" borderId="24" xfId="0" applyBorder="1" applyAlignment="1">
      <alignment horizontal="center" vertical="center"/>
    </xf>
    <xf numFmtId="164" fontId="31" fillId="28" borderId="20" xfId="32" applyFont="1" applyFill="1" applyBorder="1" applyAlignment="1" applyProtection="1">
      <alignment horizontal="center" vertical="center"/>
      <protection hidden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4" fillId="27" borderId="15" xfId="48" applyFont="1" applyFill="1" applyBorder="1" applyAlignment="1">
      <alignment wrapText="1"/>
    </xf>
    <xf numFmtId="0" fontId="45" fillId="0" borderId="16" xfId="0" applyFont="1" applyBorder="1" applyAlignment="1">
      <alignment wrapText="1"/>
    </xf>
    <xf numFmtId="0" fontId="45" fillId="0" borderId="17" xfId="0" applyFont="1" applyBorder="1" applyAlignment="1">
      <alignment wrapText="1"/>
    </xf>
    <xf numFmtId="1" fontId="39" fillId="27" borderId="19" xfId="0" applyNumberFormat="1" applyFont="1" applyFill="1" applyBorder="1" applyAlignment="1">
      <alignment wrapText="1"/>
    </xf>
    <xf numFmtId="0" fontId="0" fillId="0" borderId="22" xfId="0" applyBorder="1" applyAlignment="1">
      <alignment wrapText="1"/>
    </xf>
    <xf numFmtId="0" fontId="44" fillId="27" borderId="0" xfId="0" applyFont="1" applyFill="1" applyAlignment="1">
      <alignment horizontal="left"/>
    </xf>
    <xf numFmtId="0" fontId="45" fillId="0" borderId="0" xfId="0" applyFont="1" applyAlignment="1">
      <alignment horizontal="left"/>
    </xf>
    <xf numFmtId="44" fontId="39" fillId="27" borderId="10" xfId="0" applyNumberFormat="1" applyFont="1" applyFill="1" applyBorder="1"/>
    <xf numFmtId="0" fontId="0" fillId="0" borderId="21" xfId="0" applyBorder="1"/>
  </cellXfs>
  <cellStyles count="60">
    <cellStyle name="%" xfId="1" xr:uid="{00000000-0005-0000-0000-000000000000}"/>
    <cellStyle name="20% - Accent1" xfId="2" builtinId="30" customBuiltin="1"/>
    <cellStyle name="20% - Accent2" xfId="3" builtinId="34" customBuiltin="1"/>
    <cellStyle name="20% - Accent3" xfId="4" builtinId="38" customBuiltin="1"/>
    <cellStyle name="20% - Accent4" xfId="5" builtinId="42" customBuiltin="1"/>
    <cellStyle name="20% - Accent5" xfId="6" builtinId="46" customBuiltin="1"/>
    <cellStyle name="20% - Accent6" xfId="7" builtinId="50" customBuiltin="1"/>
    <cellStyle name="40% - Accent1" xfId="8" builtinId="31" customBuiltin="1"/>
    <cellStyle name="40% - Accent2" xfId="9" builtinId="35" customBuiltin="1"/>
    <cellStyle name="40% - Accent3" xfId="10" builtinId="39" customBuiltin="1"/>
    <cellStyle name="40% - Accent4" xfId="11" builtinId="43" customBuiltin="1"/>
    <cellStyle name="40% - Accent5" xfId="12" builtinId="47" customBuiltin="1"/>
    <cellStyle name="40% - Accent6" xfId="13" builtinId="51" customBuiltin="1"/>
    <cellStyle name="60% - Accent1" xfId="14" builtinId="32" customBuiltin="1"/>
    <cellStyle name="60% - Accent2" xfId="15" builtinId="36" customBuiltin="1"/>
    <cellStyle name="60% - Accent3" xfId="16" builtinId="40" customBuiltin="1"/>
    <cellStyle name="60% - Accent4" xfId="17" builtinId="44" customBuiltin="1"/>
    <cellStyle name="60% - Accent5" xfId="18" builtinId="48" customBuiltin="1"/>
    <cellStyle name="60% - Accent6" xfId="19" builtinId="52" customBuiltin="1"/>
    <cellStyle name="Accent1" xfId="20" builtinId="29" customBuiltin="1"/>
    <cellStyle name="Accent2" xfId="21" builtinId="33" customBuiltin="1"/>
    <cellStyle name="Accent3" xfId="22" builtinId="37" customBuiltin="1"/>
    <cellStyle name="Accent4" xfId="23" builtinId="41" customBuiltin="1"/>
    <cellStyle name="Accent5" xfId="24" builtinId="45" customBuiltin="1"/>
    <cellStyle name="Accent6" xfId="25" builtinId="49" customBuiltin="1"/>
    <cellStyle name="Berekening" xfId="26" xr:uid="{00000000-0005-0000-0000-000019000000}"/>
    <cellStyle name="Comma_Uurtarieven 2000 LEVERANCIER" xfId="59" xr:uid="{3AA21790-2C6E-4FDE-879E-C11C87E14249}"/>
    <cellStyle name="Controlecel" xfId="27" xr:uid="{00000000-0005-0000-0000-00001A000000}"/>
    <cellStyle name="Euro" xfId="28" xr:uid="{00000000-0005-0000-0000-00001B000000}"/>
    <cellStyle name="Gekoppelde cel" xfId="29" xr:uid="{00000000-0005-0000-0000-00001C000000}"/>
    <cellStyle name="Goed" xfId="30" xr:uid="{00000000-0005-0000-0000-00001D000000}"/>
    <cellStyle name="Invoer" xfId="31" xr:uid="{00000000-0005-0000-0000-00001E000000}"/>
    <cellStyle name="Komma" xfId="32" builtinId="3"/>
    <cellStyle name="Kop 1" xfId="33" xr:uid="{00000000-0005-0000-0000-000020000000}"/>
    <cellStyle name="Kop 2" xfId="34" xr:uid="{00000000-0005-0000-0000-000021000000}"/>
    <cellStyle name="Kop 3" xfId="35" xr:uid="{00000000-0005-0000-0000-000022000000}"/>
    <cellStyle name="Kop 4" xfId="36" xr:uid="{00000000-0005-0000-0000-000023000000}"/>
    <cellStyle name="Koppen_rekenblad" xfId="37" xr:uid="{00000000-0005-0000-0000-000024000000}"/>
    <cellStyle name="koppenrekenblad2" xfId="38" xr:uid="{00000000-0005-0000-0000-000025000000}"/>
    <cellStyle name="m2" xfId="39" xr:uid="{00000000-0005-0000-0000-000026000000}"/>
    <cellStyle name="Neutraal" xfId="40" xr:uid="{00000000-0005-0000-0000-000027000000}"/>
    <cellStyle name="NIBa standaard" xfId="41" xr:uid="{00000000-0005-0000-0000-000028000000}"/>
    <cellStyle name="Normal_Uurtarieven 2000 LEVERANCIER" xfId="58" xr:uid="{D428E97E-6399-4A2E-A5FC-757AC4DFFC12}"/>
    <cellStyle name="Notitie" xfId="42" xr:uid="{00000000-0005-0000-0000-000029000000}"/>
    <cellStyle name="Ongedefinieerd" xfId="43" xr:uid="{00000000-0005-0000-0000-00002A000000}"/>
    <cellStyle name="Ongeldig" xfId="44" xr:uid="{00000000-0005-0000-0000-00002B000000}"/>
    <cellStyle name="prijslijst" xfId="45" xr:uid="{00000000-0005-0000-0000-00002C000000}"/>
    <cellStyle name="Procent" xfId="57" builtinId="5"/>
    <cellStyle name="Ruimtestaat_Koppen" xfId="46" xr:uid="{00000000-0005-0000-0000-00002D000000}"/>
    <cellStyle name="Standaard" xfId="0" builtinId="0"/>
    <cellStyle name="Standaard 2" xfId="47" xr:uid="{00000000-0005-0000-0000-00002F000000}"/>
    <cellStyle name="Standaard_Map1" xfId="48" xr:uid="{00000000-0005-0000-0000-000030000000}"/>
    <cellStyle name="Titel" xfId="49" xr:uid="{00000000-0005-0000-0000-000031000000}"/>
    <cellStyle name="Totaal" xfId="50" xr:uid="{00000000-0005-0000-0000-000032000000}"/>
    <cellStyle name="Uitvoer" xfId="51" xr:uid="{00000000-0005-0000-0000-000033000000}"/>
    <cellStyle name="Valuta" xfId="56" builtinId="4"/>
    <cellStyle name="Verklarende tekst" xfId="52" xr:uid="{00000000-0005-0000-0000-000034000000}"/>
    <cellStyle name="Waarschuwingstekst" xfId="53" xr:uid="{00000000-0005-0000-0000-000035000000}"/>
    <cellStyle name="Währung [0]_Aufmaß" xfId="54" xr:uid="{00000000-0005-0000-0000-000036000000}"/>
    <cellStyle name="Währung_Aufmaß" xfId="55" xr:uid="{00000000-0005-0000-0000-000037000000}"/>
  </cellStyles>
  <dxfs count="4">
    <dxf>
      <fill>
        <patternFill>
          <bgColor theme="6" tint="0.79998168889431442"/>
        </patternFill>
      </fill>
    </dxf>
    <dxf>
      <fill>
        <patternFill>
          <bgColor indexed="48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pn1359033-my.sharepoint.com/Users/Bjorn/Desktop/D:/Gegevens/Excel/Calc/AZR/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pn1359033-my.sharepoint.com/Users/Bjorn/Desktop/smc-sbs1/ts-home$/Voor..van/meten%20glas/meten%20glas/meten%20glas/meten%20glas/meten%20glas/meten%20glas/meten%20glas/meten%20glas/ati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sychiatrie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REF"/>
      <sheetName val="atir.xls"/>
      <sheetName val="atir_xls"/>
      <sheetName val="3-Basis_ruimtestaat"/>
      <sheetName val="atir_xls1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1B5B9-73CF-483D-97D8-78F6EFF1262F}">
  <dimension ref="A1:D46"/>
  <sheetViews>
    <sheetView topLeftCell="A5" workbookViewId="0">
      <selection activeCell="D28" sqref="D8:D28"/>
    </sheetView>
  </sheetViews>
  <sheetFormatPr defaultColWidth="9.140625" defaultRowHeight="12.75"/>
  <cols>
    <col min="1" max="1" width="20.5703125" style="5" customWidth="1"/>
    <col min="2" max="2" width="7.7109375" style="5" customWidth="1"/>
    <col min="3" max="3" width="17.5703125" style="5" bestFit="1" customWidth="1"/>
    <col min="4" max="4" width="19.42578125" style="5" customWidth="1"/>
    <col min="5" max="16384" width="9.140625" style="5"/>
  </cols>
  <sheetData>
    <row r="1" spans="1:4" ht="13.5" thickBot="1"/>
    <row r="2" spans="1:4" ht="25.5" customHeight="1" thickBot="1">
      <c r="A2" s="145" t="s">
        <v>473</v>
      </c>
      <c r="B2" s="146"/>
      <c r="C2" s="146"/>
      <c r="D2" s="147"/>
    </row>
    <row r="3" spans="1:4" ht="13.5" thickBot="1"/>
    <row r="4" spans="1:4" ht="13.5" thickBot="1">
      <c r="A4" s="93" t="s">
        <v>457</v>
      </c>
      <c r="B4" s="154" t="s">
        <v>458</v>
      </c>
      <c r="C4" s="155"/>
      <c r="D4" s="156"/>
    </row>
    <row r="5" spans="1:4" ht="13.5" thickBot="1"/>
    <row r="6" spans="1:4">
      <c r="A6" s="148" t="s">
        <v>39</v>
      </c>
      <c r="B6" s="150" t="s">
        <v>46</v>
      </c>
      <c r="C6" s="150" t="s">
        <v>452</v>
      </c>
      <c r="D6" s="152" t="s">
        <v>453</v>
      </c>
    </row>
    <row r="7" spans="1:4" ht="20.25" customHeight="1" thickBot="1">
      <c r="A7" s="149"/>
      <c r="B7" s="151"/>
      <c r="C7" s="151"/>
      <c r="D7" s="153"/>
    </row>
    <row r="8" spans="1:4">
      <c r="A8" s="94" t="s">
        <v>439</v>
      </c>
      <c r="B8" s="95">
        <v>254</v>
      </c>
      <c r="C8" s="95"/>
      <c r="D8" s="96">
        <f>SUMIFS(ruimtestaat!H:H,ruimtestaat!C:C,normenblad!A8,ruimtestaat!J:J,normenblad!B8)</f>
        <v>4720.29</v>
      </c>
    </row>
    <row r="9" spans="1:4">
      <c r="A9" s="97" t="s">
        <v>439</v>
      </c>
      <c r="B9" s="98">
        <v>102</v>
      </c>
      <c r="C9" s="98"/>
      <c r="D9" s="99">
        <f>SUMIFS(ruimtestaat!H:H,ruimtestaat!C:C,normenblad!A9,ruimtestaat!J:J,normenblad!B9)</f>
        <v>4720.29</v>
      </c>
    </row>
    <row r="10" spans="1:4">
      <c r="A10" s="97" t="s">
        <v>439</v>
      </c>
      <c r="B10" s="98">
        <v>9</v>
      </c>
      <c r="C10" s="98"/>
      <c r="D10" s="99">
        <f>SUMIFS(ruimtestaat!H:H,ruimtestaat!C:C,normenblad!A10,ruimtestaat!J:J,normenblad!B10)</f>
        <v>4720.29</v>
      </c>
    </row>
    <row r="11" spans="1:4">
      <c r="A11" s="97" t="s">
        <v>186</v>
      </c>
      <c r="B11" s="98">
        <v>156</v>
      </c>
      <c r="C11" s="98"/>
      <c r="D11" s="99">
        <f>SUMIFS(ruimtestaat!H:H,ruimtestaat!C:C,normenblad!A11,ruimtestaat!J:J,normenblad!B11)</f>
        <v>2166.1299999999992</v>
      </c>
    </row>
    <row r="12" spans="1:4">
      <c r="A12" s="97" t="s">
        <v>95</v>
      </c>
      <c r="B12" s="98">
        <v>254</v>
      </c>
      <c r="C12" s="98"/>
      <c r="D12" s="99">
        <f>SUMIFS(ruimtestaat!H:H,ruimtestaat!C:C,normenblad!A12,ruimtestaat!J:J,normenblad!B12)</f>
        <v>185.06999999999996</v>
      </c>
    </row>
    <row r="13" spans="1:4">
      <c r="A13" s="97" t="s">
        <v>95</v>
      </c>
      <c r="B13" s="98">
        <v>156</v>
      </c>
      <c r="C13" s="98"/>
      <c r="D13" s="99">
        <f>SUMIFS(ruimtestaat!H:H,ruimtestaat!C:C,normenblad!A13,ruimtestaat!J:J,normenblad!B13)</f>
        <v>2</v>
      </c>
    </row>
    <row r="14" spans="1:4">
      <c r="A14" s="97" t="s">
        <v>95</v>
      </c>
      <c r="B14" s="98">
        <v>102</v>
      </c>
      <c r="C14" s="98"/>
      <c r="D14" s="99">
        <f>SUMIFS(ruimtestaat!H:H,ruimtestaat!C:C,normenblad!A14,ruimtestaat!J:J,normenblad!B14)</f>
        <v>110.43</v>
      </c>
    </row>
    <row r="15" spans="1:4">
      <c r="A15" s="97" t="s">
        <v>95</v>
      </c>
      <c r="B15" s="98">
        <v>9</v>
      </c>
      <c r="C15" s="98"/>
      <c r="D15" s="99">
        <f>SUMIFS(ruimtestaat!H:H,ruimtestaat!C:C,normenblad!A15,ruimtestaat!J:J,normenblad!B15)</f>
        <v>110.43</v>
      </c>
    </row>
    <row r="16" spans="1:4">
      <c r="A16" s="97" t="s">
        <v>71</v>
      </c>
      <c r="B16" s="98">
        <v>254</v>
      </c>
      <c r="C16" s="98"/>
      <c r="D16" s="99">
        <f>SUMIFS(ruimtestaat!H:H,ruimtestaat!C:C,normenblad!A16,ruimtestaat!J:J,normenblad!B16)</f>
        <v>1617.6200000000001</v>
      </c>
    </row>
    <row r="17" spans="1:4">
      <c r="A17" s="97" t="s">
        <v>71</v>
      </c>
      <c r="B17" s="98">
        <v>156</v>
      </c>
      <c r="C17" s="98"/>
      <c r="D17" s="99">
        <f>SUMIFS(ruimtestaat!H:H,ruimtestaat!C:C,normenblad!A17,ruimtestaat!J:J,normenblad!B17)</f>
        <v>18</v>
      </c>
    </row>
    <row r="18" spans="1:4">
      <c r="A18" s="97" t="s">
        <v>71</v>
      </c>
      <c r="B18" s="98">
        <v>102</v>
      </c>
      <c r="C18" s="98"/>
      <c r="D18" s="99">
        <f>SUMIFS(ruimtestaat!H:H,ruimtestaat!C:C,normenblad!A18,ruimtestaat!J:J,normenblad!B18)</f>
        <v>1025.82</v>
      </c>
    </row>
    <row r="19" spans="1:4">
      <c r="A19" s="97" t="s">
        <v>71</v>
      </c>
      <c r="B19" s="98">
        <v>9</v>
      </c>
      <c r="C19" s="98"/>
      <c r="D19" s="99">
        <f>SUMIFS(ruimtestaat!H:H,ruimtestaat!C:C,normenblad!A19,ruimtestaat!J:J,normenblad!B19)</f>
        <v>1025.82</v>
      </c>
    </row>
    <row r="20" spans="1:4">
      <c r="A20" s="97" t="s">
        <v>71</v>
      </c>
      <c r="B20" s="98">
        <v>12</v>
      </c>
      <c r="C20" s="98"/>
      <c r="D20" s="99">
        <f>SUMIFS(ruimtestaat!H:H,ruimtestaat!C:C,normenblad!A20,ruimtestaat!J:J,normenblad!B20)</f>
        <v>130.69999999999999</v>
      </c>
    </row>
    <row r="21" spans="1:4">
      <c r="A21" s="97" t="s">
        <v>454</v>
      </c>
      <c r="B21" s="98">
        <v>156</v>
      </c>
      <c r="C21" s="98"/>
      <c r="D21" s="99">
        <f>SUMIFS(ruimtestaat!H:H,ruimtestaat!C:C,normenblad!A21,ruimtestaat!J:J,normenblad!B21)</f>
        <v>570</v>
      </c>
    </row>
    <row r="22" spans="1:4">
      <c r="A22" s="97" t="s">
        <v>454</v>
      </c>
      <c r="B22" s="98">
        <v>254</v>
      </c>
      <c r="C22" s="98"/>
      <c r="D22" s="99">
        <f>SUMIFS(ruimtestaat!H:H,ruimtestaat!C:C,normenblad!A22,ruimtestaat!J:J,normenblad!B22)</f>
        <v>679</v>
      </c>
    </row>
    <row r="23" spans="1:4">
      <c r="A23" s="97" t="s">
        <v>454</v>
      </c>
      <c r="B23" s="98">
        <v>102</v>
      </c>
      <c r="C23" s="98"/>
      <c r="D23" s="99">
        <f>SUMIFS(ruimtestaat!H:H,ruimtestaat!C:C,normenblad!A23,ruimtestaat!J:J,normenblad!B23)</f>
        <v>516</v>
      </c>
    </row>
    <row r="24" spans="1:4">
      <c r="A24" s="97" t="s">
        <v>454</v>
      </c>
      <c r="B24" s="98">
        <v>9</v>
      </c>
      <c r="C24" s="98"/>
      <c r="D24" s="99">
        <f>SUMIFS(ruimtestaat!H:H,ruimtestaat!C:C,normenblad!A24,ruimtestaat!J:J,normenblad!B24)</f>
        <v>516</v>
      </c>
    </row>
    <row r="25" spans="1:4">
      <c r="A25" s="97" t="s">
        <v>455</v>
      </c>
      <c r="B25" s="98">
        <v>254</v>
      </c>
      <c r="C25" s="98"/>
      <c r="D25" s="99">
        <f>SUMIFS(ruimtestaat!H:H,ruimtestaat!C:C,normenblad!A25,ruimtestaat!J:J,normenblad!B25)</f>
        <v>385.15</v>
      </c>
    </row>
    <row r="26" spans="1:4">
      <c r="A26" s="97" t="s">
        <v>455</v>
      </c>
      <c r="B26" s="98">
        <v>156</v>
      </c>
      <c r="C26" s="98"/>
      <c r="D26" s="99">
        <f>SUMIFS(ruimtestaat!H:H,ruimtestaat!C:C,normenblad!A26,ruimtestaat!J:J,normenblad!B26)</f>
        <v>32</v>
      </c>
    </row>
    <row r="27" spans="1:4">
      <c r="A27" s="97" t="s">
        <v>455</v>
      </c>
      <c r="B27" s="98">
        <v>102</v>
      </c>
      <c r="C27" s="98"/>
      <c r="D27" s="99">
        <f>SUMIFS(ruimtestaat!H:H,ruimtestaat!C:C,normenblad!A27,ruimtestaat!J:J,normenblad!B27)</f>
        <v>326.75</v>
      </c>
    </row>
    <row r="28" spans="1:4">
      <c r="A28" s="97" t="s">
        <v>455</v>
      </c>
      <c r="B28" s="98">
        <v>9</v>
      </c>
      <c r="C28" s="98"/>
      <c r="D28" s="99">
        <f>SUMIFS(ruimtestaat!H:H,ruimtestaat!C:C,normenblad!A28,ruimtestaat!J:J,normenblad!B28)</f>
        <v>326.75</v>
      </c>
    </row>
    <row r="29" spans="1:4" ht="13.5" thickBot="1">
      <c r="A29" s="100" t="s">
        <v>4</v>
      </c>
      <c r="B29" s="101">
        <v>0</v>
      </c>
      <c r="C29" s="101">
        <v>1</v>
      </c>
      <c r="D29" s="102">
        <f>SUMIFS(ruimtestaat!I:I,ruimtestaat!C:C,normenblad!A29,ruimtestaat!J:J,normenblad!B29)</f>
        <v>4150.12</v>
      </c>
    </row>
    <row r="30" spans="1:4">
      <c r="A30" s="103" t="s">
        <v>5</v>
      </c>
      <c r="B30" s="104"/>
      <c r="C30" s="103"/>
      <c r="D30" s="104">
        <f>SUM(D8:D29)</f>
        <v>28054.66</v>
      </c>
    </row>
    <row r="32" spans="1:4">
      <c r="A32" s="105" t="s">
        <v>461</v>
      </c>
    </row>
    <row r="33" spans="1:4" ht="51" customHeight="1">
      <c r="A33" s="143" t="s">
        <v>468</v>
      </c>
      <c r="B33" s="144"/>
      <c r="C33" s="144"/>
      <c r="D33" s="144"/>
    </row>
    <row r="35" spans="1:4">
      <c r="A35" s="105" t="s">
        <v>462</v>
      </c>
    </row>
    <row r="36" spans="1:4">
      <c r="A36" s="5">
        <v>254</v>
      </c>
      <c r="B36" s="141" t="s">
        <v>463</v>
      </c>
      <c r="C36" s="142"/>
      <c r="D36" s="142"/>
    </row>
    <row r="37" spans="1:4">
      <c r="A37" s="5">
        <v>102</v>
      </c>
      <c r="B37" s="141" t="s">
        <v>464</v>
      </c>
      <c r="C37" s="142"/>
      <c r="D37" s="142"/>
    </row>
    <row r="38" spans="1:4">
      <c r="A38" s="5">
        <v>9</v>
      </c>
      <c r="B38" s="141" t="s">
        <v>465</v>
      </c>
      <c r="C38" s="142"/>
      <c r="D38" s="142"/>
    </row>
    <row r="39" spans="1:4">
      <c r="A39" s="5">
        <v>156</v>
      </c>
      <c r="B39" s="141" t="s">
        <v>466</v>
      </c>
      <c r="C39" s="142"/>
      <c r="D39" s="142"/>
    </row>
    <row r="40" spans="1:4">
      <c r="A40" s="5">
        <v>12</v>
      </c>
      <c r="B40" s="141" t="s">
        <v>467</v>
      </c>
      <c r="C40" s="142"/>
      <c r="D40" s="142"/>
    </row>
    <row r="42" spans="1:4">
      <c r="A42" s="105" t="s">
        <v>470</v>
      </c>
    </row>
    <row r="43" spans="1:4">
      <c r="A43" s="141" t="s">
        <v>469</v>
      </c>
      <c r="B43" s="142"/>
      <c r="C43" s="142"/>
      <c r="D43" s="142"/>
    </row>
    <row r="45" spans="1:4">
      <c r="A45" s="105" t="s">
        <v>471</v>
      </c>
    </row>
    <row r="46" spans="1:4" ht="37.5" customHeight="1">
      <c r="A46" s="143" t="s">
        <v>481</v>
      </c>
      <c r="B46" s="144"/>
      <c r="C46" s="144"/>
      <c r="D46" s="144"/>
    </row>
  </sheetData>
  <mergeCells count="14">
    <mergeCell ref="A2:D2"/>
    <mergeCell ref="A6:A7"/>
    <mergeCell ref="B6:B7"/>
    <mergeCell ref="C6:C7"/>
    <mergeCell ref="D6:D7"/>
    <mergeCell ref="B4:D4"/>
    <mergeCell ref="B40:D40"/>
    <mergeCell ref="A43:D43"/>
    <mergeCell ref="A46:D46"/>
    <mergeCell ref="A33:D33"/>
    <mergeCell ref="B36:D36"/>
    <mergeCell ref="B37:D37"/>
    <mergeCell ref="B38:D38"/>
    <mergeCell ref="B39:D39"/>
  </mergeCells>
  <conditionalFormatting sqref="C8:C28">
    <cfRule type="containsBlanks" dxfId="3" priority="1">
      <formula>LEN(TRIM(C8))=0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533FC-D5AD-4DEF-9F7E-EEA51C4028C1}">
  <sheetPr>
    <pageSetUpPr fitToPage="1"/>
  </sheetPr>
  <dimension ref="A1:D42"/>
  <sheetViews>
    <sheetView topLeftCell="A3" workbookViewId="0">
      <selection activeCell="B27" sqref="B27"/>
    </sheetView>
  </sheetViews>
  <sheetFormatPr defaultColWidth="10.5703125" defaultRowHeight="12.75"/>
  <cols>
    <col min="1" max="1" width="65.5703125" bestFit="1" customWidth="1"/>
    <col min="2" max="2" width="11.5703125" style="3" customWidth="1"/>
    <col min="3" max="3" width="15.140625" style="2" customWidth="1"/>
  </cols>
  <sheetData>
    <row r="1" spans="1:3" ht="15">
      <c r="A1" s="157" t="s">
        <v>456</v>
      </c>
      <c r="B1" s="158"/>
      <c r="C1" s="159"/>
    </row>
    <row r="2" spans="1:3" ht="15">
      <c r="A2" s="160" t="str">
        <f>normenblad!A2</f>
        <v>Museon-Omniversum</v>
      </c>
      <c r="B2" s="161"/>
      <c r="C2" s="162"/>
    </row>
    <row r="3" spans="1:3" ht="15.75" thickBot="1">
      <c r="A3" s="163" t="str">
        <f>normenblad!B4</f>
        <v>Naam</v>
      </c>
      <c r="B3" s="164"/>
      <c r="C3" s="165"/>
    </row>
    <row r="4" spans="1:3">
      <c r="A4" s="45"/>
      <c r="B4" s="46" t="s">
        <v>6</v>
      </c>
      <c r="C4" s="47" t="s">
        <v>7</v>
      </c>
    </row>
    <row r="5" spans="1:3">
      <c r="A5" s="32" t="s">
        <v>8</v>
      </c>
      <c r="B5" s="24"/>
      <c r="C5" s="33">
        <v>0</v>
      </c>
    </row>
    <row r="6" spans="1:3">
      <c r="A6" s="34" t="s">
        <v>9</v>
      </c>
      <c r="B6" s="8"/>
      <c r="C6" s="35"/>
    </row>
    <row r="7" spans="1:3">
      <c r="A7" s="36"/>
      <c r="B7" s="8"/>
      <c r="C7" s="35"/>
    </row>
    <row r="8" spans="1:3">
      <c r="A8" s="36" t="s">
        <v>10</v>
      </c>
      <c r="B8" s="25">
        <v>0.08</v>
      </c>
      <c r="C8" s="35">
        <f>C5*B8</f>
        <v>0</v>
      </c>
    </row>
    <row r="9" spans="1:3">
      <c r="A9" s="36" t="s">
        <v>11</v>
      </c>
      <c r="B9" s="25"/>
      <c r="C9" s="35">
        <f>C5*B9</f>
        <v>0</v>
      </c>
    </row>
    <row r="10" spans="1:3">
      <c r="A10" s="37" t="s">
        <v>12</v>
      </c>
      <c r="B10" s="26"/>
      <c r="C10" s="35">
        <f>C5+C8+C9</f>
        <v>0</v>
      </c>
    </row>
    <row r="11" spans="1:3">
      <c r="A11" s="36"/>
      <c r="B11" s="26"/>
      <c r="C11" s="35"/>
    </row>
    <row r="12" spans="1:3">
      <c r="A12" s="38" t="s">
        <v>13</v>
      </c>
      <c r="B12" s="26"/>
      <c r="C12" s="33">
        <f>C10</f>
        <v>0</v>
      </c>
    </row>
    <row r="13" spans="1:3">
      <c r="A13" s="36" t="s">
        <v>14</v>
      </c>
      <c r="B13" s="25"/>
      <c r="C13" s="35">
        <f>C12*B13</f>
        <v>0</v>
      </c>
    </row>
    <row r="14" spans="1:3">
      <c r="A14" s="37" t="s">
        <v>15</v>
      </c>
      <c r="B14" s="26"/>
      <c r="C14" s="35">
        <f>C12+C13</f>
        <v>0</v>
      </c>
    </row>
    <row r="15" spans="1:3">
      <c r="A15" s="36"/>
      <c r="B15" s="26"/>
      <c r="C15" s="35"/>
    </row>
    <row r="16" spans="1:3">
      <c r="A16" s="36" t="s">
        <v>16</v>
      </c>
      <c r="B16" s="25"/>
      <c r="C16" s="35">
        <f>C10*B16</f>
        <v>0</v>
      </c>
    </row>
    <row r="17" spans="1:3">
      <c r="A17" s="37" t="s">
        <v>17</v>
      </c>
      <c r="B17" s="8"/>
      <c r="C17" s="35">
        <f>C10+C13+C14+C16</f>
        <v>0</v>
      </c>
    </row>
    <row r="18" spans="1:3">
      <c r="A18" s="36"/>
      <c r="B18" s="8"/>
      <c r="C18" s="35"/>
    </row>
    <row r="19" spans="1:3">
      <c r="A19" s="36" t="s">
        <v>18</v>
      </c>
      <c r="B19" s="25"/>
      <c r="C19" s="33">
        <f>$C$17*B19</f>
        <v>0</v>
      </c>
    </row>
    <row r="20" spans="1:3">
      <c r="A20" s="36" t="s">
        <v>19</v>
      </c>
      <c r="B20" s="25"/>
      <c r="C20" s="33">
        <f t="shared" ref="C20:C23" si="0">$C$17*B20</f>
        <v>0</v>
      </c>
    </row>
    <row r="21" spans="1:3">
      <c r="A21" s="36" t="s">
        <v>20</v>
      </c>
      <c r="B21" s="25"/>
      <c r="C21" s="33">
        <f t="shared" si="0"/>
        <v>0</v>
      </c>
    </row>
    <row r="22" spans="1:3">
      <c r="A22" s="36" t="s">
        <v>21</v>
      </c>
      <c r="B22" s="25"/>
      <c r="C22" s="33">
        <f t="shared" si="0"/>
        <v>0</v>
      </c>
    </row>
    <row r="23" spans="1:3">
      <c r="A23" s="39" t="s">
        <v>22</v>
      </c>
      <c r="B23" s="25"/>
      <c r="C23" s="33">
        <f t="shared" si="0"/>
        <v>0</v>
      </c>
    </row>
    <row r="24" spans="1:3" ht="15">
      <c r="A24" s="40"/>
      <c r="B24" s="8" t="s">
        <v>23</v>
      </c>
      <c r="C24" s="41"/>
    </row>
    <row r="25" spans="1:3">
      <c r="A25" s="37" t="s">
        <v>24</v>
      </c>
      <c r="B25" s="8"/>
      <c r="C25" s="35">
        <f>C17+C19+C20+C21+C22+C23</f>
        <v>0</v>
      </c>
    </row>
    <row r="26" spans="1:3">
      <c r="A26" s="36"/>
      <c r="B26" s="8"/>
      <c r="C26" s="35"/>
    </row>
    <row r="27" spans="1:3">
      <c r="A27" s="36" t="s">
        <v>25</v>
      </c>
      <c r="B27" s="25"/>
      <c r="C27" s="33">
        <f t="shared" ref="C27:C34" si="1">B27*$C$25</f>
        <v>0</v>
      </c>
    </row>
    <row r="28" spans="1:3">
      <c r="A28" s="36" t="s">
        <v>26</v>
      </c>
      <c r="B28" s="25"/>
      <c r="C28" s="33">
        <f t="shared" si="1"/>
        <v>0</v>
      </c>
    </row>
    <row r="29" spans="1:3">
      <c r="A29" s="36" t="s">
        <v>27</v>
      </c>
      <c r="B29" s="25"/>
      <c r="C29" s="33">
        <f t="shared" si="1"/>
        <v>0</v>
      </c>
    </row>
    <row r="30" spans="1:3">
      <c r="A30" s="36" t="s">
        <v>28</v>
      </c>
      <c r="B30" s="25"/>
      <c r="C30" s="33">
        <f t="shared" si="1"/>
        <v>0</v>
      </c>
    </row>
    <row r="31" spans="1:3">
      <c r="A31" s="36" t="s">
        <v>29</v>
      </c>
      <c r="B31" s="25"/>
      <c r="C31" s="33">
        <f t="shared" si="1"/>
        <v>0</v>
      </c>
    </row>
    <row r="32" spans="1:3">
      <c r="A32" s="36" t="s">
        <v>30</v>
      </c>
      <c r="B32" s="25"/>
      <c r="C32" s="33">
        <f t="shared" si="1"/>
        <v>0</v>
      </c>
    </row>
    <row r="33" spans="1:4">
      <c r="A33" s="36" t="s">
        <v>31</v>
      </c>
      <c r="B33" s="25"/>
      <c r="C33" s="33">
        <f t="shared" si="1"/>
        <v>0</v>
      </c>
    </row>
    <row r="34" spans="1:4">
      <c r="A34" s="39" t="s">
        <v>22</v>
      </c>
      <c r="B34" s="25"/>
      <c r="C34" s="33">
        <f t="shared" si="1"/>
        <v>0</v>
      </c>
    </row>
    <row r="35" spans="1:4" ht="15">
      <c r="A35" s="40"/>
      <c r="B35" s="27"/>
      <c r="C35" s="41"/>
    </row>
    <row r="36" spans="1:4">
      <c r="A36" s="37" t="s">
        <v>32</v>
      </c>
      <c r="B36" s="8"/>
      <c r="C36" s="35">
        <f>SUM(C27:C34)</f>
        <v>0</v>
      </c>
    </row>
    <row r="37" spans="1:4">
      <c r="A37" s="36"/>
      <c r="B37" s="8"/>
      <c r="C37" s="35"/>
    </row>
    <row r="38" spans="1:4">
      <c r="A38" s="36" t="s">
        <v>33</v>
      </c>
      <c r="B38" s="25"/>
      <c r="C38" s="33">
        <f>(C25+C36)*B38</f>
        <v>0</v>
      </c>
    </row>
    <row r="39" spans="1:4" ht="13.5" thickBot="1">
      <c r="A39" s="36"/>
      <c r="B39" s="8"/>
      <c r="C39" s="42"/>
    </row>
    <row r="40" spans="1:4" ht="13.5" thickBot="1">
      <c r="A40" s="37" t="s">
        <v>34</v>
      </c>
      <c r="B40" s="28"/>
      <c r="C40" s="29">
        <f>C25+C36+C38</f>
        <v>0</v>
      </c>
      <c r="D40" s="4"/>
    </row>
    <row r="41" spans="1:4" ht="13.5" thickBot="1">
      <c r="A41" s="37" t="s">
        <v>35</v>
      </c>
      <c r="B41" s="30"/>
      <c r="C41" s="31">
        <f>C40*B41</f>
        <v>0</v>
      </c>
    </row>
    <row r="42" spans="1:4" ht="13.5" thickBot="1">
      <c r="A42" s="43" t="s">
        <v>36</v>
      </c>
      <c r="B42" s="44"/>
      <c r="C42" s="31">
        <f>C40*B42</f>
        <v>0</v>
      </c>
    </row>
  </sheetData>
  <mergeCells count="3">
    <mergeCell ref="A1:C1"/>
    <mergeCell ref="A2:C2"/>
    <mergeCell ref="A3:C3"/>
  </mergeCells>
  <conditionalFormatting sqref="A23 A34">
    <cfRule type="expression" dxfId="2" priority="3" stopIfTrue="1">
      <formula>E23=1</formula>
    </cfRule>
  </conditionalFormatting>
  <conditionalFormatting sqref="B8:B9 B13 B16 B19:C23 B27:C34 B38:C38 C5 C12">
    <cfRule type="expression" dxfId="1" priority="2" stopIfTrue="1">
      <formula>F5=1</formula>
    </cfRule>
  </conditionalFormatting>
  <conditionalFormatting sqref="B9 B13 B16 B19:B22 B27:B33 B38 B41:B42 C5">
    <cfRule type="containsBlanks" dxfId="0" priority="1">
      <formula>LEN(TRIM(B5))=0</formula>
    </cfRule>
  </conditionalFormatting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B717"/>
  <sheetViews>
    <sheetView workbookViewId="0">
      <selection activeCell="N375" sqref="N375"/>
    </sheetView>
  </sheetViews>
  <sheetFormatPr defaultColWidth="8.85546875" defaultRowHeight="12.75"/>
  <cols>
    <col min="1" max="1" width="22" style="48" bestFit="1" customWidth="1"/>
    <col min="2" max="2" width="45.5703125" style="48" bestFit="1" customWidth="1"/>
    <col min="3" max="3" width="17.85546875" style="49" bestFit="1" customWidth="1"/>
    <col min="4" max="4" width="14.140625" style="49" bestFit="1" customWidth="1"/>
    <col min="5" max="5" width="10.85546875" style="50" bestFit="1" customWidth="1"/>
    <col min="6" max="6" width="29.42578125" style="49" bestFit="1" customWidth="1"/>
    <col min="7" max="7" width="20.85546875" style="48" customWidth="1"/>
    <col min="8" max="8" width="16.85546875" style="51" bestFit="1" customWidth="1"/>
    <col min="9" max="9" width="15.85546875" style="51" bestFit="1" customWidth="1"/>
    <col min="10" max="10" width="10.5703125" style="52" bestFit="1" customWidth="1"/>
    <col min="11" max="11" width="18.5703125" style="52" bestFit="1" customWidth="1"/>
    <col min="12" max="12" width="11.28515625" style="52" bestFit="1" customWidth="1"/>
    <col min="13" max="13" width="12" style="53" bestFit="1" customWidth="1"/>
    <col min="14" max="14" width="20.140625" style="48" bestFit="1" customWidth="1"/>
    <col min="15" max="15" width="14.5703125" style="48" bestFit="1" customWidth="1"/>
    <col min="16" max="18" width="11.85546875" style="48" customWidth="1"/>
    <col min="19" max="27" width="9.140625" style="48" customWidth="1"/>
    <col min="28" max="28" width="8.85546875" style="55"/>
    <col min="29" max="16384" width="8.85546875" style="48"/>
  </cols>
  <sheetData>
    <row r="1" spans="1:28" ht="13.5" thickBot="1"/>
    <row r="2" spans="1:28" ht="23.25" customHeight="1" thickBot="1">
      <c r="A2" s="166" t="str">
        <f>normenblad!A2</f>
        <v>Museon-Omniversum</v>
      </c>
      <c r="B2" s="167"/>
      <c r="C2" s="168"/>
    </row>
    <row r="3" spans="1:28" ht="13.5" thickBot="1">
      <c r="A3" s="56"/>
      <c r="B3" s="56"/>
      <c r="C3" s="57"/>
    </row>
    <row r="4" spans="1:28" ht="13.5" thickBot="1">
      <c r="A4" s="58" t="s">
        <v>457</v>
      </c>
      <c r="B4" s="59" t="str">
        <f>normenblad!B4</f>
        <v>Naam</v>
      </c>
      <c r="C4" s="60"/>
    </row>
    <row r="5" spans="1:28" ht="13.5" thickBot="1"/>
    <row r="6" spans="1:28" ht="13.5" thickBot="1">
      <c r="A6" s="58" t="s">
        <v>37</v>
      </c>
      <c r="B6" s="59" t="s">
        <v>38</v>
      </c>
      <c r="C6" s="86" t="s">
        <v>39</v>
      </c>
      <c r="D6" s="86" t="s">
        <v>40</v>
      </c>
      <c r="E6" s="87" t="s">
        <v>41</v>
      </c>
      <c r="F6" s="86" t="s">
        <v>42</v>
      </c>
      <c r="G6" s="88" t="s">
        <v>43</v>
      </c>
      <c r="H6" s="89" t="s">
        <v>44</v>
      </c>
      <c r="I6" s="89" t="s">
        <v>45</v>
      </c>
      <c r="J6" s="90" t="s">
        <v>46</v>
      </c>
      <c r="K6" s="90" t="s">
        <v>47</v>
      </c>
      <c r="L6" s="90" t="s">
        <v>0</v>
      </c>
      <c r="M6" s="91" t="s">
        <v>48</v>
      </c>
      <c r="N6" s="92" t="s">
        <v>49</v>
      </c>
    </row>
    <row r="7" spans="1:28">
      <c r="A7" s="63" t="s">
        <v>473</v>
      </c>
      <c r="B7" s="5" t="s">
        <v>460</v>
      </c>
      <c r="C7" s="5" t="s">
        <v>4</v>
      </c>
      <c r="D7" s="5" t="s">
        <v>50</v>
      </c>
      <c r="E7" s="5" t="s">
        <v>51</v>
      </c>
      <c r="F7" s="5" t="s">
        <v>52</v>
      </c>
      <c r="G7" s="5"/>
      <c r="H7" s="5"/>
      <c r="I7" s="64">
        <v>182.25</v>
      </c>
      <c r="J7" s="65">
        <v>0</v>
      </c>
      <c r="K7" s="65">
        <f>H7*J7</f>
        <v>0</v>
      </c>
      <c r="L7" s="65">
        <f>SUMIFS(normenblad!C:C,normenblad!A:A,C7,normenblad!B:B,J7)</f>
        <v>1</v>
      </c>
      <c r="M7" s="66">
        <v>1</v>
      </c>
      <c r="N7" s="67">
        <f>K7/L7*M7*'uurtarief opbouw'!$C$40</f>
        <v>0</v>
      </c>
      <c r="AB7" s="5"/>
    </row>
    <row r="8" spans="1:28">
      <c r="A8" s="63" t="s">
        <v>473</v>
      </c>
      <c r="B8" s="5" t="s">
        <v>460</v>
      </c>
      <c r="C8" s="5" t="s">
        <v>4</v>
      </c>
      <c r="D8" s="5" t="s">
        <v>50</v>
      </c>
      <c r="E8" s="5" t="s">
        <v>53</v>
      </c>
      <c r="F8" s="5" t="s">
        <v>54</v>
      </c>
      <c r="G8" s="5"/>
      <c r="H8" s="5"/>
      <c r="I8" s="64">
        <v>588</v>
      </c>
      <c r="J8" s="65">
        <v>0</v>
      </c>
      <c r="K8" s="65">
        <f t="shared" ref="K8:K71" si="0">H8*J8</f>
        <v>0</v>
      </c>
      <c r="L8" s="65">
        <f>SUMIFS(normenblad!C:C,normenblad!A:A,C8,normenblad!B:B,J8)</f>
        <v>1</v>
      </c>
      <c r="M8" s="66">
        <v>1</v>
      </c>
      <c r="N8" s="67">
        <f>K8/L8*M8*'uurtarief opbouw'!$C$40</f>
        <v>0</v>
      </c>
      <c r="AB8" s="5"/>
    </row>
    <row r="9" spans="1:28">
      <c r="A9" s="63" t="s">
        <v>473</v>
      </c>
      <c r="B9" s="5" t="s">
        <v>460</v>
      </c>
      <c r="C9" s="5" t="s">
        <v>4</v>
      </c>
      <c r="D9" s="5" t="s">
        <v>50</v>
      </c>
      <c r="E9" s="5" t="s">
        <v>55</v>
      </c>
      <c r="F9" s="5" t="s">
        <v>56</v>
      </c>
      <c r="G9" s="5"/>
      <c r="H9" s="5"/>
      <c r="I9" s="64">
        <v>178</v>
      </c>
      <c r="J9" s="65">
        <v>0</v>
      </c>
      <c r="K9" s="65">
        <f t="shared" si="0"/>
        <v>0</v>
      </c>
      <c r="L9" s="65">
        <f>SUMIFS(normenblad!C:C,normenblad!A:A,C9,normenblad!B:B,J9)</f>
        <v>1</v>
      </c>
      <c r="M9" s="66">
        <v>1</v>
      </c>
      <c r="N9" s="67">
        <f>K9/L9*M9*'uurtarief opbouw'!$C$40</f>
        <v>0</v>
      </c>
      <c r="AB9" s="5"/>
    </row>
    <row r="10" spans="1:28">
      <c r="A10" s="63" t="s">
        <v>473</v>
      </c>
      <c r="B10" s="5" t="s">
        <v>460</v>
      </c>
      <c r="C10" s="5" t="s">
        <v>4</v>
      </c>
      <c r="D10" s="5" t="s">
        <v>50</v>
      </c>
      <c r="E10" s="5" t="s">
        <v>57</v>
      </c>
      <c r="F10" s="5" t="s">
        <v>58</v>
      </c>
      <c r="G10" s="5"/>
      <c r="H10" s="5"/>
      <c r="I10" s="64">
        <v>60</v>
      </c>
      <c r="J10" s="65">
        <v>0</v>
      </c>
      <c r="K10" s="65">
        <f t="shared" si="0"/>
        <v>0</v>
      </c>
      <c r="L10" s="65">
        <f>SUMIFS(normenblad!C:C,normenblad!A:A,C10,normenblad!B:B,J10)</f>
        <v>1</v>
      </c>
      <c r="M10" s="66">
        <v>1</v>
      </c>
      <c r="N10" s="67">
        <f>K10/L10*M10*'uurtarief opbouw'!$C$40</f>
        <v>0</v>
      </c>
      <c r="AB10" s="5"/>
    </row>
    <row r="11" spans="1:28">
      <c r="A11" s="63" t="s">
        <v>473</v>
      </c>
      <c r="B11" s="5" t="s">
        <v>460</v>
      </c>
      <c r="C11" s="5" t="s">
        <v>4</v>
      </c>
      <c r="D11" s="5" t="s">
        <v>50</v>
      </c>
      <c r="E11" s="5" t="s">
        <v>59</v>
      </c>
      <c r="F11" s="5" t="s">
        <v>60</v>
      </c>
      <c r="G11" s="5"/>
      <c r="H11" s="5"/>
      <c r="I11" s="64">
        <v>44</v>
      </c>
      <c r="J11" s="65">
        <v>0</v>
      </c>
      <c r="K11" s="65">
        <f t="shared" si="0"/>
        <v>0</v>
      </c>
      <c r="L11" s="65">
        <f>SUMIFS(normenblad!C:C,normenblad!A:A,C11,normenblad!B:B,J11)</f>
        <v>1</v>
      </c>
      <c r="M11" s="66">
        <v>1</v>
      </c>
      <c r="N11" s="67">
        <f>K11/L11*M11*'uurtarief opbouw'!$C$40</f>
        <v>0</v>
      </c>
      <c r="AB11" s="5"/>
    </row>
    <row r="12" spans="1:28">
      <c r="A12" s="63" t="s">
        <v>473</v>
      </c>
      <c r="B12" s="5" t="s">
        <v>460</v>
      </c>
      <c r="C12" s="5" t="s">
        <v>4</v>
      </c>
      <c r="D12" s="5" t="s">
        <v>50</v>
      </c>
      <c r="E12" s="5" t="s">
        <v>61</v>
      </c>
      <c r="F12" s="5" t="s">
        <v>62</v>
      </c>
      <c r="G12" s="5"/>
      <c r="H12" s="5"/>
      <c r="I12" s="64">
        <v>168</v>
      </c>
      <c r="J12" s="65">
        <v>0</v>
      </c>
      <c r="K12" s="65">
        <f t="shared" si="0"/>
        <v>0</v>
      </c>
      <c r="L12" s="65">
        <f>SUMIFS(normenblad!C:C,normenblad!A:A,C12,normenblad!B:B,J12)</f>
        <v>1</v>
      </c>
      <c r="M12" s="66">
        <v>1</v>
      </c>
      <c r="N12" s="67">
        <f>K12/L12*M12*'uurtarief opbouw'!$C$40</f>
        <v>0</v>
      </c>
      <c r="AB12" s="5"/>
    </row>
    <row r="13" spans="1:28">
      <c r="A13" s="63" t="s">
        <v>473</v>
      </c>
      <c r="B13" s="5" t="s">
        <v>460</v>
      </c>
      <c r="C13" s="5" t="s">
        <v>186</v>
      </c>
      <c r="D13" s="5" t="s">
        <v>50</v>
      </c>
      <c r="E13" s="5" t="s">
        <v>63</v>
      </c>
      <c r="F13" s="5" t="s">
        <v>64</v>
      </c>
      <c r="G13" s="5" t="s">
        <v>65</v>
      </c>
      <c r="H13" s="5">
        <v>33</v>
      </c>
      <c r="I13" s="64"/>
      <c r="J13" s="65">
        <v>156</v>
      </c>
      <c r="K13" s="65">
        <f t="shared" si="0"/>
        <v>5148</v>
      </c>
      <c r="L13" s="65">
        <f>SUMIFS(normenblad!C:C,normenblad!A:A,C13,normenblad!B:B,J13)</f>
        <v>0</v>
      </c>
      <c r="M13" s="66">
        <v>1</v>
      </c>
      <c r="N13" s="67" t="e">
        <f>K13/L13*M13*'uurtarief opbouw'!$C$40</f>
        <v>#DIV/0!</v>
      </c>
      <c r="AB13" s="5"/>
    </row>
    <row r="14" spans="1:28">
      <c r="A14" s="63" t="s">
        <v>473</v>
      </c>
      <c r="B14" s="5" t="s">
        <v>460</v>
      </c>
      <c r="C14" s="5" t="s">
        <v>95</v>
      </c>
      <c r="D14" s="5" t="s">
        <v>50</v>
      </c>
      <c r="E14" s="5" t="s">
        <v>66</v>
      </c>
      <c r="F14" s="5" t="s">
        <v>2</v>
      </c>
      <c r="G14" s="5" t="s">
        <v>67</v>
      </c>
      <c r="H14" s="5">
        <v>2.5</v>
      </c>
      <c r="I14" s="64"/>
      <c r="J14" s="65">
        <v>254</v>
      </c>
      <c r="K14" s="65">
        <f t="shared" si="0"/>
        <v>635</v>
      </c>
      <c r="L14" s="65">
        <f>SUMIFS(normenblad!C:C,normenblad!A:A,C14,normenblad!B:B,J14)</f>
        <v>0</v>
      </c>
      <c r="M14" s="66">
        <v>1</v>
      </c>
      <c r="N14" s="67" t="e">
        <f>K14/L14*M14*'uurtarief opbouw'!$C$40</f>
        <v>#DIV/0!</v>
      </c>
      <c r="AB14" s="5"/>
    </row>
    <row r="15" spans="1:28">
      <c r="A15" s="63" t="s">
        <v>473</v>
      </c>
      <c r="B15" s="5" t="s">
        <v>460</v>
      </c>
      <c r="C15" s="5" t="s">
        <v>4</v>
      </c>
      <c r="D15" s="5" t="s">
        <v>50</v>
      </c>
      <c r="E15" s="5" t="s">
        <v>68</v>
      </c>
      <c r="F15" s="5" t="s">
        <v>69</v>
      </c>
      <c r="G15" s="5"/>
      <c r="H15" s="5"/>
      <c r="I15" s="64">
        <v>141</v>
      </c>
      <c r="J15" s="65">
        <v>0</v>
      </c>
      <c r="K15" s="65">
        <f t="shared" si="0"/>
        <v>0</v>
      </c>
      <c r="L15" s="65">
        <f>SUMIFS(normenblad!C:C,normenblad!A:A,C15,normenblad!B:B,J15)</f>
        <v>1</v>
      </c>
      <c r="M15" s="66">
        <v>1</v>
      </c>
      <c r="N15" s="67">
        <f>K15/L15*M15*'uurtarief opbouw'!$C$40</f>
        <v>0</v>
      </c>
      <c r="AB15" s="5"/>
    </row>
    <row r="16" spans="1:28">
      <c r="A16" s="63" t="s">
        <v>473</v>
      </c>
      <c r="B16" s="5" t="s">
        <v>460</v>
      </c>
      <c r="C16" s="5" t="s">
        <v>4</v>
      </c>
      <c r="D16" s="5" t="s">
        <v>50</v>
      </c>
      <c r="E16" s="5" t="s">
        <v>70</v>
      </c>
      <c r="F16" s="5" t="s">
        <v>71</v>
      </c>
      <c r="G16" s="5"/>
      <c r="H16" s="5"/>
      <c r="I16" s="64">
        <v>30</v>
      </c>
      <c r="J16" s="65">
        <v>0</v>
      </c>
      <c r="K16" s="65">
        <f t="shared" si="0"/>
        <v>0</v>
      </c>
      <c r="L16" s="65">
        <f>SUMIFS(normenblad!C:C,normenblad!A:A,C16,normenblad!B:B,J16)</f>
        <v>1</v>
      </c>
      <c r="M16" s="66">
        <v>1</v>
      </c>
      <c r="N16" s="67">
        <f>K16/L16*M16*'uurtarief opbouw'!$C$40</f>
        <v>0</v>
      </c>
      <c r="AB16" s="5"/>
    </row>
    <row r="17" spans="1:28">
      <c r="A17" s="63" t="s">
        <v>473</v>
      </c>
      <c r="B17" s="5" t="s">
        <v>460</v>
      </c>
      <c r="C17" s="5" t="s">
        <v>4</v>
      </c>
      <c r="D17" s="5" t="s">
        <v>50</v>
      </c>
      <c r="E17" s="5" t="s">
        <v>72</v>
      </c>
      <c r="F17" s="5" t="s">
        <v>73</v>
      </c>
      <c r="G17" s="5"/>
      <c r="H17" s="5"/>
      <c r="I17" s="64">
        <v>6</v>
      </c>
      <c r="J17" s="65">
        <v>0</v>
      </c>
      <c r="K17" s="65">
        <f t="shared" si="0"/>
        <v>0</v>
      </c>
      <c r="L17" s="65">
        <f>SUMIFS(normenblad!C:C,normenblad!A:A,C17,normenblad!B:B,J17)</f>
        <v>1</v>
      </c>
      <c r="M17" s="66">
        <v>1</v>
      </c>
      <c r="N17" s="67">
        <f>K17/L17*M17*'uurtarief opbouw'!$C$40</f>
        <v>0</v>
      </c>
      <c r="AB17" s="5"/>
    </row>
    <row r="18" spans="1:28">
      <c r="A18" s="63" t="s">
        <v>473</v>
      </c>
      <c r="B18" s="5" t="s">
        <v>460</v>
      </c>
      <c r="C18" s="5" t="s">
        <v>4</v>
      </c>
      <c r="D18" s="5" t="s">
        <v>50</v>
      </c>
      <c r="E18" s="5" t="s">
        <v>74</v>
      </c>
      <c r="F18" s="5" t="s">
        <v>75</v>
      </c>
      <c r="G18" s="5"/>
      <c r="H18" s="5"/>
      <c r="I18" s="64">
        <v>94</v>
      </c>
      <c r="J18" s="65">
        <v>0</v>
      </c>
      <c r="K18" s="65">
        <f t="shared" si="0"/>
        <v>0</v>
      </c>
      <c r="L18" s="65">
        <f>SUMIFS(normenblad!C:C,normenblad!A:A,C18,normenblad!B:B,J18)</f>
        <v>1</v>
      </c>
      <c r="M18" s="66">
        <v>1</v>
      </c>
      <c r="N18" s="67">
        <f>K18/L18*M18*'uurtarief opbouw'!$C$40</f>
        <v>0</v>
      </c>
      <c r="AB18" s="5"/>
    </row>
    <row r="19" spans="1:28">
      <c r="A19" s="63" t="s">
        <v>473</v>
      </c>
      <c r="B19" s="5" t="s">
        <v>460</v>
      </c>
      <c r="C19" s="5" t="s">
        <v>4</v>
      </c>
      <c r="D19" s="5" t="s">
        <v>50</v>
      </c>
      <c r="E19" s="5" t="s">
        <v>76</v>
      </c>
      <c r="F19" s="5" t="s">
        <v>77</v>
      </c>
      <c r="G19" s="5"/>
      <c r="H19" s="5"/>
      <c r="I19" s="64">
        <v>120</v>
      </c>
      <c r="J19" s="65">
        <v>0</v>
      </c>
      <c r="K19" s="65">
        <f t="shared" si="0"/>
        <v>0</v>
      </c>
      <c r="L19" s="65">
        <f>SUMIFS(normenblad!C:C,normenblad!A:A,C19,normenblad!B:B,J19)</f>
        <v>1</v>
      </c>
      <c r="M19" s="66">
        <v>1</v>
      </c>
      <c r="N19" s="67">
        <f>K19/L19*M19*'uurtarief opbouw'!$C$40</f>
        <v>0</v>
      </c>
      <c r="AB19" s="5"/>
    </row>
    <row r="20" spans="1:28">
      <c r="A20" s="63" t="s">
        <v>473</v>
      </c>
      <c r="B20" s="5" t="s">
        <v>460</v>
      </c>
      <c r="C20" s="5" t="s">
        <v>71</v>
      </c>
      <c r="D20" s="5" t="s">
        <v>50</v>
      </c>
      <c r="E20" s="5" t="s">
        <v>78</v>
      </c>
      <c r="F20" s="5" t="s">
        <v>79</v>
      </c>
      <c r="G20" s="5" t="s">
        <v>67</v>
      </c>
      <c r="H20" s="5">
        <v>76</v>
      </c>
      <c r="I20" s="64"/>
      <c r="J20" s="65">
        <v>254</v>
      </c>
      <c r="K20" s="65">
        <f t="shared" si="0"/>
        <v>19304</v>
      </c>
      <c r="L20" s="65">
        <f>SUMIFS(normenblad!C:C,normenblad!A:A,C20,normenblad!B:B,J20)</f>
        <v>0</v>
      </c>
      <c r="M20" s="66">
        <v>1</v>
      </c>
      <c r="N20" s="67" t="e">
        <f>K20/L20*M20*'uurtarief opbouw'!$C$40</f>
        <v>#DIV/0!</v>
      </c>
      <c r="AB20" s="5"/>
    </row>
    <row r="21" spans="1:28">
      <c r="A21" s="63" t="s">
        <v>473</v>
      </c>
      <c r="B21" s="5" t="s">
        <v>460</v>
      </c>
      <c r="C21" s="5" t="s">
        <v>186</v>
      </c>
      <c r="D21" s="5" t="s">
        <v>50</v>
      </c>
      <c r="E21" s="5" t="s">
        <v>80</v>
      </c>
      <c r="F21" s="5" t="s">
        <v>81</v>
      </c>
      <c r="G21" s="5" t="s">
        <v>82</v>
      </c>
      <c r="H21" s="5">
        <v>46</v>
      </c>
      <c r="I21" s="64"/>
      <c r="J21" s="65">
        <v>156</v>
      </c>
      <c r="K21" s="65">
        <f t="shared" si="0"/>
        <v>7176</v>
      </c>
      <c r="L21" s="65">
        <f>SUMIFS(normenblad!C:C,normenblad!A:A,C21,normenblad!B:B,J21)</f>
        <v>0</v>
      </c>
      <c r="M21" s="66">
        <v>1</v>
      </c>
      <c r="N21" s="67" t="e">
        <f>K21/L21*M21*'uurtarief opbouw'!$C$40</f>
        <v>#DIV/0!</v>
      </c>
      <c r="AB21" s="5"/>
    </row>
    <row r="22" spans="1:28">
      <c r="A22" s="63" t="s">
        <v>473</v>
      </c>
      <c r="B22" s="5" t="s">
        <v>460</v>
      </c>
      <c r="C22" s="5" t="s">
        <v>186</v>
      </c>
      <c r="D22" s="5" t="s">
        <v>50</v>
      </c>
      <c r="E22" s="5" t="s">
        <v>83</v>
      </c>
      <c r="F22" s="5" t="s">
        <v>84</v>
      </c>
      <c r="G22" s="5" t="s">
        <v>65</v>
      </c>
      <c r="H22" s="5">
        <v>41</v>
      </c>
      <c r="I22" s="64"/>
      <c r="J22" s="65">
        <v>156</v>
      </c>
      <c r="K22" s="65">
        <f t="shared" si="0"/>
        <v>6396</v>
      </c>
      <c r="L22" s="65">
        <f>SUMIFS(normenblad!C:C,normenblad!A:A,C22,normenblad!B:B,J22)</f>
        <v>0</v>
      </c>
      <c r="M22" s="66">
        <v>1</v>
      </c>
      <c r="N22" s="67" t="e">
        <f>K22/L22*M22*'uurtarief opbouw'!$C$40</f>
        <v>#DIV/0!</v>
      </c>
      <c r="AB22" s="5"/>
    </row>
    <row r="23" spans="1:28">
      <c r="A23" s="63" t="s">
        <v>473</v>
      </c>
      <c r="B23" s="5" t="s">
        <v>460</v>
      </c>
      <c r="C23" s="5" t="s">
        <v>186</v>
      </c>
      <c r="D23" s="5" t="s">
        <v>50</v>
      </c>
      <c r="E23" s="5" t="s">
        <v>85</v>
      </c>
      <c r="F23" s="5" t="s">
        <v>86</v>
      </c>
      <c r="G23" s="5" t="s">
        <v>82</v>
      </c>
      <c r="H23" s="5">
        <v>36</v>
      </c>
      <c r="I23" s="64"/>
      <c r="J23" s="65">
        <v>156</v>
      </c>
      <c r="K23" s="65">
        <f t="shared" si="0"/>
        <v>5616</v>
      </c>
      <c r="L23" s="65">
        <f>SUMIFS(normenblad!C:C,normenblad!A:A,C23,normenblad!B:B,J23)</f>
        <v>0</v>
      </c>
      <c r="M23" s="66">
        <v>1</v>
      </c>
      <c r="N23" s="67" t="e">
        <f>K23/L23*M23*'uurtarief opbouw'!$C$40</f>
        <v>#DIV/0!</v>
      </c>
      <c r="AB23" s="5"/>
    </row>
    <row r="24" spans="1:28">
      <c r="A24" s="63" t="s">
        <v>473</v>
      </c>
      <c r="B24" s="5" t="s">
        <v>460</v>
      </c>
      <c r="C24" s="5" t="s">
        <v>4</v>
      </c>
      <c r="D24" s="5" t="s">
        <v>50</v>
      </c>
      <c r="E24" s="5" t="s">
        <v>87</v>
      </c>
      <c r="F24" s="5" t="s">
        <v>88</v>
      </c>
      <c r="G24" s="5"/>
      <c r="H24" s="5"/>
      <c r="I24" s="64">
        <v>7.5</v>
      </c>
      <c r="J24" s="65">
        <v>0</v>
      </c>
      <c r="K24" s="65">
        <f t="shared" si="0"/>
        <v>0</v>
      </c>
      <c r="L24" s="65">
        <f>SUMIFS(normenblad!C:C,normenblad!A:A,C24,normenblad!B:B,J24)</f>
        <v>1</v>
      </c>
      <c r="M24" s="66">
        <v>1</v>
      </c>
      <c r="N24" s="67">
        <f>K24/L24*M24*'uurtarief opbouw'!$C$40</f>
        <v>0</v>
      </c>
      <c r="AB24" s="5"/>
    </row>
    <row r="25" spans="1:28">
      <c r="A25" s="63" t="s">
        <v>473</v>
      </c>
      <c r="B25" s="5" t="s">
        <v>460</v>
      </c>
      <c r="C25" s="5" t="s">
        <v>454</v>
      </c>
      <c r="D25" s="5" t="s">
        <v>50</v>
      </c>
      <c r="E25" s="5" t="s">
        <v>89</v>
      </c>
      <c r="F25" s="5" t="s">
        <v>90</v>
      </c>
      <c r="G25" s="5" t="s">
        <v>65</v>
      </c>
      <c r="H25" s="5">
        <v>35</v>
      </c>
      <c r="I25" s="64"/>
      <c r="J25" s="65">
        <v>254</v>
      </c>
      <c r="K25" s="65">
        <f t="shared" si="0"/>
        <v>8890</v>
      </c>
      <c r="L25" s="65">
        <f>SUMIFS(normenblad!C:C,normenblad!A:A,C25,normenblad!B:B,J25)</f>
        <v>0</v>
      </c>
      <c r="M25" s="66">
        <v>1</v>
      </c>
      <c r="N25" s="67" t="e">
        <f>K25/L25*M25*'uurtarief opbouw'!$C$40</f>
        <v>#DIV/0!</v>
      </c>
      <c r="AB25" s="5"/>
    </row>
    <row r="26" spans="1:28">
      <c r="A26" s="63" t="s">
        <v>473</v>
      </c>
      <c r="B26" s="5" t="s">
        <v>460</v>
      </c>
      <c r="C26" s="5" t="s">
        <v>71</v>
      </c>
      <c r="D26" s="5" t="s">
        <v>50</v>
      </c>
      <c r="E26" s="5" t="s">
        <v>91</v>
      </c>
      <c r="F26" s="5" t="s">
        <v>71</v>
      </c>
      <c r="G26" s="5" t="s">
        <v>65</v>
      </c>
      <c r="H26" s="5">
        <v>30</v>
      </c>
      <c r="I26" s="64"/>
      <c r="J26" s="65">
        <v>254</v>
      </c>
      <c r="K26" s="65">
        <f t="shared" si="0"/>
        <v>7620</v>
      </c>
      <c r="L26" s="65">
        <f>SUMIFS(normenblad!C:C,normenblad!A:A,C26,normenblad!B:B,J26)</f>
        <v>0</v>
      </c>
      <c r="M26" s="66">
        <v>1</v>
      </c>
      <c r="N26" s="67" t="e">
        <f>K26/L26*M26*'uurtarief opbouw'!$C$40</f>
        <v>#DIV/0!</v>
      </c>
      <c r="AB26" s="5"/>
    </row>
    <row r="27" spans="1:28">
      <c r="A27" s="135" t="s">
        <v>473</v>
      </c>
      <c r="B27" s="136" t="s">
        <v>460</v>
      </c>
      <c r="C27" s="136" t="s">
        <v>454</v>
      </c>
      <c r="D27" s="136" t="s">
        <v>50</v>
      </c>
      <c r="E27" s="136" t="s">
        <v>92</v>
      </c>
      <c r="F27" s="136" t="s">
        <v>93</v>
      </c>
      <c r="G27" s="136" t="s">
        <v>65</v>
      </c>
      <c r="H27" s="136">
        <v>32</v>
      </c>
      <c r="I27" s="137"/>
      <c r="J27" s="138">
        <v>156</v>
      </c>
      <c r="K27" s="138">
        <f t="shared" si="0"/>
        <v>4992</v>
      </c>
      <c r="L27" s="138">
        <f>SUMIFS(normenblad!C:C,normenblad!A:A,C27,normenblad!B:B,J27)</f>
        <v>0</v>
      </c>
      <c r="M27" s="139">
        <v>1</v>
      </c>
      <c r="N27" s="140" t="e">
        <f>K27/L27*M27*'uurtarief opbouw'!$C$40</f>
        <v>#DIV/0!</v>
      </c>
      <c r="AB27" s="5"/>
    </row>
    <row r="28" spans="1:28">
      <c r="A28" s="63" t="s">
        <v>473</v>
      </c>
      <c r="B28" s="5" t="s">
        <v>460</v>
      </c>
      <c r="C28" s="5" t="s">
        <v>95</v>
      </c>
      <c r="D28" s="5" t="s">
        <v>50</v>
      </c>
      <c r="E28" s="5" t="s">
        <v>94</v>
      </c>
      <c r="F28" s="5" t="s">
        <v>95</v>
      </c>
      <c r="G28" s="5" t="s">
        <v>67</v>
      </c>
      <c r="H28" s="5">
        <v>8</v>
      </c>
      <c r="I28" s="64"/>
      <c r="J28" s="65">
        <v>254</v>
      </c>
      <c r="K28" s="65">
        <f t="shared" si="0"/>
        <v>2032</v>
      </c>
      <c r="L28" s="65">
        <f>SUMIFS(normenblad!C:C,normenblad!A:A,C28,normenblad!B:B,J28)</f>
        <v>0</v>
      </c>
      <c r="M28" s="66">
        <v>1</v>
      </c>
      <c r="N28" s="67" t="e">
        <f>K28/L28*M28*'uurtarief opbouw'!$C$40</f>
        <v>#DIV/0!</v>
      </c>
      <c r="AB28" s="5"/>
    </row>
    <row r="29" spans="1:28">
      <c r="A29" s="63" t="s">
        <v>473</v>
      </c>
      <c r="B29" s="5" t="s">
        <v>460</v>
      </c>
      <c r="C29" s="5" t="s">
        <v>71</v>
      </c>
      <c r="D29" s="5" t="s">
        <v>50</v>
      </c>
      <c r="E29" s="5" t="s">
        <v>96</v>
      </c>
      <c r="F29" s="5" t="s">
        <v>79</v>
      </c>
      <c r="G29" s="5" t="s">
        <v>97</v>
      </c>
      <c r="H29" s="5">
        <v>6</v>
      </c>
      <c r="I29" s="64"/>
      <c r="J29" s="65">
        <v>254</v>
      </c>
      <c r="K29" s="65">
        <f t="shared" si="0"/>
        <v>1524</v>
      </c>
      <c r="L29" s="65">
        <f>SUMIFS(normenblad!C:C,normenblad!A:A,C29,normenblad!B:B,J29)</f>
        <v>0</v>
      </c>
      <c r="M29" s="66">
        <v>1</v>
      </c>
      <c r="N29" s="67" t="e">
        <f>K29/L29*M29*'uurtarief opbouw'!$C$40</f>
        <v>#DIV/0!</v>
      </c>
      <c r="AB29" s="5"/>
    </row>
    <row r="30" spans="1:28">
      <c r="A30" s="63" t="s">
        <v>473</v>
      </c>
      <c r="B30" s="5" t="s">
        <v>460</v>
      </c>
      <c r="C30" s="5" t="s">
        <v>4</v>
      </c>
      <c r="D30" s="5" t="s">
        <v>50</v>
      </c>
      <c r="E30" s="5" t="s">
        <v>98</v>
      </c>
      <c r="F30" s="5" t="s">
        <v>99</v>
      </c>
      <c r="G30" s="5"/>
      <c r="H30" s="5"/>
      <c r="I30" s="64">
        <v>42</v>
      </c>
      <c r="J30" s="65">
        <v>0</v>
      </c>
      <c r="K30" s="65">
        <f t="shared" si="0"/>
        <v>0</v>
      </c>
      <c r="L30" s="65">
        <f>SUMIFS(normenblad!C:C,normenblad!A:A,C30,normenblad!B:B,J30)</f>
        <v>1</v>
      </c>
      <c r="M30" s="66">
        <v>1</v>
      </c>
      <c r="N30" s="67">
        <f>K30/L30*M30*'uurtarief opbouw'!$C$40</f>
        <v>0</v>
      </c>
      <c r="AB30" s="5"/>
    </row>
    <row r="31" spans="1:28">
      <c r="A31" s="63" t="s">
        <v>473</v>
      </c>
      <c r="B31" s="5" t="s">
        <v>460</v>
      </c>
      <c r="C31" s="5" t="s">
        <v>4</v>
      </c>
      <c r="D31" s="5" t="s">
        <v>50</v>
      </c>
      <c r="E31" s="5" t="s">
        <v>100</v>
      </c>
      <c r="F31" s="5" t="s">
        <v>3</v>
      </c>
      <c r="G31" s="5"/>
      <c r="H31" s="5"/>
      <c r="I31" s="64">
        <v>11</v>
      </c>
      <c r="J31" s="65">
        <v>0</v>
      </c>
      <c r="K31" s="65">
        <f t="shared" si="0"/>
        <v>0</v>
      </c>
      <c r="L31" s="65">
        <f>SUMIFS(normenblad!C:C,normenblad!A:A,C31,normenblad!B:B,J31)</f>
        <v>1</v>
      </c>
      <c r="M31" s="66">
        <v>1</v>
      </c>
      <c r="N31" s="67">
        <f>K31/L31*M31*'uurtarief opbouw'!$C$40</f>
        <v>0</v>
      </c>
      <c r="AB31" s="5"/>
    </row>
    <row r="32" spans="1:28">
      <c r="A32" s="63" t="s">
        <v>473</v>
      </c>
      <c r="B32" s="5" t="s">
        <v>460</v>
      </c>
      <c r="C32" s="5" t="s">
        <v>4</v>
      </c>
      <c r="D32" s="5" t="s">
        <v>50</v>
      </c>
      <c r="E32" s="5" t="s">
        <v>101</v>
      </c>
      <c r="F32" s="5" t="s">
        <v>102</v>
      </c>
      <c r="G32" s="5"/>
      <c r="H32" s="5"/>
      <c r="I32" s="64">
        <v>51</v>
      </c>
      <c r="J32" s="65">
        <v>0</v>
      </c>
      <c r="K32" s="65">
        <f t="shared" si="0"/>
        <v>0</v>
      </c>
      <c r="L32" s="65">
        <f>SUMIFS(normenblad!C:C,normenblad!A:A,C32,normenblad!B:B,J32)</f>
        <v>1</v>
      </c>
      <c r="M32" s="66">
        <v>1</v>
      </c>
      <c r="N32" s="67">
        <f>K32/L32*M32*'uurtarief opbouw'!$C$40</f>
        <v>0</v>
      </c>
      <c r="AB32" s="5"/>
    </row>
    <row r="33" spans="1:28">
      <c r="A33" s="135" t="s">
        <v>473</v>
      </c>
      <c r="B33" s="136" t="s">
        <v>460</v>
      </c>
      <c r="C33" s="136" t="s">
        <v>454</v>
      </c>
      <c r="D33" s="136" t="s">
        <v>50</v>
      </c>
      <c r="E33" s="136" t="s">
        <v>103</v>
      </c>
      <c r="F33" s="136" t="s">
        <v>104</v>
      </c>
      <c r="G33" s="136" t="s">
        <v>105</v>
      </c>
      <c r="H33" s="136">
        <v>193</v>
      </c>
      <c r="I33" s="137"/>
      <c r="J33" s="138">
        <v>156</v>
      </c>
      <c r="K33" s="138">
        <f t="shared" si="0"/>
        <v>30108</v>
      </c>
      <c r="L33" s="138">
        <f>SUMIFS(normenblad!C:C,normenblad!A:A,C33,normenblad!B:B,J33)</f>
        <v>0</v>
      </c>
      <c r="M33" s="139">
        <v>1</v>
      </c>
      <c r="N33" s="140" t="e">
        <f>K33/L33*M33*'uurtarief opbouw'!$C$40</f>
        <v>#DIV/0!</v>
      </c>
      <c r="AB33" s="5"/>
    </row>
    <row r="34" spans="1:28">
      <c r="A34" s="135" t="s">
        <v>473</v>
      </c>
      <c r="B34" s="136" t="s">
        <v>460</v>
      </c>
      <c r="C34" s="136" t="s">
        <v>454</v>
      </c>
      <c r="D34" s="136" t="s">
        <v>50</v>
      </c>
      <c r="E34" s="136" t="s">
        <v>106</v>
      </c>
      <c r="F34" s="136" t="s">
        <v>107</v>
      </c>
      <c r="G34" s="136" t="s">
        <v>97</v>
      </c>
      <c r="H34" s="136">
        <v>345</v>
      </c>
      <c r="I34" s="137"/>
      <c r="J34" s="138">
        <v>156</v>
      </c>
      <c r="K34" s="138">
        <f t="shared" si="0"/>
        <v>53820</v>
      </c>
      <c r="L34" s="138">
        <f>SUMIFS(normenblad!C:C,normenblad!A:A,C34,normenblad!B:B,J34)</f>
        <v>0</v>
      </c>
      <c r="M34" s="139">
        <v>1</v>
      </c>
      <c r="N34" s="140" t="e">
        <f>K34/L34*M34*'uurtarief opbouw'!$C$40</f>
        <v>#DIV/0!</v>
      </c>
      <c r="AB34" s="5"/>
    </row>
    <row r="35" spans="1:28">
      <c r="A35" s="63" t="s">
        <v>473</v>
      </c>
      <c r="B35" s="5" t="s">
        <v>460</v>
      </c>
      <c r="C35" s="5" t="s">
        <v>186</v>
      </c>
      <c r="D35" s="5" t="s">
        <v>108</v>
      </c>
      <c r="E35" s="5" t="s">
        <v>109</v>
      </c>
      <c r="F35" s="5" t="s">
        <v>110</v>
      </c>
      <c r="G35" s="5" t="s">
        <v>65</v>
      </c>
      <c r="H35" s="5">
        <v>257</v>
      </c>
      <c r="I35" s="64"/>
      <c r="J35" s="65">
        <v>156</v>
      </c>
      <c r="K35" s="65">
        <f t="shared" si="0"/>
        <v>40092</v>
      </c>
      <c r="L35" s="65">
        <f>SUMIFS(normenblad!C:C,normenblad!A:A,C35,normenblad!B:B,J35)</f>
        <v>0</v>
      </c>
      <c r="M35" s="66">
        <v>1</v>
      </c>
      <c r="N35" s="67" t="e">
        <f>K35/L35*M35*'uurtarief opbouw'!$C$40</f>
        <v>#DIV/0!</v>
      </c>
      <c r="AB35" s="5"/>
    </row>
    <row r="36" spans="1:28">
      <c r="A36" s="63" t="s">
        <v>473</v>
      </c>
      <c r="B36" s="5" t="s">
        <v>460</v>
      </c>
      <c r="C36" s="5" t="s">
        <v>71</v>
      </c>
      <c r="D36" s="5" t="s">
        <v>108</v>
      </c>
      <c r="E36" s="5" t="s">
        <v>111</v>
      </c>
      <c r="F36" s="5" t="s">
        <v>112</v>
      </c>
      <c r="G36" s="5" t="s">
        <v>65</v>
      </c>
      <c r="H36" s="5">
        <v>63</v>
      </c>
      <c r="I36" s="64"/>
      <c r="J36" s="65">
        <v>254</v>
      </c>
      <c r="K36" s="65">
        <f t="shared" si="0"/>
        <v>16002</v>
      </c>
      <c r="L36" s="65">
        <f>SUMIFS(normenblad!C:C,normenblad!A:A,C36,normenblad!B:B,J36)</f>
        <v>0</v>
      </c>
      <c r="M36" s="66">
        <v>1</v>
      </c>
      <c r="N36" s="67" t="e">
        <f>K36/L36*M36*'uurtarief opbouw'!$C$40</f>
        <v>#DIV/0!</v>
      </c>
      <c r="AB36" s="5"/>
    </row>
    <row r="37" spans="1:28">
      <c r="A37" s="63" t="s">
        <v>473</v>
      </c>
      <c r="B37" s="5" t="s">
        <v>460</v>
      </c>
      <c r="C37" s="5" t="s">
        <v>4</v>
      </c>
      <c r="D37" s="5" t="s">
        <v>108</v>
      </c>
      <c r="E37" s="5" t="s">
        <v>113</v>
      </c>
      <c r="F37" s="5" t="s">
        <v>114</v>
      </c>
      <c r="G37" s="5"/>
      <c r="H37" s="5"/>
      <c r="I37" s="64">
        <v>11</v>
      </c>
      <c r="J37" s="65">
        <v>0</v>
      </c>
      <c r="K37" s="65">
        <f t="shared" si="0"/>
        <v>0</v>
      </c>
      <c r="L37" s="65">
        <f>SUMIFS(normenblad!C:C,normenblad!A:A,C37,normenblad!B:B,J37)</f>
        <v>1</v>
      </c>
      <c r="M37" s="66">
        <v>1</v>
      </c>
      <c r="N37" s="67">
        <f>K37/L37*M37*'uurtarief opbouw'!$C$40</f>
        <v>0</v>
      </c>
      <c r="AB37" s="5"/>
    </row>
    <row r="38" spans="1:28">
      <c r="A38" s="63" t="s">
        <v>473</v>
      </c>
      <c r="B38" s="5" t="s">
        <v>460</v>
      </c>
      <c r="C38" s="5" t="s">
        <v>4</v>
      </c>
      <c r="D38" s="5" t="s">
        <v>108</v>
      </c>
      <c r="E38" s="5" t="s">
        <v>115</v>
      </c>
      <c r="F38" s="5" t="s">
        <v>116</v>
      </c>
      <c r="G38" s="5"/>
      <c r="H38" s="5"/>
      <c r="I38" s="64">
        <v>20</v>
      </c>
      <c r="J38" s="65">
        <v>0</v>
      </c>
      <c r="K38" s="65">
        <f t="shared" si="0"/>
        <v>0</v>
      </c>
      <c r="L38" s="65">
        <f>SUMIFS(normenblad!C:C,normenblad!A:A,C38,normenblad!B:B,J38)</f>
        <v>1</v>
      </c>
      <c r="M38" s="66">
        <v>1</v>
      </c>
      <c r="N38" s="67">
        <f>K38/L38*M38*'uurtarief opbouw'!$C$40</f>
        <v>0</v>
      </c>
      <c r="AB38" s="5"/>
    </row>
    <row r="39" spans="1:28">
      <c r="A39" s="63" t="s">
        <v>473</v>
      </c>
      <c r="B39" s="5" t="s">
        <v>460</v>
      </c>
      <c r="C39" s="5" t="s">
        <v>4</v>
      </c>
      <c r="D39" s="5" t="s">
        <v>108</v>
      </c>
      <c r="E39" s="5" t="s">
        <v>117</v>
      </c>
      <c r="F39" s="5" t="s">
        <v>118</v>
      </c>
      <c r="G39" s="5"/>
      <c r="H39" s="5"/>
      <c r="I39" s="64">
        <v>7.5</v>
      </c>
      <c r="J39" s="65">
        <v>0</v>
      </c>
      <c r="K39" s="65">
        <f t="shared" si="0"/>
        <v>0</v>
      </c>
      <c r="L39" s="65">
        <f>SUMIFS(normenblad!C:C,normenblad!A:A,C39,normenblad!B:B,J39)</f>
        <v>1</v>
      </c>
      <c r="M39" s="66">
        <v>1</v>
      </c>
      <c r="N39" s="67">
        <f>K39/L39*M39*'uurtarief opbouw'!$C$40</f>
        <v>0</v>
      </c>
      <c r="AB39" s="5"/>
    </row>
    <row r="40" spans="1:28">
      <c r="A40" s="63" t="s">
        <v>473</v>
      </c>
      <c r="B40" s="5" t="s">
        <v>460</v>
      </c>
      <c r="C40" s="5" t="s">
        <v>4</v>
      </c>
      <c r="D40" s="5" t="s">
        <v>108</v>
      </c>
      <c r="E40" s="5" t="s">
        <v>119</v>
      </c>
      <c r="F40" s="5" t="s">
        <v>120</v>
      </c>
      <c r="G40" s="5"/>
      <c r="H40" s="5"/>
      <c r="I40" s="64">
        <v>4.5999999999999996</v>
      </c>
      <c r="J40" s="65">
        <v>0</v>
      </c>
      <c r="K40" s="65">
        <f t="shared" si="0"/>
        <v>0</v>
      </c>
      <c r="L40" s="65">
        <f>SUMIFS(normenblad!C:C,normenblad!A:A,C40,normenblad!B:B,J40)</f>
        <v>1</v>
      </c>
      <c r="M40" s="66">
        <v>1</v>
      </c>
      <c r="N40" s="67">
        <f>K40/L40*M40*'uurtarief opbouw'!$C$40</f>
        <v>0</v>
      </c>
      <c r="AB40" s="5"/>
    </row>
    <row r="41" spans="1:28">
      <c r="A41" s="63" t="s">
        <v>473</v>
      </c>
      <c r="B41" s="5" t="s">
        <v>460</v>
      </c>
      <c r="C41" s="5" t="s">
        <v>71</v>
      </c>
      <c r="D41" s="5" t="s">
        <v>108</v>
      </c>
      <c r="E41" s="5" t="s">
        <v>121</v>
      </c>
      <c r="F41" s="5" t="s">
        <v>112</v>
      </c>
      <c r="G41" s="5" t="s">
        <v>65</v>
      </c>
      <c r="H41" s="5">
        <v>41.36</v>
      </c>
      <c r="I41" s="64"/>
      <c r="J41" s="65">
        <v>254</v>
      </c>
      <c r="K41" s="65">
        <f t="shared" si="0"/>
        <v>10505.44</v>
      </c>
      <c r="L41" s="65">
        <f>SUMIFS(normenblad!C:C,normenblad!A:A,C41,normenblad!B:B,J41)</f>
        <v>0</v>
      </c>
      <c r="M41" s="66">
        <v>1</v>
      </c>
      <c r="N41" s="67" t="e">
        <f>K41/L41*M41*'uurtarief opbouw'!$C$40</f>
        <v>#DIV/0!</v>
      </c>
      <c r="AB41" s="5"/>
    </row>
    <row r="42" spans="1:28">
      <c r="A42" s="63" t="s">
        <v>473</v>
      </c>
      <c r="B42" s="5" t="s">
        <v>460</v>
      </c>
      <c r="C42" s="5" t="s">
        <v>186</v>
      </c>
      <c r="D42" s="5" t="s">
        <v>108</v>
      </c>
      <c r="E42" s="5" t="s">
        <v>122</v>
      </c>
      <c r="F42" s="5" t="s">
        <v>123</v>
      </c>
      <c r="G42" s="5" t="s">
        <v>65</v>
      </c>
      <c r="H42" s="5">
        <v>35.92</v>
      </c>
      <c r="I42" s="64"/>
      <c r="J42" s="65">
        <v>156</v>
      </c>
      <c r="K42" s="65">
        <f t="shared" si="0"/>
        <v>5603.52</v>
      </c>
      <c r="L42" s="65">
        <f>SUMIFS(normenblad!C:C,normenblad!A:A,C42,normenblad!B:B,J42)</f>
        <v>0</v>
      </c>
      <c r="M42" s="66">
        <v>1</v>
      </c>
      <c r="N42" s="67" t="e">
        <f>K42/L42*M42*'uurtarief opbouw'!$C$40</f>
        <v>#DIV/0!</v>
      </c>
      <c r="AB42" s="5"/>
    </row>
    <row r="43" spans="1:28">
      <c r="A43" s="63" t="s">
        <v>473</v>
      </c>
      <c r="B43" s="5" t="s">
        <v>460</v>
      </c>
      <c r="C43" s="5" t="s">
        <v>186</v>
      </c>
      <c r="D43" s="5" t="s">
        <v>108</v>
      </c>
      <c r="E43" s="5" t="s">
        <v>124</v>
      </c>
      <c r="F43" s="5" t="s">
        <v>125</v>
      </c>
      <c r="G43" s="5" t="s">
        <v>65</v>
      </c>
      <c r="H43" s="5">
        <v>46.75</v>
      </c>
      <c r="I43" s="64"/>
      <c r="J43" s="65">
        <v>156</v>
      </c>
      <c r="K43" s="65">
        <f t="shared" si="0"/>
        <v>7293</v>
      </c>
      <c r="L43" s="65">
        <f>SUMIFS(normenblad!C:C,normenblad!A:A,C43,normenblad!B:B,J43)</f>
        <v>0</v>
      </c>
      <c r="M43" s="66">
        <v>1</v>
      </c>
      <c r="N43" s="67" t="e">
        <f>K43/L43*M43*'uurtarief opbouw'!$C$40</f>
        <v>#DIV/0!</v>
      </c>
      <c r="AB43" s="5"/>
    </row>
    <row r="44" spans="1:28">
      <c r="A44" s="63" t="s">
        <v>473</v>
      </c>
      <c r="B44" s="5" t="s">
        <v>460</v>
      </c>
      <c r="C44" s="5" t="s">
        <v>71</v>
      </c>
      <c r="D44" s="5" t="s">
        <v>108</v>
      </c>
      <c r="E44" s="5" t="s">
        <v>126</v>
      </c>
      <c r="F44" s="5" t="s">
        <v>112</v>
      </c>
      <c r="G44" s="5" t="s">
        <v>65</v>
      </c>
      <c r="H44" s="5">
        <v>35</v>
      </c>
      <c r="I44" s="64"/>
      <c r="J44" s="65">
        <v>254</v>
      </c>
      <c r="K44" s="65">
        <f t="shared" si="0"/>
        <v>8890</v>
      </c>
      <c r="L44" s="65">
        <f>SUMIFS(normenblad!C:C,normenblad!A:A,C44,normenblad!B:B,J44)</f>
        <v>0</v>
      </c>
      <c r="M44" s="66">
        <v>1</v>
      </c>
      <c r="N44" s="67" t="e">
        <f>K44/L44*M44*'uurtarief opbouw'!$C$40</f>
        <v>#DIV/0!</v>
      </c>
      <c r="AB44" s="5"/>
    </row>
    <row r="45" spans="1:28">
      <c r="A45" s="63" t="s">
        <v>473</v>
      </c>
      <c r="B45" s="5" t="s">
        <v>460</v>
      </c>
      <c r="C45" s="5" t="s">
        <v>186</v>
      </c>
      <c r="D45" s="5" t="s">
        <v>108</v>
      </c>
      <c r="E45" s="5" t="s">
        <v>127</v>
      </c>
      <c r="F45" s="5" t="s">
        <v>128</v>
      </c>
      <c r="G45" s="5" t="s">
        <v>65</v>
      </c>
      <c r="H45" s="5">
        <v>80.849999999999994</v>
      </c>
      <c r="I45" s="64"/>
      <c r="J45" s="65">
        <v>156</v>
      </c>
      <c r="K45" s="65">
        <f t="shared" si="0"/>
        <v>12612.599999999999</v>
      </c>
      <c r="L45" s="65">
        <f>SUMIFS(normenblad!C:C,normenblad!A:A,C45,normenblad!B:B,J45)</f>
        <v>0</v>
      </c>
      <c r="M45" s="66">
        <v>1</v>
      </c>
      <c r="N45" s="67" t="e">
        <f>K45/L45*M45*'uurtarief opbouw'!$C$40</f>
        <v>#DIV/0!</v>
      </c>
      <c r="AB45" s="5"/>
    </row>
    <row r="46" spans="1:28">
      <c r="A46" s="63" t="s">
        <v>473</v>
      </c>
      <c r="B46" s="5" t="s">
        <v>460</v>
      </c>
      <c r="C46" s="5" t="s">
        <v>71</v>
      </c>
      <c r="D46" s="5" t="s">
        <v>108</v>
      </c>
      <c r="E46" s="5" t="s">
        <v>129</v>
      </c>
      <c r="F46" s="5" t="s">
        <v>130</v>
      </c>
      <c r="G46" s="5" t="s">
        <v>65</v>
      </c>
      <c r="H46" s="5">
        <v>20.8</v>
      </c>
      <c r="I46" s="64"/>
      <c r="J46" s="65">
        <v>12</v>
      </c>
      <c r="K46" s="65">
        <f t="shared" si="0"/>
        <v>249.60000000000002</v>
      </c>
      <c r="L46" s="65">
        <f>SUMIFS(normenblad!C:C,normenblad!A:A,C46,normenblad!B:B,J46)</f>
        <v>0</v>
      </c>
      <c r="M46" s="66">
        <v>1</v>
      </c>
      <c r="N46" s="67" t="e">
        <f>K46/L46*M46*'uurtarief opbouw'!$C$40</f>
        <v>#DIV/0!</v>
      </c>
      <c r="AB46" s="5"/>
    </row>
    <row r="47" spans="1:28">
      <c r="A47" s="63" t="s">
        <v>473</v>
      </c>
      <c r="B47" s="5" t="s">
        <v>460</v>
      </c>
      <c r="C47" s="5" t="s">
        <v>4</v>
      </c>
      <c r="D47" s="5" t="s">
        <v>108</v>
      </c>
      <c r="E47" s="5" t="s">
        <v>131</v>
      </c>
      <c r="F47" s="5" t="s">
        <v>132</v>
      </c>
      <c r="G47" s="5"/>
      <c r="H47" s="5"/>
      <c r="I47" s="64">
        <v>19.850000000000001</v>
      </c>
      <c r="J47" s="65">
        <v>0</v>
      </c>
      <c r="K47" s="65">
        <f t="shared" si="0"/>
        <v>0</v>
      </c>
      <c r="L47" s="65">
        <f>SUMIFS(normenblad!C:C,normenblad!A:A,C47,normenblad!B:B,J47)</f>
        <v>1</v>
      </c>
      <c r="M47" s="66">
        <v>1</v>
      </c>
      <c r="N47" s="67">
        <f>K47/L47*M47*'uurtarief opbouw'!$C$40</f>
        <v>0</v>
      </c>
      <c r="AB47" s="5"/>
    </row>
    <row r="48" spans="1:28">
      <c r="A48" s="63" t="s">
        <v>473</v>
      </c>
      <c r="B48" s="5" t="s">
        <v>460</v>
      </c>
      <c r="C48" s="5" t="s">
        <v>4</v>
      </c>
      <c r="D48" s="5" t="s">
        <v>108</v>
      </c>
      <c r="E48" s="5" t="s">
        <v>133</v>
      </c>
      <c r="F48" s="5" t="s">
        <v>134</v>
      </c>
      <c r="G48" s="5"/>
      <c r="H48" s="5"/>
      <c r="I48" s="64">
        <v>20.5</v>
      </c>
      <c r="J48" s="65">
        <v>0</v>
      </c>
      <c r="K48" s="65">
        <f t="shared" si="0"/>
        <v>0</v>
      </c>
      <c r="L48" s="65">
        <f>SUMIFS(normenblad!C:C,normenblad!A:A,C48,normenblad!B:B,J48)</f>
        <v>1</v>
      </c>
      <c r="M48" s="66">
        <v>1</v>
      </c>
      <c r="N48" s="67">
        <f>K48/L48*M48*'uurtarief opbouw'!$C$40</f>
        <v>0</v>
      </c>
      <c r="AB48" s="5"/>
    </row>
    <row r="49" spans="1:28">
      <c r="A49" s="63" t="s">
        <v>473</v>
      </c>
      <c r="B49" s="5" t="s">
        <v>460</v>
      </c>
      <c r="C49" s="5" t="s">
        <v>95</v>
      </c>
      <c r="D49" s="5" t="s">
        <v>108</v>
      </c>
      <c r="E49" s="5" t="s">
        <v>135</v>
      </c>
      <c r="F49" s="5" t="s">
        <v>136</v>
      </c>
      <c r="G49" s="5" t="s">
        <v>67</v>
      </c>
      <c r="H49" s="5">
        <v>23.32</v>
      </c>
      <c r="I49" s="64"/>
      <c r="J49" s="65">
        <v>254</v>
      </c>
      <c r="K49" s="65">
        <f t="shared" si="0"/>
        <v>5923.28</v>
      </c>
      <c r="L49" s="65">
        <f>SUMIFS(normenblad!C:C,normenblad!A:A,C49,normenblad!B:B,J49)</f>
        <v>0</v>
      </c>
      <c r="M49" s="66">
        <v>1</v>
      </c>
      <c r="N49" s="67" t="e">
        <f>K49/L49*M49*'uurtarief opbouw'!$C$40</f>
        <v>#DIV/0!</v>
      </c>
      <c r="AB49" s="5"/>
    </row>
    <row r="50" spans="1:28">
      <c r="A50" s="63" t="s">
        <v>473</v>
      </c>
      <c r="B50" s="5" t="s">
        <v>460</v>
      </c>
      <c r="C50" s="5" t="s">
        <v>4</v>
      </c>
      <c r="D50" s="5" t="s">
        <v>108</v>
      </c>
      <c r="E50" s="5" t="s">
        <v>137</v>
      </c>
      <c r="F50" s="5" t="s">
        <v>138</v>
      </c>
      <c r="G50" s="5"/>
      <c r="H50" s="5"/>
      <c r="I50" s="64">
        <v>16.809999999999999</v>
      </c>
      <c r="J50" s="65">
        <v>0</v>
      </c>
      <c r="K50" s="65">
        <f t="shared" si="0"/>
        <v>0</v>
      </c>
      <c r="L50" s="65">
        <f>SUMIFS(normenblad!C:C,normenblad!A:A,C50,normenblad!B:B,J50)</f>
        <v>1</v>
      </c>
      <c r="M50" s="66">
        <v>1</v>
      </c>
      <c r="N50" s="67">
        <f>K50/L50*M50*'uurtarief opbouw'!$C$40</f>
        <v>0</v>
      </c>
      <c r="AB50" s="5"/>
    </row>
    <row r="51" spans="1:28">
      <c r="A51" s="63" t="s">
        <v>473</v>
      </c>
      <c r="B51" s="5" t="s">
        <v>460</v>
      </c>
      <c r="C51" s="5" t="s">
        <v>95</v>
      </c>
      <c r="D51" s="5" t="s">
        <v>108</v>
      </c>
      <c r="E51" s="5" t="s">
        <v>139</v>
      </c>
      <c r="F51" s="5" t="s">
        <v>140</v>
      </c>
      <c r="G51" s="5" t="s">
        <v>67</v>
      </c>
      <c r="H51" s="5">
        <v>19.22</v>
      </c>
      <c r="I51" s="64"/>
      <c r="J51" s="65">
        <v>254</v>
      </c>
      <c r="K51" s="65">
        <f t="shared" si="0"/>
        <v>4881.88</v>
      </c>
      <c r="L51" s="65">
        <f>SUMIFS(normenblad!C:C,normenblad!A:A,C51,normenblad!B:B,J51)</f>
        <v>0</v>
      </c>
      <c r="M51" s="66">
        <v>1</v>
      </c>
      <c r="N51" s="67" t="e">
        <f>K51/L51*M51*'uurtarief opbouw'!$C$40</f>
        <v>#DIV/0!</v>
      </c>
      <c r="AB51" s="5"/>
    </row>
    <row r="52" spans="1:28">
      <c r="A52" s="63" t="s">
        <v>473</v>
      </c>
      <c r="B52" s="5" t="s">
        <v>460</v>
      </c>
      <c r="C52" s="5" t="s">
        <v>4</v>
      </c>
      <c r="D52" s="5" t="s">
        <v>108</v>
      </c>
      <c r="E52" s="5" t="s">
        <v>141</v>
      </c>
      <c r="F52" s="5" t="s">
        <v>142</v>
      </c>
      <c r="G52" s="5"/>
      <c r="H52" s="5"/>
      <c r="I52" s="64">
        <v>16.100000000000001</v>
      </c>
      <c r="J52" s="65">
        <v>0</v>
      </c>
      <c r="K52" s="65">
        <f t="shared" si="0"/>
        <v>0</v>
      </c>
      <c r="L52" s="65">
        <f>SUMIFS(normenblad!C:C,normenblad!A:A,C52,normenblad!B:B,J52)</f>
        <v>1</v>
      </c>
      <c r="M52" s="66">
        <v>1</v>
      </c>
      <c r="N52" s="67">
        <f>K52/L52*M52*'uurtarief opbouw'!$C$40</f>
        <v>0</v>
      </c>
      <c r="AB52" s="5"/>
    </row>
    <row r="53" spans="1:28">
      <c r="A53" s="63" t="s">
        <v>473</v>
      </c>
      <c r="B53" s="5" t="s">
        <v>460</v>
      </c>
      <c r="C53" s="5" t="s">
        <v>4</v>
      </c>
      <c r="D53" s="5" t="s">
        <v>108</v>
      </c>
      <c r="E53" s="5" t="s">
        <v>143</v>
      </c>
      <c r="F53" s="5" t="s">
        <v>144</v>
      </c>
      <c r="G53" s="5"/>
      <c r="H53" s="5"/>
      <c r="I53" s="64">
        <v>7.2</v>
      </c>
      <c r="J53" s="65">
        <v>0</v>
      </c>
      <c r="K53" s="65">
        <f t="shared" si="0"/>
        <v>0</v>
      </c>
      <c r="L53" s="65">
        <f>SUMIFS(normenblad!C:C,normenblad!A:A,C53,normenblad!B:B,J53)</f>
        <v>1</v>
      </c>
      <c r="M53" s="66">
        <v>1</v>
      </c>
      <c r="N53" s="67">
        <f>K53/L53*M53*'uurtarief opbouw'!$C$40</f>
        <v>0</v>
      </c>
      <c r="AB53" s="5"/>
    </row>
    <row r="54" spans="1:28">
      <c r="A54" s="63" t="s">
        <v>473</v>
      </c>
      <c r="B54" s="5" t="s">
        <v>460</v>
      </c>
      <c r="C54" s="5" t="s">
        <v>4</v>
      </c>
      <c r="D54" s="5" t="s">
        <v>108</v>
      </c>
      <c r="E54" s="5" t="s">
        <v>145</v>
      </c>
      <c r="F54" s="5" t="s">
        <v>146</v>
      </c>
      <c r="G54" s="5"/>
      <c r="H54" s="5"/>
      <c r="I54" s="64">
        <v>50</v>
      </c>
      <c r="J54" s="65">
        <v>0</v>
      </c>
      <c r="K54" s="65">
        <f t="shared" si="0"/>
        <v>0</v>
      </c>
      <c r="L54" s="65">
        <f>SUMIFS(normenblad!C:C,normenblad!A:A,C54,normenblad!B:B,J54)</f>
        <v>1</v>
      </c>
      <c r="M54" s="66">
        <v>1</v>
      </c>
      <c r="N54" s="67">
        <f>K54/L54*M54*'uurtarief opbouw'!$C$40</f>
        <v>0</v>
      </c>
      <c r="AB54" s="5"/>
    </row>
    <row r="55" spans="1:28">
      <c r="A55" s="63" t="s">
        <v>473</v>
      </c>
      <c r="B55" s="5" t="s">
        <v>460</v>
      </c>
      <c r="C55" s="5" t="s">
        <v>4</v>
      </c>
      <c r="D55" s="5" t="s">
        <v>108</v>
      </c>
      <c r="E55" s="5" t="s">
        <v>147</v>
      </c>
      <c r="F55" s="5" t="s">
        <v>148</v>
      </c>
      <c r="G55" s="5"/>
      <c r="H55" s="5"/>
      <c r="I55" s="64">
        <v>105</v>
      </c>
      <c r="J55" s="65">
        <v>0</v>
      </c>
      <c r="K55" s="65">
        <f t="shared" si="0"/>
        <v>0</v>
      </c>
      <c r="L55" s="65">
        <f>SUMIFS(normenblad!C:C,normenblad!A:A,C55,normenblad!B:B,J55)</f>
        <v>1</v>
      </c>
      <c r="M55" s="66">
        <v>1</v>
      </c>
      <c r="N55" s="67">
        <f>K55/L55*M55*'uurtarief opbouw'!$C$40</f>
        <v>0</v>
      </c>
      <c r="AB55" s="5"/>
    </row>
    <row r="56" spans="1:28">
      <c r="A56" s="63" t="s">
        <v>473</v>
      </c>
      <c r="B56" s="5" t="s">
        <v>460</v>
      </c>
      <c r="C56" s="5" t="s">
        <v>186</v>
      </c>
      <c r="D56" s="5" t="s">
        <v>108</v>
      </c>
      <c r="E56" s="5" t="s">
        <v>149</v>
      </c>
      <c r="F56" s="5" t="s">
        <v>150</v>
      </c>
      <c r="G56" s="5" t="s">
        <v>65</v>
      </c>
      <c r="H56" s="5">
        <v>103</v>
      </c>
      <c r="I56" s="64"/>
      <c r="J56" s="65">
        <v>156</v>
      </c>
      <c r="K56" s="65">
        <f t="shared" si="0"/>
        <v>16068</v>
      </c>
      <c r="L56" s="65">
        <f>SUMIFS(normenblad!C:C,normenblad!A:A,C56,normenblad!B:B,J56)</f>
        <v>0</v>
      </c>
      <c r="M56" s="66">
        <v>1</v>
      </c>
      <c r="N56" s="67" t="e">
        <f>K56/L56*M56*'uurtarief opbouw'!$C$40</f>
        <v>#DIV/0!</v>
      </c>
      <c r="AB56" s="5"/>
    </row>
    <row r="57" spans="1:28">
      <c r="A57" s="63" t="s">
        <v>473</v>
      </c>
      <c r="B57" s="5" t="s">
        <v>460</v>
      </c>
      <c r="C57" s="5" t="s">
        <v>4</v>
      </c>
      <c r="D57" s="5" t="s">
        <v>108</v>
      </c>
      <c r="E57" s="5" t="s">
        <v>151</v>
      </c>
      <c r="F57" s="5" t="s">
        <v>120</v>
      </c>
      <c r="G57" s="5"/>
      <c r="H57" s="5"/>
      <c r="I57" s="64">
        <v>7.6</v>
      </c>
      <c r="J57" s="65">
        <v>0</v>
      </c>
      <c r="K57" s="65">
        <f t="shared" si="0"/>
        <v>0</v>
      </c>
      <c r="L57" s="65">
        <f>SUMIFS(normenblad!C:C,normenblad!A:A,C57,normenblad!B:B,J57)</f>
        <v>1</v>
      </c>
      <c r="M57" s="66">
        <v>1</v>
      </c>
      <c r="N57" s="67">
        <f>K57/L57*M57*'uurtarief opbouw'!$C$40</f>
        <v>0</v>
      </c>
      <c r="AB57" s="5"/>
    </row>
    <row r="58" spans="1:28">
      <c r="A58" s="63" t="s">
        <v>473</v>
      </c>
      <c r="B58" s="5" t="s">
        <v>460</v>
      </c>
      <c r="C58" s="5" t="s">
        <v>4</v>
      </c>
      <c r="D58" s="5" t="s">
        <v>108</v>
      </c>
      <c r="E58" s="5" t="s">
        <v>152</v>
      </c>
      <c r="F58" s="5" t="s">
        <v>153</v>
      </c>
      <c r="G58" s="5"/>
      <c r="H58" s="5"/>
      <c r="I58" s="64">
        <v>42</v>
      </c>
      <c r="J58" s="65">
        <v>0</v>
      </c>
      <c r="K58" s="65">
        <f t="shared" si="0"/>
        <v>0</v>
      </c>
      <c r="L58" s="65">
        <f>SUMIFS(normenblad!C:C,normenblad!A:A,C58,normenblad!B:B,J58)</f>
        <v>1</v>
      </c>
      <c r="M58" s="66">
        <v>1</v>
      </c>
      <c r="N58" s="67">
        <f>K58/L58*M58*'uurtarief opbouw'!$C$40</f>
        <v>0</v>
      </c>
      <c r="AB58" s="5"/>
    </row>
    <row r="59" spans="1:28">
      <c r="A59" s="63" t="s">
        <v>473</v>
      </c>
      <c r="B59" s="5" t="s">
        <v>460</v>
      </c>
      <c r="C59" s="5" t="s">
        <v>4</v>
      </c>
      <c r="D59" s="5" t="s">
        <v>108</v>
      </c>
      <c r="E59" s="5" t="s">
        <v>154</v>
      </c>
      <c r="F59" s="5" t="s">
        <v>120</v>
      </c>
      <c r="G59" s="5"/>
      <c r="H59" s="5"/>
      <c r="I59" s="64">
        <v>4.4000000000000004</v>
      </c>
      <c r="J59" s="65">
        <v>0</v>
      </c>
      <c r="K59" s="65">
        <f t="shared" si="0"/>
        <v>0</v>
      </c>
      <c r="L59" s="65">
        <f>SUMIFS(normenblad!C:C,normenblad!A:A,C59,normenblad!B:B,J59)</f>
        <v>1</v>
      </c>
      <c r="M59" s="66">
        <v>1</v>
      </c>
      <c r="N59" s="67">
        <f>K59/L59*M59*'uurtarief opbouw'!$C$40</f>
        <v>0</v>
      </c>
      <c r="AB59" s="5"/>
    </row>
    <row r="60" spans="1:28">
      <c r="A60" s="63" t="s">
        <v>473</v>
      </c>
      <c r="B60" s="5" t="s">
        <v>460</v>
      </c>
      <c r="C60" s="5" t="s">
        <v>4</v>
      </c>
      <c r="D60" s="5" t="s">
        <v>108</v>
      </c>
      <c r="E60" s="5" t="s">
        <v>155</v>
      </c>
      <c r="F60" s="5" t="s">
        <v>156</v>
      </c>
      <c r="G60" s="5"/>
      <c r="H60" s="5"/>
      <c r="I60" s="64">
        <v>2.42</v>
      </c>
      <c r="J60" s="65">
        <v>0</v>
      </c>
      <c r="K60" s="65">
        <f t="shared" si="0"/>
        <v>0</v>
      </c>
      <c r="L60" s="65">
        <f>SUMIFS(normenblad!C:C,normenblad!A:A,C60,normenblad!B:B,J60)</f>
        <v>1</v>
      </c>
      <c r="M60" s="66">
        <v>1</v>
      </c>
      <c r="N60" s="67">
        <f>K60/L60*M60*'uurtarief opbouw'!$C$40</f>
        <v>0</v>
      </c>
      <c r="AB60" s="5"/>
    </row>
    <row r="61" spans="1:28">
      <c r="A61" s="63" t="s">
        <v>473</v>
      </c>
      <c r="B61" s="5" t="s">
        <v>460</v>
      </c>
      <c r="C61" s="5" t="s">
        <v>71</v>
      </c>
      <c r="D61" s="5" t="s">
        <v>108</v>
      </c>
      <c r="E61" s="5" t="s">
        <v>157</v>
      </c>
      <c r="F61" s="5" t="s">
        <v>158</v>
      </c>
      <c r="G61" s="5" t="s">
        <v>65</v>
      </c>
      <c r="H61" s="5">
        <v>13.05</v>
      </c>
      <c r="I61" s="64"/>
      <c r="J61" s="65">
        <v>254</v>
      </c>
      <c r="K61" s="65">
        <f t="shared" si="0"/>
        <v>3314.7000000000003</v>
      </c>
      <c r="L61" s="65">
        <f>SUMIFS(normenblad!C:C,normenblad!A:A,C61,normenblad!B:B,J61)</f>
        <v>0</v>
      </c>
      <c r="M61" s="66">
        <v>1</v>
      </c>
      <c r="N61" s="67" t="e">
        <f>K61/L61*M61*'uurtarief opbouw'!$C$40</f>
        <v>#DIV/0!</v>
      </c>
      <c r="AB61" s="5"/>
    </row>
    <row r="62" spans="1:28">
      <c r="A62" s="63" t="s">
        <v>473</v>
      </c>
      <c r="B62" s="5" t="s">
        <v>460</v>
      </c>
      <c r="C62" s="5" t="s">
        <v>71</v>
      </c>
      <c r="D62" s="5" t="s">
        <v>108</v>
      </c>
      <c r="E62" s="5" t="s">
        <v>159</v>
      </c>
      <c r="F62" s="5" t="s">
        <v>160</v>
      </c>
      <c r="G62" s="5"/>
      <c r="H62" s="5">
        <v>26.25</v>
      </c>
      <c r="I62" s="64"/>
      <c r="J62" s="65">
        <v>12</v>
      </c>
      <c r="K62" s="65">
        <f t="shared" si="0"/>
        <v>315</v>
      </c>
      <c r="L62" s="65">
        <f>SUMIFS(normenblad!C:C,normenblad!A:A,C62,normenblad!B:B,J62)</f>
        <v>0</v>
      </c>
      <c r="M62" s="66">
        <v>1</v>
      </c>
      <c r="N62" s="67" t="e">
        <f>K62/L62*M62*'uurtarief opbouw'!$C$40</f>
        <v>#DIV/0!</v>
      </c>
      <c r="AB62" s="5"/>
    </row>
    <row r="63" spans="1:28">
      <c r="A63" s="63" t="s">
        <v>473</v>
      </c>
      <c r="B63" s="5" t="s">
        <v>460</v>
      </c>
      <c r="C63" s="5" t="s">
        <v>71</v>
      </c>
      <c r="D63" s="5" t="s">
        <v>108</v>
      </c>
      <c r="E63" s="5" t="s">
        <v>161</v>
      </c>
      <c r="F63" s="5" t="s">
        <v>162</v>
      </c>
      <c r="G63" s="5" t="s">
        <v>65</v>
      </c>
      <c r="H63" s="5">
        <v>13.05</v>
      </c>
      <c r="I63" s="64"/>
      <c r="J63" s="65">
        <v>12</v>
      </c>
      <c r="K63" s="65">
        <f t="shared" si="0"/>
        <v>156.60000000000002</v>
      </c>
      <c r="L63" s="65">
        <f>SUMIFS(normenblad!C:C,normenblad!A:A,C63,normenblad!B:B,J63)</f>
        <v>0</v>
      </c>
      <c r="M63" s="66">
        <v>1</v>
      </c>
      <c r="N63" s="67" t="e">
        <f>K63/L63*M63*'uurtarief opbouw'!$C$40</f>
        <v>#DIV/0!</v>
      </c>
      <c r="AB63" s="5"/>
    </row>
    <row r="64" spans="1:28">
      <c r="A64" s="63" t="s">
        <v>473</v>
      </c>
      <c r="B64" s="5" t="s">
        <v>460</v>
      </c>
      <c r="C64" s="5" t="s">
        <v>71</v>
      </c>
      <c r="D64" s="5" t="s">
        <v>108</v>
      </c>
      <c r="E64" s="5" t="s">
        <v>163</v>
      </c>
      <c r="F64" s="5" t="s">
        <v>164</v>
      </c>
      <c r="G64" s="5" t="s">
        <v>65</v>
      </c>
      <c r="H64" s="5">
        <v>13.05</v>
      </c>
      <c r="I64" s="64"/>
      <c r="J64" s="65">
        <v>254</v>
      </c>
      <c r="K64" s="65">
        <f t="shared" si="0"/>
        <v>3314.7000000000003</v>
      </c>
      <c r="L64" s="65">
        <f>SUMIFS(normenblad!C:C,normenblad!A:A,C64,normenblad!B:B,J64)</f>
        <v>0</v>
      </c>
      <c r="M64" s="66">
        <v>1</v>
      </c>
      <c r="N64" s="67" t="e">
        <f>K64/L64*M64*'uurtarief opbouw'!$C$40</f>
        <v>#DIV/0!</v>
      </c>
      <c r="AB64" s="5"/>
    </row>
    <row r="65" spans="1:28">
      <c r="A65" s="63" t="s">
        <v>473</v>
      </c>
      <c r="B65" s="5" t="s">
        <v>460</v>
      </c>
      <c r="C65" s="5" t="s">
        <v>186</v>
      </c>
      <c r="D65" s="5" t="s">
        <v>108</v>
      </c>
      <c r="E65" s="5" t="s">
        <v>165</v>
      </c>
      <c r="F65" s="5" t="s">
        <v>166</v>
      </c>
      <c r="G65" s="5" t="s">
        <v>65</v>
      </c>
      <c r="H65" s="5">
        <v>20.5</v>
      </c>
      <c r="I65" s="64"/>
      <c r="J65" s="65">
        <v>156</v>
      </c>
      <c r="K65" s="65">
        <f t="shared" si="0"/>
        <v>3198</v>
      </c>
      <c r="L65" s="65">
        <f>SUMIFS(normenblad!C:C,normenblad!A:A,C65,normenblad!B:B,J65)</f>
        <v>0</v>
      </c>
      <c r="M65" s="66">
        <v>1</v>
      </c>
      <c r="N65" s="67" t="e">
        <f>K65/L65*M65*'uurtarief opbouw'!$C$40</f>
        <v>#DIV/0!</v>
      </c>
      <c r="AB65" s="5"/>
    </row>
    <row r="66" spans="1:28">
      <c r="A66" s="63" t="s">
        <v>473</v>
      </c>
      <c r="B66" s="5" t="s">
        <v>460</v>
      </c>
      <c r="C66" s="5" t="s">
        <v>186</v>
      </c>
      <c r="D66" s="5" t="s">
        <v>108</v>
      </c>
      <c r="E66" s="5" t="s">
        <v>167</v>
      </c>
      <c r="F66" s="5" t="s">
        <v>168</v>
      </c>
      <c r="G66" s="5" t="s">
        <v>67</v>
      </c>
      <c r="H66" s="5">
        <v>62.1</v>
      </c>
      <c r="I66" s="64"/>
      <c r="J66" s="65">
        <v>156</v>
      </c>
      <c r="K66" s="65">
        <f t="shared" si="0"/>
        <v>9687.6</v>
      </c>
      <c r="L66" s="65">
        <f>SUMIFS(normenblad!C:C,normenblad!A:A,C66,normenblad!B:B,J66)</f>
        <v>0</v>
      </c>
      <c r="M66" s="66">
        <v>1</v>
      </c>
      <c r="N66" s="67" t="e">
        <f>K66/L66*M66*'uurtarief opbouw'!$C$40</f>
        <v>#DIV/0!</v>
      </c>
      <c r="AB66" s="5"/>
    </row>
    <row r="67" spans="1:28">
      <c r="A67" s="63" t="s">
        <v>473</v>
      </c>
      <c r="B67" s="5" t="s">
        <v>460</v>
      </c>
      <c r="C67" s="5" t="s">
        <v>186</v>
      </c>
      <c r="D67" s="5" t="s">
        <v>108</v>
      </c>
      <c r="E67" s="5" t="s">
        <v>169</v>
      </c>
      <c r="F67" s="5" t="s">
        <v>170</v>
      </c>
      <c r="G67" s="5" t="s">
        <v>97</v>
      </c>
      <c r="H67" s="5">
        <v>30.1</v>
      </c>
      <c r="I67" s="64"/>
      <c r="J67" s="65">
        <v>156</v>
      </c>
      <c r="K67" s="65">
        <f t="shared" si="0"/>
        <v>4695.6000000000004</v>
      </c>
      <c r="L67" s="65">
        <f>SUMIFS(normenblad!C:C,normenblad!A:A,C67,normenblad!B:B,J67)</f>
        <v>0</v>
      </c>
      <c r="M67" s="66">
        <v>1</v>
      </c>
      <c r="N67" s="67" t="e">
        <f>K67/L67*M67*'uurtarief opbouw'!$C$40</f>
        <v>#DIV/0!</v>
      </c>
      <c r="AB67" s="5"/>
    </row>
    <row r="68" spans="1:28">
      <c r="A68" s="63" t="s">
        <v>473</v>
      </c>
      <c r="B68" s="5" t="s">
        <v>460</v>
      </c>
      <c r="C68" s="5" t="s">
        <v>4</v>
      </c>
      <c r="D68" s="5" t="s">
        <v>108</v>
      </c>
      <c r="E68" s="61" t="s">
        <v>171</v>
      </c>
      <c r="F68" s="49" t="s">
        <v>120</v>
      </c>
      <c r="H68" s="68"/>
      <c r="I68" s="64">
        <v>7.5</v>
      </c>
      <c r="J68" s="65">
        <v>0</v>
      </c>
      <c r="K68" s="65">
        <f t="shared" si="0"/>
        <v>0</v>
      </c>
      <c r="L68" s="65">
        <f>SUMIFS(normenblad!C:C,normenblad!A:A,C68,normenblad!B:B,J68)</f>
        <v>1</v>
      </c>
      <c r="M68" s="66">
        <v>1</v>
      </c>
      <c r="N68" s="67">
        <f>K68/L68*M68*'uurtarief opbouw'!$C$40</f>
        <v>0</v>
      </c>
      <c r="AB68" s="5"/>
    </row>
    <row r="69" spans="1:28">
      <c r="A69" s="63" t="s">
        <v>473</v>
      </c>
      <c r="B69" s="5" t="s">
        <v>460</v>
      </c>
      <c r="C69" s="5" t="s">
        <v>4</v>
      </c>
      <c r="D69" s="5" t="s">
        <v>108</v>
      </c>
      <c r="E69" s="61" t="s">
        <v>172</v>
      </c>
      <c r="F69" s="49" t="s">
        <v>173</v>
      </c>
      <c r="H69" s="68"/>
      <c r="I69" s="64">
        <v>2.1</v>
      </c>
      <c r="J69" s="65">
        <v>0</v>
      </c>
      <c r="K69" s="65">
        <f t="shared" si="0"/>
        <v>0</v>
      </c>
      <c r="L69" s="65">
        <f>SUMIFS(normenblad!C:C,normenblad!A:A,C69,normenblad!B:B,J69)</f>
        <v>1</v>
      </c>
      <c r="M69" s="66">
        <v>1</v>
      </c>
      <c r="N69" s="67">
        <f>K69/L69*M69*'uurtarief opbouw'!$C$40</f>
        <v>0</v>
      </c>
      <c r="AB69" s="5"/>
    </row>
    <row r="70" spans="1:28">
      <c r="A70" s="63" t="s">
        <v>473</v>
      </c>
      <c r="B70" s="5" t="s">
        <v>460</v>
      </c>
      <c r="C70" s="5" t="s">
        <v>4</v>
      </c>
      <c r="D70" s="5" t="s">
        <v>108</v>
      </c>
      <c r="E70" s="61" t="s">
        <v>174</v>
      </c>
      <c r="F70" s="49" t="s">
        <v>175</v>
      </c>
      <c r="H70" s="68"/>
      <c r="I70" s="64">
        <v>7.6</v>
      </c>
      <c r="J70" s="65">
        <v>0</v>
      </c>
      <c r="K70" s="65">
        <f t="shared" si="0"/>
        <v>0</v>
      </c>
      <c r="L70" s="65">
        <f>SUMIFS(normenblad!C:C,normenblad!A:A,C70,normenblad!B:B,J70)</f>
        <v>1</v>
      </c>
      <c r="M70" s="66">
        <v>1</v>
      </c>
      <c r="N70" s="67">
        <f>K70/L70*M70*'uurtarief opbouw'!$C$40</f>
        <v>0</v>
      </c>
      <c r="AB70" s="5"/>
    </row>
    <row r="71" spans="1:28">
      <c r="A71" s="63" t="s">
        <v>473</v>
      </c>
      <c r="B71" s="5" t="s">
        <v>460</v>
      </c>
      <c r="C71" s="5" t="s">
        <v>4</v>
      </c>
      <c r="D71" s="5" t="s">
        <v>108</v>
      </c>
      <c r="E71" s="61" t="s">
        <v>176</v>
      </c>
      <c r="F71" s="49" t="s">
        <v>177</v>
      </c>
      <c r="H71" s="68"/>
      <c r="I71" s="64">
        <v>10.89</v>
      </c>
      <c r="J71" s="65">
        <v>0</v>
      </c>
      <c r="K71" s="65">
        <f t="shared" si="0"/>
        <v>0</v>
      </c>
      <c r="L71" s="65">
        <f>SUMIFS(normenblad!C:C,normenblad!A:A,C71,normenblad!B:B,J71)</f>
        <v>1</v>
      </c>
      <c r="M71" s="66">
        <v>1</v>
      </c>
      <c r="N71" s="67">
        <f>K71/L71*M71*'uurtarief opbouw'!$C$40</f>
        <v>0</v>
      </c>
      <c r="AB71" s="5"/>
    </row>
    <row r="72" spans="1:28">
      <c r="A72" s="63" t="s">
        <v>473</v>
      </c>
      <c r="B72" s="5" t="s">
        <v>460</v>
      </c>
      <c r="C72" s="5" t="s">
        <v>4</v>
      </c>
      <c r="D72" s="5" t="s">
        <v>108</v>
      </c>
      <c r="E72" s="61" t="s">
        <v>178</v>
      </c>
      <c r="F72" s="49" t="s">
        <v>120</v>
      </c>
      <c r="H72" s="68"/>
      <c r="I72" s="64">
        <v>7.6</v>
      </c>
      <c r="J72" s="65">
        <v>0</v>
      </c>
      <c r="K72" s="65">
        <f t="shared" ref="K72:K135" si="1">H72*J72</f>
        <v>0</v>
      </c>
      <c r="L72" s="65">
        <f>SUMIFS(normenblad!C:C,normenblad!A:A,C72,normenblad!B:B,J72)</f>
        <v>1</v>
      </c>
      <c r="M72" s="66">
        <v>1</v>
      </c>
      <c r="N72" s="67">
        <f>K72/L72*M72*'uurtarief opbouw'!$C$40</f>
        <v>0</v>
      </c>
      <c r="AB72" s="5"/>
    </row>
    <row r="73" spans="1:28">
      <c r="A73" s="63" t="s">
        <v>473</v>
      </c>
      <c r="B73" s="5" t="s">
        <v>460</v>
      </c>
      <c r="C73" s="5" t="s">
        <v>71</v>
      </c>
      <c r="D73" s="5" t="s">
        <v>108</v>
      </c>
      <c r="E73" s="61" t="s">
        <v>179</v>
      </c>
      <c r="F73" s="49" t="s">
        <v>180</v>
      </c>
      <c r="G73" s="48" t="s">
        <v>65</v>
      </c>
      <c r="H73" s="68">
        <v>18</v>
      </c>
      <c r="I73" s="64"/>
      <c r="J73" s="65">
        <v>12</v>
      </c>
      <c r="K73" s="65">
        <f t="shared" si="1"/>
        <v>216</v>
      </c>
      <c r="L73" s="65">
        <f>SUMIFS(normenblad!C:C,normenblad!A:A,C73,normenblad!B:B,J73)</f>
        <v>0</v>
      </c>
      <c r="M73" s="66">
        <v>1</v>
      </c>
      <c r="N73" s="67" t="e">
        <f>K73/L73*M73*'uurtarief opbouw'!$C$40</f>
        <v>#DIV/0!</v>
      </c>
      <c r="AB73" s="5"/>
    </row>
    <row r="74" spans="1:28">
      <c r="A74" s="63" t="s">
        <v>473</v>
      </c>
      <c r="B74" s="5" t="s">
        <v>460</v>
      </c>
      <c r="C74" s="5" t="s">
        <v>455</v>
      </c>
      <c r="D74" s="5" t="s">
        <v>108</v>
      </c>
      <c r="E74" s="61" t="s">
        <v>181</v>
      </c>
      <c r="F74" s="49" t="s">
        <v>182</v>
      </c>
      <c r="G74" s="48" t="s">
        <v>65</v>
      </c>
      <c r="H74" s="68">
        <v>38</v>
      </c>
      <c r="I74" s="64"/>
      <c r="J74" s="65">
        <v>254</v>
      </c>
      <c r="K74" s="65">
        <f t="shared" si="1"/>
        <v>9652</v>
      </c>
      <c r="L74" s="65">
        <f>SUMIFS(normenblad!C:C,normenblad!A:A,C74,normenblad!B:B,J74)</f>
        <v>0</v>
      </c>
      <c r="M74" s="66">
        <v>1</v>
      </c>
      <c r="N74" s="67" t="e">
        <f>K74/L74*M74*'uurtarief opbouw'!$C$40</f>
        <v>#DIV/0!</v>
      </c>
      <c r="AB74" s="5"/>
    </row>
    <row r="75" spans="1:28">
      <c r="A75" s="63" t="s">
        <v>473</v>
      </c>
      <c r="B75" s="5" t="s">
        <v>460</v>
      </c>
      <c r="C75" s="5" t="s">
        <v>71</v>
      </c>
      <c r="D75" s="5" t="s">
        <v>108</v>
      </c>
      <c r="E75" s="61" t="s">
        <v>183</v>
      </c>
      <c r="F75" s="49" t="s">
        <v>184</v>
      </c>
      <c r="G75" s="48" t="s">
        <v>65</v>
      </c>
      <c r="H75" s="68">
        <v>41.6</v>
      </c>
      <c r="I75" s="64"/>
      <c r="J75" s="65">
        <v>12</v>
      </c>
      <c r="K75" s="65">
        <f t="shared" si="1"/>
        <v>499.20000000000005</v>
      </c>
      <c r="L75" s="65">
        <f>SUMIFS(normenblad!C:C,normenblad!A:A,C75,normenblad!B:B,J75)</f>
        <v>0</v>
      </c>
      <c r="M75" s="66">
        <v>1</v>
      </c>
      <c r="N75" s="67" t="e">
        <f>K75/L75*M75*'uurtarief opbouw'!$C$40</f>
        <v>#DIV/0!</v>
      </c>
      <c r="AB75" s="5"/>
    </row>
    <row r="76" spans="1:28">
      <c r="A76" s="63" t="s">
        <v>473</v>
      </c>
      <c r="B76" s="5" t="s">
        <v>460</v>
      </c>
      <c r="C76" s="5" t="s">
        <v>186</v>
      </c>
      <c r="D76" s="5" t="s">
        <v>108</v>
      </c>
      <c r="E76" s="61" t="s">
        <v>185</v>
      </c>
      <c r="F76" s="49" t="s">
        <v>186</v>
      </c>
      <c r="G76" s="48" t="s">
        <v>97</v>
      </c>
      <c r="H76" s="68">
        <v>21</v>
      </c>
      <c r="I76" s="64"/>
      <c r="J76" s="65">
        <v>156</v>
      </c>
      <c r="K76" s="65">
        <f t="shared" si="1"/>
        <v>3276</v>
      </c>
      <c r="L76" s="65">
        <f>SUMIFS(normenblad!C:C,normenblad!A:A,C76,normenblad!B:B,J76)</f>
        <v>0</v>
      </c>
      <c r="M76" s="66">
        <v>1</v>
      </c>
      <c r="N76" s="67" t="e">
        <f>K76/L76*M76*'uurtarief opbouw'!$C$40</f>
        <v>#DIV/0!</v>
      </c>
      <c r="AB76" s="5"/>
    </row>
    <row r="77" spans="1:28">
      <c r="A77" s="63" t="s">
        <v>473</v>
      </c>
      <c r="B77" s="5" t="s">
        <v>460</v>
      </c>
      <c r="C77" s="5" t="s">
        <v>71</v>
      </c>
      <c r="D77" s="5" t="s">
        <v>108</v>
      </c>
      <c r="E77" s="61" t="s">
        <v>187</v>
      </c>
      <c r="F77" s="49" t="s">
        <v>112</v>
      </c>
      <c r="G77" s="48" t="s">
        <v>97</v>
      </c>
      <c r="H77" s="68">
        <v>37</v>
      </c>
      <c r="I77" s="64"/>
      <c r="J77" s="65">
        <v>254</v>
      </c>
      <c r="K77" s="65">
        <f t="shared" si="1"/>
        <v>9398</v>
      </c>
      <c r="L77" s="65">
        <f>SUMIFS(normenblad!C:C,normenblad!A:A,C77,normenblad!B:B,J77)</f>
        <v>0</v>
      </c>
      <c r="M77" s="66">
        <v>1</v>
      </c>
      <c r="N77" s="67" t="e">
        <f>K77/L77*M77*'uurtarief opbouw'!$C$40</f>
        <v>#DIV/0!</v>
      </c>
      <c r="AB77" s="5"/>
    </row>
    <row r="78" spans="1:28">
      <c r="A78" s="63" t="s">
        <v>473</v>
      </c>
      <c r="B78" s="5" t="s">
        <v>460</v>
      </c>
      <c r="C78" s="5" t="s">
        <v>186</v>
      </c>
      <c r="D78" s="5" t="s">
        <v>108</v>
      </c>
      <c r="E78" s="61" t="s">
        <v>188</v>
      </c>
      <c r="F78" s="49" t="s">
        <v>189</v>
      </c>
      <c r="G78" s="48" t="s">
        <v>97</v>
      </c>
      <c r="H78" s="68">
        <v>36</v>
      </c>
      <c r="I78" s="64"/>
      <c r="J78" s="65">
        <v>156</v>
      </c>
      <c r="K78" s="65">
        <f t="shared" si="1"/>
        <v>5616</v>
      </c>
      <c r="L78" s="65">
        <f>SUMIFS(normenblad!C:C,normenblad!A:A,C78,normenblad!B:B,J78)</f>
        <v>0</v>
      </c>
      <c r="M78" s="66">
        <v>1</v>
      </c>
      <c r="N78" s="67" t="e">
        <f>K78/L78*M78*'uurtarief opbouw'!$C$40</f>
        <v>#DIV/0!</v>
      </c>
      <c r="AB78" s="5"/>
    </row>
    <row r="79" spans="1:28">
      <c r="A79" s="63" t="s">
        <v>473</v>
      </c>
      <c r="B79" s="5" t="s">
        <v>460</v>
      </c>
      <c r="C79" s="5" t="s">
        <v>186</v>
      </c>
      <c r="D79" s="5" t="s">
        <v>108</v>
      </c>
      <c r="E79" s="61" t="s">
        <v>190</v>
      </c>
      <c r="F79" s="49" t="s">
        <v>191</v>
      </c>
      <c r="G79" s="48" t="s">
        <v>97</v>
      </c>
      <c r="H79" s="68">
        <v>20</v>
      </c>
      <c r="I79" s="64"/>
      <c r="J79" s="65">
        <v>156</v>
      </c>
      <c r="K79" s="65">
        <f t="shared" si="1"/>
        <v>3120</v>
      </c>
      <c r="L79" s="65">
        <f>SUMIFS(normenblad!C:C,normenblad!A:A,C79,normenblad!B:B,J79)</f>
        <v>0</v>
      </c>
      <c r="M79" s="66">
        <v>1</v>
      </c>
      <c r="N79" s="67" t="e">
        <f>K79/L79*M79*'uurtarief opbouw'!$C$40</f>
        <v>#DIV/0!</v>
      </c>
      <c r="AB79" s="5"/>
    </row>
    <row r="80" spans="1:28">
      <c r="A80" s="63" t="s">
        <v>473</v>
      </c>
      <c r="B80" s="5" t="s">
        <v>460</v>
      </c>
      <c r="C80" s="5" t="s">
        <v>186</v>
      </c>
      <c r="D80" s="5" t="s">
        <v>108</v>
      </c>
      <c r="E80" s="61" t="s">
        <v>192</v>
      </c>
      <c r="F80" s="49" t="s">
        <v>193</v>
      </c>
      <c r="G80" s="48" t="s">
        <v>97</v>
      </c>
      <c r="H80" s="68">
        <v>20</v>
      </c>
      <c r="I80" s="64"/>
      <c r="J80" s="65">
        <v>156</v>
      </c>
      <c r="K80" s="65">
        <f t="shared" si="1"/>
        <v>3120</v>
      </c>
      <c r="L80" s="65">
        <f>SUMIFS(normenblad!C:C,normenblad!A:A,C80,normenblad!B:B,J80)</f>
        <v>0</v>
      </c>
      <c r="M80" s="66">
        <v>1</v>
      </c>
      <c r="N80" s="67" t="e">
        <f>K80/L80*M80*'uurtarief opbouw'!$C$40</f>
        <v>#DIV/0!</v>
      </c>
      <c r="AB80" s="5"/>
    </row>
    <row r="81" spans="1:28">
      <c r="A81" s="63" t="s">
        <v>473</v>
      </c>
      <c r="B81" s="5" t="s">
        <v>460</v>
      </c>
      <c r="C81" s="5" t="s">
        <v>186</v>
      </c>
      <c r="D81" s="5" t="s">
        <v>108</v>
      </c>
      <c r="E81" s="61" t="s">
        <v>194</v>
      </c>
      <c r="F81" s="49" t="s">
        <v>195</v>
      </c>
      <c r="G81" s="48" t="s">
        <v>97</v>
      </c>
      <c r="H81" s="68">
        <v>42</v>
      </c>
      <c r="I81" s="64"/>
      <c r="J81" s="65">
        <v>156</v>
      </c>
      <c r="K81" s="65">
        <f t="shared" si="1"/>
        <v>6552</v>
      </c>
      <c r="L81" s="65">
        <f>SUMIFS(normenblad!C:C,normenblad!A:A,C81,normenblad!B:B,J81)</f>
        <v>0</v>
      </c>
      <c r="M81" s="66">
        <v>1</v>
      </c>
      <c r="N81" s="67" t="e">
        <f>K81/L81*M81*'uurtarief opbouw'!$C$40</f>
        <v>#DIV/0!</v>
      </c>
      <c r="AB81" s="5"/>
    </row>
    <row r="82" spans="1:28">
      <c r="A82" s="63" t="s">
        <v>473</v>
      </c>
      <c r="B82" s="5" t="s">
        <v>460</v>
      </c>
      <c r="C82" s="5" t="s">
        <v>71</v>
      </c>
      <c r="D82" s="5" t="s">
        <v>108</v>
      </c>
      <c r="E82" s="61" t="s">
        <v>196</v>
      </c>
      <c r="F82" s="49" t="s">
        <v>112</v>
      </c>
      <c r="G82" s="48" t="s">
        <v>97</v>
      </c>
      <c r="H82" s="68">
        <v>46</v>
      </c>
      <c r="I82" s="64"/>
      <c r="J82" s="65">
        <v>254</v>
      </c>
      <c r="K82" s="65">
        <f t="shared" si="1"/>
        <v>11684</v>
      </c>
      <c r="L82" s="65">
        <f>SUMIFS(normenblad!C:C,normenblad!A:A,C82,normenblad!B:B,J82)</f>
        <v>0</v>
      </c>
      <c r="M82" s="66">
        <v>1</v>
      </c>
      <c r="N82" s="67" t="e">
        <f>K82/L82*M82*'uurtarief opbouw'!$C$40</f>
        <v>#DIV/0!</v>
      </c>
      <c r="AB82" s="5"/>
    </row>
    <row r="83" spans="1:28">
      <c r="A83" s="63" t="s">
        <v>473</v>
      </c>
      <c r="B83" s="5" t="s">
        <v>460</v>
      </c>
      <c r="C83" s="5" t="s">
        <v>4</v>
      </c>
      <c r="D83" s="5" t="s">
        <v>108</v>
      </c>
      <c r="E83" s="61" t="s">
        <v>197</v>
      </c>
      <c r="F83" s="49" t="s">
        <v>120</v>
      </c>
      <c r="H83" s="68"/>
      <c r="I83" s="64">
        <v>7.6</v>
      </c>
      <c r="J83" s="65">
        <v>0</v>
      </c>
      <c r="K83" s="65">
        <f t="shared" si="1"/>
        <v>0</v>
      </c>
      <c r="L83" s="65">
        <f>SUMIFS(normenblad!C:C,normenblad!A:A,C83,normenblad!B:B,J83)</f>
        <v>1</v>
      </c>
      <c r="M83" s="66">
        <v>1</v>
      </c>
      <c r="N83" s="67">
        <f>K83/L83*M83*'uurtarief opbouw'!$C$40</f>
        <v>0</v>
      </c>
      <c r="AB83" s="5"/>
    </row>
    <row r="84" spans="1:28">
      <c r="A84" s="63" t="s">
        <v>473</v>
      </c>
      <c r="B84" s="5" t="s">
        <v>460</v>
      </c>
      <c r="C84" s="5" t="s">
        <v>71</v>
      </c>
      <c r="D84" s="5" t="s">
        <v>108</v>
      </c>
      <c r="E84" s="61" t="s">
        <v>198</v>
      </c>
      <c r="F84" s="49" t="s">
        <v>199</v>
      </c>
      <c r="G84" s="48" t="s">
        <v>97</v>
      </c>
      <c r="H84" s="68">
        <v>36</v>
      </c>
      <c r="I84" s="64"/>
      <c r="J84" s="65">
        <v>254</v>
      </c>
      <c r="K84" s="65">
        <f t="shared" si="1"/>
        <v>9144</v>
      </c>
      <c r="L84" s="65">
        <f>SUMIFS(normenblad!C:C,normenblad!A:A,C84,normenblad!B:B,J84)</f>
        <v>0</v>
      </c>
      <c r="M84" s="66">
        <v>1</v>
      </c>
      <c r="N84" s="67" t="e">
        <f>K84/L84*M84*'uurtarief opbouw'!$C$40</f>
        <v>#DIV/0!</v>
      </c>
      <c r="AB84" s="5"/>
    </row>
    <row r="85" spans="1:28">
      <c r="A85" s="63" t="s">
        <v>473</v>
      </c>
      <c r="B85" s="5" t="s">
        <v>460</v>
      </c>
      <c r="C85" s="5" t="s">
        <v>455</v>
      </c>
      <c r="D85" s="5" t="s">
        <v>108</v>
      </c>
      <c r="E85" s="61" t="s">
        <v>200</v>
      </c>
      <c r="F85" s="49" t="s">
        <v>201</v>
      </c>
      <c r="G85" s="48" t="s">
        <v>65</v>
      </c>
      <c r="H85" s="68">
        <v>6.4</v>
      </c>
      <c r="I85" s="64"/>
      <c r="J85" s="65">
        <v>254</v>
      </c>
      <c r="K85" s="65">
        <f t="shared" si="1"/>
        <v>1625.6000000000001</v>
      </c>
      <c r="L85" s="65">
        <f>SUMIFS(normenblad!C:C,normenblad!A:A,C85,normenblad!B:B,J85)</f>
        <v>0</v>
      </c>
      <c r="M85" s="66">
        <v>1</v>
      </c>
      <c r="N85" s="67" t="e">
        <f>K85/L85*M85*'uurtarief opbouw'!$C$40</f>
        <v>#DIV/0!</v>
      </c>
      <c r="AB85" s="5"/>
    </row>
    <row r="86" spans="1:28">
      <c r="A86" s="63" t="s">
        <v>473</v>
      </c>
      <c r="B86" s="5" t="s">
        <v>460</v>
      </c>
      <c r="C86" s="5" t="s">
        <v>186</v>
      </c>
      <c r="D86" s="5" t="s">
        <v>108</v>
      </c>
      <c r="E86" s="61" t="s">
        <v>202</v>
      </c>
      <c r="F86" s="49" t="s">
        <v>199</v>
      </c>
      <c r="G86" s="48" t="s">
        <v>97</v>
      </c>
      <c r="H86" s="68">
        <v>20</v>
      </c>
      <c r="I86" s="64"/>
      <c r="J86" s="65">
        <v>156</v>
      </c>
      <c r="K86" s="65">
        <f t="shared" si="1"/>
        <v>3120</v>
      </c>
      <c r="L86" s="65">
        <f>SUMIFS(normenblad!C:C,normenblad!A:A,C86,normenblad!B:B,J86)</f>
        <v>0</v>
      </c>
      <c r="M86" s="66">
        <v>1</v>
      </c>
      <c r="N86" s="67" t="e">
        <f>K86/L86*M86*'uurtarief opbouw'!$C$40</f>
        <v>#DIV/0!</v>
      </c>
      <c r="AB86" s="5"/>
    </row>
    <row r="87" spans="1:28">
      <c r="A87" s="63" t="s">
        <v>473</v>
      </c>
      <c r="B87" s="5" t="s">
        <v>460</v>
      </c>
      <c r="C87" s="5" t="s">
        <v>186</v>
      </c>
      <c r="D87" s="5" t="s">
        <v>108</v>
      </c>
      <c r="E87" s="61" t="s">
        <v>203</v>
      </c>
      <c r="F87" s="49" t="s">
        <v>204</v>
      </c>
      <c r="G87" s="48" t="s">
        <v>97</v>
      </c>
      <c r="H87" s="68">
        <v>62</v>
      </c>
      <c r="I87" s="64"/>
      <c r="J87" s="65">
        <v>156</v>
      </c>
      <c r="K87" s="65">
        <f t="shared" si="1"/>
        <v>9672</v>
      </c>
      <c r="L87" s="65">
        <f>SUMIFS(normenblad!C:C,normenblad!A:A,C87,normenblad!B:B,J87)</f>
        <v>0</v>
      </c>
      <c r="M87" s="66">
        <v>1</v>
      </c>
      <c r="N87" s="67" t="e">
        <f>K87/L87*M87*'uurtarief opbouw'!$C$40</f>
        <v>#DIV/0!</v>
      </c>
      <c r="AB87" s="5"/>
    </row>
    <row r="88" spans="1:28">
      <c r="A88" s="63" t="s">
        <v>473</v>
      </c>
      <c r="B88" s="5" t="s">
        <v>460</v>
      </c>
      <c r="C88" s="5" t="s">
        <v>186</v>
      </c>
      <c r="D88" s="5" t="s">
        <v>205</v>
      </c>
      <c r="E88" s="61" t="s">
        <v>206</v>
      </c>
      <c r="F88" s="49" t="s">
        <v>207</v>
      </c>
      <c r="G88" s="48" t="s">
        <v>97</v>
      </c>
      <c r="H88" s="68">
        <v>28.6</v>
      </c>
      <c r="I88" s="64"/>
      <c r="J88" s="65">
        <v>156</v>
      </c>
      <c r="K88" s="65">
        <f t="shared" si="1"/>
        <v>4461.6000000000004</v>
      </c>
      <c r="L88" s="65">
        <f>SUMIFS(normenblad!C:C,normenblad!A:A,C88,normenblad!B:B,J88)</f>
        <v>0</v>
      </c>
      <c r="M88" s="66">
        <v>1</v>
      </c>
      <c r="N88" s="67" t="e">
        <f>K88/L88*M88*'uurtarief opbouw'!$C$40</f>
        <v>#DIV/0!</v>
      </c>
      <c r="AB88" s="5"/>
    </row>
    <row r="89" spans="1:28">
      <c r="A89" s="63" t="s">
        <v>473</v>
      </c>
      <c r="B89" s="5" t="s">
        <v>460</v>
      </c>
      <c r="C89" s="5" t="s">
        <v>186</v>
      </c>
      <c r="D89" s="5" t="s">
        <v>205</v>
      </c>
      <c r="E89" s="61" t="s">
        <v>208</v>
      </c>
      <c r="F89" s="49" t="s">
        <v>207</v>
      </c>
      <c r="G89" s="48" t="s">
        <v>97</v>
      </c>
      <c r="H89" s="68">
        <v>14.4</v>
      </c>
      <c r="I89" s="64"/>
      <c r="J89" s="65">
        <v>156</v>
      </c>
      <c r="K89" s="65">
        <f t="shared" si="1"/>
        <v>2246.4</v>
      </c>
      <c r="L89" s="65">
        <f>SUMIFS(normenblad!C:C,normenblad!A:A,C89,normenblad!B:B,J89)</f>
        <v>0</v>
      </c>
      <c r="M89" s="66">
        <v>1</v>
      </c>
      <c r="N89" s="67" t="e">
        <f>K89/L89*M89*'uurtarief opbouw'!$C$40</f>
        <v>#DIV/0!</v>
      </c>
      <c r="AB89" s="5"/>
    </row>
    <row r="90" spans="1:28">
      <c r="A90" s="63" t="s">
        <v>473</v>
      </c>
      <c r="B90" s="5" t="s">
        <v>460</v>
      </c>
      <c r="C90" s="5" t="s">
        <v>186</v>
      </c>
      <c r="D90" s="5" t="s">
        <v>205</v>
      </c>
      <c r="E90" s="61" t="s">
        <v>209</v>
      </c>
      <c r="F90" s="49" t="s">
        <v>207</v>
      </c>
      <c r="G90" s="48" t="s">
        <v>97</v>
      </c>
      <c r="H90" s="68">
        <v>20.25</v>
      </c>
      <c r="I90" s="64"/>
      <c r="J90" s="65">
        <v>156</v>
      </c>
      <c r="K90" s="65">
        <f t="shared" si="1"/>
        <v>3159</v>
      </c>
      <c r="L90" s="65">
        <f>SUMIFS(normenblad!C:C,normenblad!A:A,C90,normenblad!B:B,J90)</f>
        <v>0</v>
      </c>
      <c r="M90" s="66">
        <v>1</v>
      </c>
      <c r="N90" s="67" t="e">
        <f>K90/L90*M90*'uurtarief opbouw'!$C$40</f>
        <v>#DIV/0!</v>
      </c>
      <c r="AB90" s="5"/>
    </row>
    <row r="91" spans="1:28">
      <c r="A91" s="63" t="s">
        <v>473</v>
      </c>
      <c r="B91" s="5" t="s">
        <v>460</v>
      </c>
      <c r="C91" s="5" t="s">
        <v>71</v>
      </c>
      <c r="D91" s="5" t="s">
        <v>205</v>
      </c>
      <c r="E91" s="61" t="s">
        <v>210</v>
      </c>
      <c r="F91" s="49" t="s">
        <v>211</v>
      </c>
      <c r="G91" s="48" t="s">
        <v>97</v>
      </c>
      <c r="H91" s="68">
        <v>19.27</v>
      </c>
      <c r="I91" s="64"/>
      <c r="J91" s="65">
        <v>254</v>
      </c>
      <c r="K91" s="65">
        <f t="shared" si="1"/>
        <v>4894.58</v>
      </c>
      <c r="L91" s="65">
        <f>SUMIFS(normenblad!C:C,normenblad!A:A,C91,normenblad!B:B,J91)</f>
        <v>0</v>
      </c>
      <c r="M91" s="66">
        <v>1</v>
      </c>
      <c r="N91" s="67" t="e">
        <f>K91/L91*M91*'uurtarief opbouw'!$C$40</f>
        <v>#DIV/0!</v>
      </c>
      <c r="AB91" s="5"/>
    </row>
    <row r="92" spans="1:28">
      <c r="A92" s="63" t="s">
        <v>473</v>
      </c>
      <c r="B92" s="5" t="s">
        <v>460</v>
      </c>
      <c r="C92" s="5" t="s">
        <v>95</v>
      </c>
      <c r="D92" s="5" t="s">
        <v>205</v>
      </c>
      <c r="E92" s="61" t="s">
        <v>212</v>
      </c>
      <c r="F92" s="49" t="s">
        <v>213</v>
      </c>
      <c r="G92" s="48" t="s">
        <v>67</v>
      </c>
      <c r="H92" s="68">
        <v>6</v>
      </c>
      <c r="I92" s="64"/>
      <c r="J92" s="65">
        <v>254</v>
      </c>
      <c r="K92" s="65">
        <f t="shared" si="1"/>
        <v>1524</v>
      </c>
      <c r="L92" s="65">
        <f>SUMIFS(normenblad!C:C,normenblad!A:A,C92,normenblad!B:B,J92)</f>
        <v>0</v>
      </c>
      <c r="M92" s="66">
        <v>1</v>
      </c>
      <c r="N92" s="67" t="e">
        <f>K92/L92*M92*'uurtarief opbouw'!$C$40</f>
        <v>#DIV/0!</v>
      </c>
      <c r="AB92" s="5"/>
    </row>
    <row r="93" spans="1:28">
      <c r="A93" s="63" t="s">
        <v>473</v>
      </c>
      <c r="B93" s="5" t="s">
        <v>460</v>
      </c>
      <c r="C93" s="5" t="s">
        <v>4</v>
      </c>
      <c r="D93" s="5" t="s">
        <v>205</v>
      </c>
      <c r="E93" s="61" t="s">
        <v>214</v>
      </c>
      <c r="F93" s="49" t="s">
        <v>120</v>
      </c>
      <c r="H93" s="68"/>
      <c r="I93" s="64">
        <v>17.600000000000001</v>
      </c>
      <c r="J93" s="65">
        <v>0</v>
      </c>
      <c r="K93" s="65">
        <f t="shared" si="1"/>
        <v>0</v>
      </c>
      <c r="L93" s="65">
        <f>SUMIFS(normenblad!C:C,normenblad!A:A,C93,normenblad!B:B,J93)</f>
        <v>1</v>
      </c>
      <c r="M93" s="66">
        <v>1</v>
      </c>
      <c r="N93" s="67">
        <f>K93/L93*M93*'uurtarief opbouw'!$C$40</f>
        <v>0</v>
      </c>
      <c r="AB93" s="5"/>
    </row>
    <row r="94" spans="1:28">
      <c r="A94" s="63" t="s">
        <v>473</v>
      </c>
      <c r="B94" s="5" t="s">
        <v>460</v>
      </c>
      <c r="C94" s="5" t="s">
        <v>186</v>
      </c>
      <c r="D94" s="5" t="s">
        <v>205</v>
      </c>
      <c r="E94" s="61" t="s">
        <v>215</v>
      </c>
      <c r="F94" s="49" t="s">
        <v>216</v>
      </c>
      <c r="G94" s="48" t="s">
        <v>97</v>
      </c>
      <c r="H94" s="68">
        <v>17.600000000000001</v>
      </c>
      <c r="I94" s="64"/>
      <c r="J94" s="65">
        <v>156</v>
      </c>
      <c r="K94" s="65">
        <f t="shared" si="1"/>
        <v>2745.6000000000004</v>
      </c>
      <c r="L94" s="65">
        <f>SUMIFS(normenblad!C:C,normenblad!A:A,C94,normenblad!B:B,J94)</f>
        <v>0</v>
      </c>
      <c r="M94" s="66">
        <v>1</v>
      </c>
      <c r="N94" s="67" t="e">
        <f>K94/L94*M94*'uurtarief opbouw'!$C$40</f>
        <v>#DIV/0!</v>
      </c>
      <c r="AB94" s="5"/>
    </row>
    <row r="95" spans="1:28">
      <c r="A95" s="63" t="s">
        <v>473</v>
      </c>
      <c r="B95" s="5" t="s">
        <v>460</v>
      </c>
      <c r="C95" s="5" t="s">
        <v>186</v>
      </c>
      <c r="D95" s="5" t="s">
        <v>205</v>
      </c>
      <c r="E95" s="61" t="s">
        <v>217</v>
      </c>
      <c r="F95" s="49" t="s">
        <v>216</v>
      </c>
      <c r="G95" s="48" t="s">
        <v>97</v>
      </c>
      <c r="H95" s="68">
        <v>41.25</v>
      </c>
      <c r="I95" s="64"/>
      <c r="J95" s="65">
        <v>156</v>
      </c>
      <c r="K95" s="65">
        <f t="shared" si="1"/>
        <v>6435</v>
      </c>
      <c r="L95" s="65">
        <f>SUMIFS(normenblad!C:C,normenblad!A:A,C95,normenblad!B:B,J95)</f>
        <v>0</v>
      </c>
      <c r="M95" s="66">
        <v>1</v>
      </c>
      <c r="N95" s="67" t="e">
        <f>K95/L95*M95*'uurtarief opbouw'!$C$40</f>
        <v>#DIV/0!</v>
      </c>
      <c r="AB95" s="5"/>
    </row>
    <row r="96" spans="1:28">
      <c r="A96" s="63" t="s">
        <v>473</v>
      </c>
      <c r="B96" s="5" t="s">
        <v>460</v>
      </c>
      <c r="C96" s="5" t="s">
        <v>455</v>
      </c>
      <c r="D96" s="5" t="s">
        <v>205</v>
      </c>
      <c r="E96" s="61" t="s">
        <v>218</v>
      </c>
      <c r="F96" s="49" t="s">
        <v>219</v>
      </c>
      <c r="G96" s="48" t="s">
        <v>67</v>
      </c>
      <c r="H96" s="68">
        <v>2</v>
      </c>
      <c r="I96" s="64"/>
      <c r="J96" s="65">
        <v>254</v>
      </c>
      <c r="K96" s="65">
        <f t="shared" si="1"/>
        <v>508</v>
      </c>
      <c r="L96" s="65">
        <f>SUMIFS(normenblad!C:C,normenblad!A:A,C96,normenblad!B:B,J96)</f>
        <v>0</v>
      </c>
      <c r="M96" s="66">
        <v>1</v>
      </c>
      <c r="N96" s="67" t="e">
        <f>K96/L96*M96*'uurtarief opbouw'!$C$40</f>
        <v>#DIV/0!</v>
      </c>
      <c r="AB96" s="5"/>
    </row>
    <row r="97" spans="1:28">
      <c r="A97" s="63" t="s">
        <v>473</v>
      </c>
      <c r="B97" s="5" t="s">
        <v>460</v>
      </c>
      <c r="C97" s="5" t="s">
        <v>71</v>
      </c>
      <c r="D97" s="5" t="s">
        <v>205</v>
      </c>
      <c r="E97" s="61" t="s">
        <v>220</v>
      </c>
      <c r="F97" s="49" t="s">
        <v>221</v>
      </c>
      <c r="G97" s="48" t="s">
        <v>97</v>
      </c>
      <c r="H97" s="68">
        <v>13.87</v>
      </c>
      <c r="I97" s="64"/>
      <c r="J97" s="65">
        <v>254</v>
      </c>
      <c r="K97" s="65">
        <f t="shared" si="1"/>
        <v>3522.98</v>
      </c>
      <c r="L97" s="65">
        <f>SUMIFS(normenblad!C:C,normenblad!A:A,C97,normenblad!B:B,J97)</f>
        <v>0</v>
      </c>
      <c r="M97" s="66">
        <v>1</v>
      </c>
      <c r="N97" s="67" t="e">
        <f>K97/L97*M97*'uurtarief opbouw'!$C$40</f>
        <v>#DIV/0!</v>
      </c>
      <c r="AB97" s="5"/>
    </row>
    <row r="98" spans="1:28">
      <c r="A98" s="63" t="s">
        <v>473</v>
      </c>
      <c r="B98" s="5" t="s">
        <v>460</v>
      </c>
      <c r="C98" s="5" t="s">
        <v>186</v>
      </c>
      <c r="D98" s="5" t="s">
        <v>205</v>
      </c>
      <c r="E98" s="61" t="s">
        <v>222</v>
      </c>
      <c r="F98" s="49" t="s">
        <v>216</v>
      </c>
      <c r="G98" s="48" t="s">
        <v>97</v>
      </c>
      <c r="H98" s="68">
        <v>17.600000000000001</v>
      </c>
      <c r="I98" s="64"/>
      <c r="J98" s="65">
        <v>156</v>
      </c>
      <c r="K98" s="65">
        <f t="shared" si="1"/>
        <v>2745.6000000000004</v>
      </c>
      <c r="L98" s="65">
        <f>SUMIFS(normenblad!C:C,normenblad!A:A,C98,normenblad!B:B,J98)</f>
        <v>0</v>
      </c>
      <c r="M98" s="66">
        <v>1</v>
      </c>
      <c r="N98" s="67" t="e">
        <f>K98/L98*M98*'uurtarief opbouw'!$C$40</f>
        <v>#DIV/0!</v>
      </c>
      <c r="AB98" s="5"/>
    </row>
    <row r="99" spans="1:28">
      <c r="A99" s="63" t="s">
        <v>473</v>
      </c>
      <c r="B99" s="5" t="s">
        <v>460</v>
      </c>
      <c r="C99" s="5" t="s">
        <v>4</v>
      </c>
      <c r="D99" s="5" t="s">
        <v>205</v>
      </c>
      <c r="E99" s="61" t="s">
        <v>223</v>
      </c>
      <c r="F99" s="49" t="s">
        <v>120</v>
      </c>
      <c r="H99" s="68"/>
      <c r="I99" s="64">
        <v>7.3</v>
      </c>
      <c r="J99" s="65">
        <v>0</v>
      </c>
      <c r="K99" s="65">
        <f t="shared" si="1"/>
        <v>0</v>
      </c>
      <c r="L99" s="65">
        <f>SUMIFS(normenblad!C:C,normenblad!A:A,C99,normenblad!B:B,J99)</f>
        <v>1</v>
      </c>
      <c r="M99" s="66">
        <v>1</v>
      </c>
      <c r="N99" s="67">
        <f>K99/L99*M99*'uurtarief opbouw'!$C$40</f>
        <v>0</v>
      </c>
      <c r="AB99" s="5"/>
    </row>
    <row r="100" spans="1:28">
      <c r="A100" s="63" t="s">
        <v>473</v>
      </c>
      <c r="B100" s="5" t="s">
        <v>460</v>
      </c>
      <c r="C100" s="5" t="s">
        <v>4</v>
      </c>
      <c r="D100" s="5" t="s">
        <v>205</v>
      </c>
      <c r="E100" s="61" t="s">
        <v>224</v>
      </c>
      <c r="F100" s="49" t="s">
        <v>120</v>
      </c>
      <c r="H100" s="68"/>
      <c r="I100" s="64">
        <v>6</v>
      </c>
      <c r="J100" s="65">
        <v>0</v>
      </c>
      <c r="K100" s="65">
        <f t="shared" si="1"/>
        <v>0</v>
      </c>
      <c r="L100" s="65">
        <f>SUMIFS(normenblad!C:C,normenblad!A:A,C100,normenblad!B:B,J100)</f>
        <v>1</v>
      </c>
      <c r="M100" s="66">
        <v>1</v>
      </c>
      <c r="N100" s="67">
        <f>K100/L100*M100*'uurtarief opbouw'!$C$40</f>
        <v>0</v>
      </c>
      <c r="AB100" s="5"/>
    </row>
    <row r="101" spans="1:28">
      <c r="A101" s="63" t="s">
        <v>473</v>
      </c>
      <c r="B101" s="5" t="s">
        <v>460</v>
      </c>
      <c r="C101" s="5" t="s">
        <v>186</v>
      </c>
      <c r="D101" s="5" t="s">
        <v>205</v>
      </c>
      <c r="E101" s="61" t="s">
        <v>225</v>
      </c>
      <c r="F101" s="49" t="s">
        <v>226</v>
      </c>
      <c r="G101" s="48" t="s">
        <v>97</v>
      </c>
      <c r="H101" s="68">
        <v>58.3</v>
      </c>
      <c r="I101" s="64"/>
      <c r="J101" s="65">
        <v>156</v>
      </c>
      <c r="K101" s="65">
        <f t="shared" si="1"/>
        <v>9094.7999999999993</v>
      </c>
      <c r="L101" s="65">
        <f>SUMIFS(normenblad!C:C,normenblad!A:A,C101,normenblad!B:B,J101)</f>
        <v>0</v>
      </c>
      <c r="M101" s="66">
        <v>1</v>
      </c>
      <c r="N101" s="67" t="e">
        <f>K101/L101*M101*'uurtarief opbouw'!$C$40</f>
        <v>#DIV/0!</v>
      </c>
      <c r="AB101" s="5"/>
    </row>
    <row r="102" spans="1:28">
      <c r="A102" s="63" t="s">
        <v>473</v>
      </c>
      <c r="B102" s="5" t="s">
        <v>460</v>
      </c>
      <c r="C102" s="5" t="s">
        <v>95</v>
      </c>
      <c r="D102" s="5" t="s">
        <v>205</v>
      </c>
      <c r="E102" s="61" t="s">
        <v>227</v>
      </c>
      <c r="F102" s="49" t="s">
        <v>228</v>
      </c>
      <c r="G102" s="48" t="s">
        <v>67</v>
      </c>
      <c r="H102" s="68">
        <v>6</v>
      </c>
      <c r="I102" s="64"/>
      <c r="J102" s="65">
        <v>254</v>
      </c>
      <c r="K102" s="65">
        <f t="shared" si="1"/>
        <v>1524</v>
      </c>
      <c r="L102" s="65">
        <f>SUMIFS(normenblad!C:C,normenblad!A:A,C102,normenblad!B:B,J102)</f>
        <v>0</v>
      </c>
      <c r="M102" s="66">
        <v>1</v>
      </c>
      <c r="N102" s="67" t="e">
        <f>K102/L102*M102*'uurtarief opbouw'!$C$40</f>
        <v>#DIV/0!</v>
      </c>
      <c r="AB102" s="5"/>
    </row>
    <row r="103" spans="1:28">
      <c r="A103" s="63" t="s">
        <v>473</v>
      </c>
      <c r="B103" s="5" t="s">
        <v>460</v>
      </c>
      <c r="C103" s="5" t="s">
        <v>71</v>
      </c>
      <c r="D103" s="5" t="s">
        <v>205</v>
      </c>
      <c r="E103" s="61" t="s">
        <v>229</v>
      </c>
      <c r="F103" s="49" t="s">
        <v>230</v>
      </c>
      <c r="G103" s="48" t="s">
        <v>97</v>
      </c>
      <c r="H103" s="68">
        <v>18.27</v>
      </c>
      <c r="I103" s="64"/>
      <c r="J103" s="65">
        <v>254</v>
      </c>
      <c r="K103" s="65">
        <f t="shared" si="1"/>
        <v>4640.58</v>
      </c>
      <c r="L103" s="65">
        <f>SUMIFS(normenblad!C:C,normenblad!A:A,C103,normenblad!B:B,J103)</f>
        <v>0</v>
      </c>
      <c r="M103" s="66">
        <v>1</v>
      </c>
      <c r="N103" s="67" t="e">
        <f>K103/L103*M103*'uurtarief opbouw'!$C$40</f>
        <v>#DIV/0!</v>
      </c>
      <c r="AB103" s="5"/>
    </row>
    <row r="104" spans="1:28">
      <c r="A104" s="63" t="s">
        <v>473</v>
      </c>
      <c r="B104" s="5" t="s">
        <v>460</v>
      </c>
      <c r="C104" s="5" t="s">
        <v>186</v>
      </c>
      <c r="D104" s="5" t="s">
        <v>205</v>
      </c>
      <c r="E104" s="61" t="s">
        <v>231</v>
      </c>
      <c r="F104" s="49" t="s">
        <v>226</v>
      </c>
      <c r="G104" s="48" t="s">
        <v>97</v>
      </c>
      <c r="H104" s="68">
        <v>13.4</v>
      </c>
      <c r="I104" s="64"/>
      <c r="J104" s="65">
        <v>156</v>
      </c>
      <c r="K104" s="65">
        <f t="shared" si="1"/>
        <v>2090.4</v>
      </c>
      <c r="L104" s="65">
        <f>SUMIFS(normenblad!C:C,normenblad!A:A,C104,normenblad!B:B,J104)</f>
        <v>0</v>
      </c>
      <c r="M104" s="66">
        <v>1</v>
      </c>
      <c r="N104" s="67" t="e">
        <f>K104/L104*M104*'uurtarief opbouw'!$C$40</f>
        <v>#DIV/0!</v>
      </c>
      <c r="AB104" s="5"/>
    </row>
    <row r="105" spans="1:28">
      <c r="A105" s="63" t="s">
        <v>473</v>
      </c>
      <c r="B105" s="5" t="s">
        <v>460</v>
      </c>
      <c r="C105" s="5" t="s">
        <v>186</v>
      </c>
      <c r="D105" s="5" t="s">
        <v>205</v>
      </c>
      <c r="E105" s="61" t="s">
        <v>232</v>
      </c>
      <c r="F105" s="49" t="s">
        <v>233</v>
      </c>
      <c r="G105" s="48" t="s">
        <v>97</v>
      </c>
      <c r="H105" s="68">
        <v>14.1</v>
      </c>
      <c r="I105" s="64"/>
      <c r="J105" s="65">
        <v>156</v>
      </c>
      <c r="K105" s="65">
        <f t="shared" si="1"/>
        <v>2199.6</v>
      </c>
      <c r="L105" s="65">
        <f>SUMIFS(normenblad!C:C,normenblad!A:A,C105,normenblad!B:B,J105)</f>
        <v>0</v>
      </c>
      <c r="M105" s="66">
        <v>1</v>
      </c>
      <c r="N105" s="67" t="e">
        <f>K105/L105*M105*'uurtarief opbouw'!$C$40</f>
        <v>#DIV/0!</v>
      </c>
      <c r="AB105" s="5"/>
    </row>
    <row r="106" spans="1:28">
      <c r="A106" s="63" t="s">
        <v>473</v>
      </c>
      <c r="B106" s="5" t="s">
        <v>460</v>
      </c>
      <c r="C106" s="5" t="s">
        <v>71</v>
      </c>
      <c r="D106" s="5" t="s">
        <v>205</v>
      </c>
      <c r="E106" s="61" t="s">
        <v>234</v>
      </c>
      <c r="F106" s="49" t="s">
        <v>235</v>
      </c>
      <c r="G106" s="48" t="s">
        <v>97</v>
      </c>
      <c r="H106" s="68">
        <v>16.22</v>
      </c>
      <c r="I106" s="64"/>
      <c r="J106" s="65">
        <v>254</v>
      </c>
      <c r="K106" s="65">
        <f t="shared" si="1"/>
        <v>4119.88</v>
      </c>
      <c r="L106" s="65">
        <f>SUMIFS(normenblad!C:C,normenblad!A:A,C106,normenblad!B:B,J106)</f>
        <v>0</v>
      </c>
      <c r="M106" s="66">
        <v>1</v>
      </c>
      <c r="N106" s="67" t="e">
        <f>K106/L106*M106*'uurtarief opbouw'!$C$40</f>
        <v>#DIV/0!</v>
      </c>
      <c r="AB106" s="5"/>
    </row>
    <row r="107" spans="1:28">
      <c r="A107" s="63" t="s">
        <v>473</v>
      </c>
      <c r="B107" s="5" t="s">
        <v>460</v>
      </c>
      <c r="C107" s="5" t="s">
        <v>186</v>
      </c>
      <c r="D107" s="5" t="s">
        <v>205</v>
      </c>
      <c r="E107" s="61" t="s">
        <v>236</v>
      </c>
      <c r="F107" s="49" t="s">
        <v>233</v>
      </c>
      <c r="G107" s="48" t="s">
        <v>97</v>
      </c>
      <c r="H107" s="68">
        <v>34.56</v>
      </c>
      <c r="I107" s="64"/>
      <c r="J107" s="65">
        <v>156</v>
      </c>
      <c r="K107" s="65">
        <f t="shared" si="1"/>
        <v>5391.3600000000006</v>
      </c>
      <c r="L107" s="65">
        <f>SUMIFS(normenblad!C:C,normenblad!A:A,C107,normenblad!B:B,J107)</f>
        <v>0</v>
      </c>
      <c r="M107" s="66">
        <v>1</v>
      </c>
      <c r="N107" s="67" t="e">
        <f>K107/L107*M107*'uurtarief opbouw'!$C$40</f>
        <v>#DIV/0!</v>
      </c>
      <c r="AB107" s="5"/>
    </row>
    <row r="108" spans="1:28">
      <c r="A108" s="63" t="s">
        <v>473</v>
      </c>
      <c r="B108" s="5" t="s">
        <v>460</v>
      </c>
      <c r="C108" s="5" t="s">
        <v>186</v>
      </c>
      <c r="D108" s="5" t="s">
        <v>205</v>
      </c>
      <c r="E108" s="61" t="s">
        <v>237</v>
      </c>
      <c r="F108" s="49" t="s">
        <v>233</v>
      </c>
      <c r="G108" s="48" t="s">
        <v>97</v>
      </c>
      <c r="H108" s="68">
        <v>5.4</v>
      </c>
      <c r="I108" s="64"/>
      <c r="J108" s="65">
        <v>156</v>
      </c>
      <c r="K108" s="65">
        <f t="shared" si="1"/>
        <v>842.40000000000009</v>
      </c>
      <c r="L108" s="65">
        <f>SUMIFS(normenblad!C:C,normenblad!A:A,C108,normenblad!B:B,J108)</f>
        <v>0</v>
      </c>
      <c r="M108" s="66">
        <v>1</v>
      </c>
      <c r="N108" s="67" t="e">
        <f>K108/L108*M108*'uurtarief opbouw'!$C$40</f>
        <v>#DIV/0!</v>
      </c>
      <c r="AB108" s="5"/>
    </row>
    <row r="109" spans="1:28">
      <c r="A109" s="63" t="s">
        <v>473</v>
      </c>
      <c r="B109" s="5" t="s">
        <v>460</v>
      </c>
      <c r="C109" s="5" t="s">
        <v>186</v>
      </c>
      <c r="D109" s="5" t="s">
        <v>205</v>
      </c>
      <c r="E109" s="61" t="s">
        <v>238</v>
      </c>
      <c r="F109" s="49" t="s">
        <v>233</v>
      </c>
      <c r="G109" s="48" t="s">
        <v>97</v>
      </c>
      <c r="H109" s="68">
        <v>13.02</v>
      </c>
      <c r="I109" s="64"/>
      <c r="J109" s="65">
        <v>156</v>
      </c>
      <c r="K109" s="65">
        <f t="shared" si="1"/>
        <v>2031.12</v>
      </c>
      <c r="L109" s="65">
        <f>SUMIFS(normenblad!C:C,normenblad!A:A,C109,normenblad!B:B,J109)</f>
        <v>0</v>
      </c>
      <c r="M109" s="66">
        <v>1</v>
      </c>
      <c r="N109" s="67" t="e">
        <f>K109/L109*M109*'uurtarief opbouw'!$C$40</f>
        <v>#DIV/0!</v>
      </c>
      <c r="AB109" s="5"/>
    </row>
    <row r="110" spans="1:28">
      <c r="A110" s="63" t="s">
        <v>473</v>
      </c>
      <c r="B110" s="5" t="s">
        <v>460</v>
      </c>
      <c r="C110" s="5" t="s">
        <v>4</v>
      </c>
      <c r="D110" s="5" t="s">
        <v>205</v>
      </c>
      <c r="E110" s="61" t="s">
        <v>239</v>
      </c>
      <c r="F110" s="49" t="s">
        <v>120</v>
      </c>
      <c r="H110" s="68"/>
      <c r="I110" s="64">
        <v>7.3</v>
      </c>
      <c r="J110" s="65">
        <v>0</v>
      </c>
      <c r="K110" s="65">
        <f t="shared" si="1"/>
        <v>0</v>
      </c>
      <c r="L110" s="65">
        <f>SUMIFS(normenblad!C:C,normenblad!A:A,C110,normenblad!B:B,J110)</f>
        <v>1</v>
      </c>
      <c r="M110" s="66">
        <v>1</v>
      </c>
      <c r="N110" s="67">
        <f>K110/L110*M110*'uurtarief opbouw'!$C$40</f>
        <v>0</v>
      </c>
      <c r="AB110" s="5"/>
    </row>
    <row r="111" spans="1:28">
      <c r="A111" s="63" t="s">
        <v>473</v>
      </c>
      <c r="B111" s="5" t="s">
        <v>460</v>
      </c>
      <c r="C111" s="5" t="s">
        <v>4</v>
      </c>
      <c r="D111" s="5" t="s">
        <v>205</v>
      </c>
      <c r="E111" s="61" t="s">
        <v>240</v>
      </c>
      <c r="F111" s="49" t="s">
        <v>120</v>
      </c>
      <c r="H111" s="68"/>
      <c r="I111" s="64">
        <v>7.3</v>
      </c>
      <c r="J111" s="65">
        <v>0</v>
      </c>
      <c r="K111" s="65">
        <f t="shared" si="1"/>
        <v>0</v>
      </c>
      <c r="L111" s="65">
        <f>SUMIFS(normenblad!C:C,normenblad!A:A,C111,normenblad!B:B,J111)</f>
        <v>1</v>
      </c>
      <c r="M111" s="66">
        <v>1</v>
      </c>
      <c r="N111" s="67">
        <f>K111/L111*M111*'uurtarief opbouw'!$C$40</f>
        <v>0</v>
      </c>
      <c r="AB111" s="5"/>
    </row>
    <row r="112" spans="1:28">
      <c r="A112" s="63" t="s">
        <v>473</v>
      </c>
      <c r="B112" s="5" t="s">
        <v>460</v>
      </c>
      <c r="C112" s="5" t="s">
        <v>186</v>
      </c>
      <c r="D112" s="5" t="s">
        <v>205</v>
      </c>
      <c r="E112" s="61" t="s">
        <v>241</v>
      </c>
      <c r="F112" s="49" t="s">
        <v>242</v>
      </c>
      <c r="G112" s="48" t="s">
        <v>97</v>
      </c>
      <c r="H112" s="68">
        <v>17.600000000000001</v>
      </c>
      <c r="I112" s="64"/>
      <c r="J112" s="65">
        <v>156</v>
      </c>
      <c r="K112" s="65">
        <f t="shared" si="1"/>
        <v>2745.6000000000004</v>
      </c>
      <c r="L112" s="65">
        <f>SUMIFS(normenblad!C:C,normenblad!A:A,C112,normenblad!B:B,J112)</f>
        <v>0</v>
      </c>
      <c r="M112" s="66">
        <v>1</v>
      </c>
      <c r="N112" s="67" t="e">
        <f>K112/L112*M112*'uurtarief opbouw'!$C$40</f>
        <v>#DIV/0!</v>
      </c>
      <c r="AB112" s="5"/>
    </row>
    <row r="113" spans="1:28">
      <c r="A113" s="63" t="s">
        <v>473</v>
      </c>
      <c r="B113" s="5" t="s">
        <v>460</v>
      </c>
      <c r="C113" s="5" t="s">
        <v>186</v>
      </c>
      <c r="D113" s="5" t="s">
        <v>205</v>
      </c>
      <c r="E113" s="61" t="s">
        <v>243</v>
      </c>
      <c r="F113" s="49" t="s">
        <v>244</v>
      </c>
      <c r="G113" s="48" t="s">
        <v>97</v>
      </c>
      <c r="H113" s="68">
        <v>17.600000000000001</v>
      </c>
      <c r="I113" s="64"/>
      <c r="J113" s="65">
        <v>156</v>
      </c>
      <c r="K113" s="65">
        <f t="shared" si="1"/>
        <v>2745.6000000000004</v>
      </c>
      <c r="L113" s="65">
        <f>SUMIFS(normenblad!C:C,normenblad!A:A,C113,normenblad!B:B,J113)</f>
        <v>0</v>
      </c>
      <c r="M113" s="66">
        <v>1</v>
      </c>
      <c r="N113" s="67" t="e">
        <f>K113/L113*M113*'uurtarief opbouw'!$C$40</f>
        <v>#DIV/0!</v>
      </c>
      <c r="AB113" s="5"/>
    </row>
    <row r="114" spans="1:28">
      <c r="A114" s="63" t="s">
        <v>473</v>
      </c>
      <c r="B114" s="5" t="s">
        <v>460</v>
      </c>
      <c r="C114" s="5" t="s">
        <v>186</v>
      </c>
      <c r="D114" s="5" t="s">
        <v>205</v>
      </c>
      <c r="E114" s="61" t="s">
        <v>245</v>
      </c>
      <c r="F114" s="49" t="s">
        <v>242</v>
      </c>
      <c r="G114" s="48" t="s">
        <v>97</v>
      </c>
      <c r="H114" s="68">
        <v>41.25</v>
      </c>
      <c r="I114" s="64"/>
      <c r="J114" s="65">
        <v>156</v>
      </c>
      <c r="K114" s="65">
        <f t="shared" si="1"/>
        <v>6435</v>
      </c>
      <c r="L114" s="65">
        <f>SUMIFS(normenblad!C:C,normenblad!A:A,C114,normenblad!B:B,J114)</f>
        <v>0</v>
      </c>
      <c r="M114" s="66">
        <v>1</v>
      </c>
      <c r="N114" s="67" t="e">
        <f>K114/L114*M114*'uurtarief opbouw'!$C$40</f>
        <v>#DIV/0!</v>
      </c>
      <c r="AB114" s="5"/>
    </row>
    <row r="115" spans="1:28">
      <c r="A115" s="63" t="s">
        <v>473</v>
      </c>
      <c r="B115" s="5" t="s">
        <v>460</v>
      </c>
      <c r="C115" s="5" t="s">
        <v>186</v>
      </c>
      <c r="D115" s="5" t="s">
        <v>205</v>
      </c>
      <c r="E115" s="61" t="s">
        <v>246</v>
      </c>
      <c r="F115" s="49" t="s">
        <v>242</v>
      </c>
      <c r="G115" s="48" t="s">
        <v>97</v>
      </c>
      <c r="H115" s="68">
        <v>17.600000000000001</v>
      </c>
      <c r="I115" s="64"/>
      <c r="J115" s="65">
        <v>156</v>
      </c>
      <c r="K115" s="65">
        <f t="shared" si="1"/>
        <v>2745.6000000000004</v>
      </c>
      <c r="L115" s="65">
        <f>SUMIFS(normenblad!C:C,normenblad!A:A,C115,normenblad!B:B,J115)</f>
        <v>0</v>
      </c>
      <c r="M115" s="66">
        <v>1</v>
      </c>
      <c r="N115" s="67" t="e">
        <f>K115/L115*M115*'uurtarief opbouw'!$C$40</f>
        <v>#DIV/0!</v>
      </c>
      <c r="AB115" s="5"/>
    </row>
    <row r="116" spans="1:28">
      <c r="A116" s="63" t="s">
        <v>473</v>
      </c>
      <c r="B116" s="5" t="s">
        <v>460</v>
      </c>
      <c r="C116" s="5" t="s">
        <v>4</v>
      </c>
      <c r="D116" s="5" t="s">
        <v>205</v>
      </c>
      <c r="E116" s="61" t="s">
        <v>247</v>
      </c>
      <c r="F116" s="49" t="s">
        <v>120</v>
      </c>
      <c r="H116" s="68"/>
      <c r="I116" s="64">
        <v>7.6</v>
      </c>
      <c r="J116" s="65">
        <v>0</v>
      </c>
      <c r="K116" s="65">
        <f t="shared" si="1"/>
        <v>0</v>
      </c>
      <c r="L116" s="65">
        <f>SUMIFS(normenblad!C:C,normenblad!A:A,C116,normenblad!B:B,J116)</f>
        <v>1</v>
      </c>
      <c r="M116" s="66">
        <v>1</v>
      </c>
      <c r="N116" s="67">
        <f>K116/L116*M116*'uurtarief opbouw'!$C$40</f>
        <v>0</v>
      </c>
      <c r="AB116" s="5"/>
    </row>
    <row r="117" spans="1:28">
      <c r="A117" s="63" t="s">
        <v>473</v>
      </c>
      <c r="B117" s="5" t="s">
        <v>460</v>
      </c>
      <c r="C117" s="5" t="s">
        <v>71</v>
      </c>
      <c r="D117" s="5" t="s">
        <v>205</v>
      </c>
      <c r="E117" s="61" t="s">
        <v>248</v>
      </c>
      <c r="F117" s="49" t="s">
        <v>249</v>
      </c>
      <c r="G117" s="48" t="s">
        <v>97</v>
      </c>
      <c r="H117" s="68">
        <v>9.27</v>
      </c>
      <c r="I117" s="64"/>
      <c r="J117" s="65">
        <v>254</v>
      </c>
      <c r="K117" s="65">
        <f t="shared" si="1"/>
        <v>2354.58</v>
      </c>
      <c r="L117" s="65">
        <f>SUMIFS(normenblad!C:C,normenblad!A:A,C117,normenblad!B:B,J117)</f>
        <v>0</v>
      </c>
      <c r="M117" s="66">
        <v>1</v>
      </c>
      <c r="N117" s="67" t="e">
        <f>K117/L117*M117*'uurtarief opbouw'!$C$40</f>
        <v>#DIV/0!</v>
      </c>
      <c r="AB117" s="5"/>
    </row>
    <row r="118" spans="1:28">
      <c r="A118" s="63" t="s">
        <v>473</v>
      </c>
      <c r="B118" s="5" t="s">
        <v>460</v>
      </c>
      <c r="C118" s="5" t="s">
        <v>186</v>
      </c>
      <c r="D118" s="5" t="s">
        <v>205</v>
      </c>
      <c r="E118" s="61" t="s">
        <v>250</v>
      </c>
      <c r="F118" s="49" t="s">
        <v>251</v>
      </c>
      <c r="G118" s="48" t="s">
        <v>97</v>
      </c>
      <c r="H118" s="68">
        <v>30.25</v>
      </c>
      <c r="I118" s="64"/>
      <c r="J118" s="65">
        <v>156</v>
      </c>
      <c r="K118" s="65">
        <f t="shared" si="1"/>
        <v>4719</v>
      </c>
      <c r="L118" s="65">
        <f>SUMIFS(normenblad!C:C,normenblad!A:A,C118,normenblad!B:B,J118)</f>
        <v>0</v>
      </c>
      <c r="M118" s="66">
        <v>1</v>
      </c>
      <c r="N118" s="67" t="e">
        <f>K118/L118*M118*'uurtarief opbouw'!$C$40</f>
        <v>#DIV/0!</v>
      </c>
      <c r="AB118" s="5"/>
    </row>
    <row r="119" spans="1:28">
      <c r="A119" s="63" t="s">
        <v>473</v>
      </c>
      <c r="B119" s="5" t="s">
        <v>460</v>
      </c>
      <c r="C119" s="5" t="s">
        <v>95</v>
      </c>
      <c r="D119" s="5" t="s">
        <v>205</v>
      </c>
      <c r="E119" s="61" t="s">
        <v>252</v>
      </c>
      <c r="F119" s="49" t="s">
        <v>253</v>
      </c>
      <c r="G119" s="48" t="s">
        <v>67</v>
      </c>
      <c r="H119" s="68">
        <v>6</v>
      </c>
      <c r="I119" s="64"/>
      <c r="J119" s="65">
        <v>254</v>
      </c>
      <c r="K119" s="65">
        <f t="shared" si="1"/>
        <v>1524</v>
      </c>
      <c r="L119" s="65">
        <f>SUMIFS(normenblad!C:C,normenblad!A:A,C119,normenblad!B:B,J119)</f>
        <v>0</v>
      </c>
      <c r="M119" s="66">
        <v>1</v>
      </c>
      <c r="N119" s="67" t="e">
        <f>K119/L119*M119*'uurtarief opbouw'!$C$40</f>
        <v>#DIV/0!</v>
      </c>
      <c r="AB119" s="5"/>
    </row>
    <row r="120" spans="1:28">
      <c r="A120" s="63" t="s">
        <v>473</v>
      </c>
      <c r="B120" s="5" t="s">
        <v>460</v>
      </c>
      <c r="C120" s="5" t="s">
        <v>186</v>
      </c>
      <c r="D120" s="5" t="s">
        <v>205</v>
      </c>
      <c r="E120" s="61" t="s">
        <v>254</v>
      </c>
      <c r="F120" s="49" t="s">
        <v>251</v>
      </c>
      <c r="G120" s="48" t="s">
        <v>97</v>
      </c>
      <c r="H120" s="68">
        <v>14.4</v>
      </c>
      <c r="I120" s="64"/>
      <c r="J120" s="65">
        <v>156</v>
      </c>
      <c r="K120" s="65">
        <f t="shared" si="1"/>
        <v>2246.4</v>
      </c>
      <c r="L120" s="65">
        <f>SUMIFS(normenblad!C:C,normenblad!A:A,C120,normenblad!B:B,J120)</f>
        <v>0</v>
      </c>
      <c r="M120" s="66">
        <v>1</v>
      </c>
      <c r="N120" s="67" t="e">
        <f>K120/L120*M120*'uurtarief opbouw'!$C$40</f>
        <v>#DIV/0!</v>
      </c>
      <c r="AB120" s="5"/>
    </row>
    <row r="121" spans="1:28">
      <c r="A121" s="63" t="s">
        <v>473</v>
      </c>
      <c r="B121" s="5" t="s">
        <v>460</v>
      </c>
      <c r="C121" s="5" t="s">
        <v>186</v>
      </c>
      <c r="D121" s="5" t="s">
        <v>205</v>
      </c>
      <c r="E121" s="61" t="s">
        <v>255</v>
      </c>
      <c r="F121" s="49" t="s">
        <v>251</v>
      </c>
      <c r="G121" s="48" t="s">
        <v>97</v>
      </c>
      <c r="H121" s="68">
        <v>28.6</v>
      </c>
      <c r="I121" s="64"/>
      <c r="J121" s="65">
        <v>156</v>
      </c>
      <c r="K121" s="65">
        <f t="shared" si="1"/>
        <v>4461.6000000000004</v>
      </c>
      <c r="L121" s="65">
        <f>SUMIFS(normenblad!C:C,normenblad!A:A,C121,normenblad!B:B,J121)</f>
        <v>0</v>
      </c>
      <c r="M121" s="66">
        <v>1</v>
      </c>
      <c r="N121" s="67" t="e">
        <f>K121/L121*M121*'uurtarief opbouw'!$C$40</f>
        <v>#DIV/0!</v>
      </c>
      <c r="AB121" s="5"/>
    </row>
    <row r="122" spans="1:28">
      <c r="A122" s="63" t="s">
        <v>473</v>
      </c>
      <c r="B122" s="5" t="s">
        <v>460</v>
      </c>
      <c r="C122" s="5" t="s">
        <v>455</v>
      </c>
      <c r="D122" s="5" t="s">
        <v>205</v>
      </c>
      <c r="E122" s="61" t="s">
        <v>256</v>
      </c>
      <c r="F122" s="49" t="s">
        <v>201</v>
      </c>
      <c r="G122" s="48" t="s">
        <v>67</v>
      </c>
      <c r="H122" s="68">
        <v>4</v>
      </c>
      <c r="I122" s="64"/>
      <c r="J122" s="65">
        <v>254</v>
      </c>
      <c r="K122" s="65">
        <f t="shared" si="1"/>
        <v>1016</v>
      </c>
      <c r="L122" s="65">
        <f>SUMIFS(normenblad!C:C,normenblad!A:A,C122,normenblad!B:B,J122)</f>
        <v>0</v>
      </c>
      <c r="M122" s="66">
        <v>1</v>
      </c>
      <c r="N122" s="67" t="e">
        <f>K122/L122*M122*'uurtarief opbouw'!$C$40</f>
        <v>#DIV/0!</v>
      </c>
      <c r="AB122" s="5"/>
    </row>
    <row r="123" spans="1:28">
      <c r="A123" s="63" t="s">
        <v>473</v>
      </c>
      <c r="B123" s="5" t="s">
        <v>460</v>
      </c>
      <c r="C123" s="5" t="s">
        <v>4</v>
      </c>
      <c r="D123" s="5" t="s">
        <v>205</v>
      </c>
      <c r="E123" s="61" t="s">
        <v>257</v>
      </c>
      <c r="F123" s="49" t="s">
        <v>258</v>
      </c>
      <c r="H123" s="68"/>
      <c r="I123" s="64">
        <v>2</v>
      </c>
      <c r="J123" s="65">
        <v>0</v>
      </c>
      <c r="K123" s="65">
        <f t="shared" si="1"/>
        <v>0</v>
      </c>
      <c r="L123" s="65">
        <f>SUMIFS(normenblad!C:C,normenblad!A:A,C123,normenblad!B:B,J123)</f>
        <v>1</v>
      </c>
      <c r="M123" s="66">
        <v>1</v>
      </c>
      <c r="N123" s="67">
        <f>K123/L123*M123*'uurtarief opbouw'!$C$40</f>
        <v>0</v>
      </c>
      <c r="AB123" s="5"/>
    </row>
    <row r="124" spans="1:28">
      <c r="A124" s="63" t="s">
        <v>473</v>
      </c>
      <c r="B124" s="5" t="s">
        <v>460</v>
      </c>
      <c r="C124" s="5" t="s">
        <v>4</v>
      </c>
      <c r="D124" s="5" t="s">
        <v>205</v>
      </c>
      <c r="E124" s="61" t="s">
        <v>259</v>
      </c>
      <c r="F124" s="49" t="s">
        <v>258</v>
      </c>
      <c r="H124" s="68"/>
      <c r="I124" s="64">
        <v>2</v>
      </c>
      <c r="J124" s="65">
        <v>0</v>
      </c>
      <c r="K124" s="65">
        <f t="shared" si="1"/>
        <v>0</v>
      </c>
      <c r="L124" s="65">
        <f>SUMIFS(normenblad!C:C,normenblad!A:A,C124,normenblad!B:B,J124)</f>
        <v>1</v>
      </c>
      <c r="M124" s="66">
        <v>1</v>
      </c>
      <c r="N124" s="67">
        <f>K124/L124*M124*'uurtarief opbouw'!$C$40</f>
        <v>0</v>
      </c>
      <c r="AB124" s="5"/>
    </row>
    <row r="125" spans="1:28">
      <c r="A125" s="63" t="s">
        <v>473</v>
      </c>
      <c r="B125" s="5" t="s">
        <v>460</v>
      </c>
      <c r="C125" s="5" t="s">
        <v>71</v>
      </c>
      <c r="D125" s="5" t="s">
        <v>260</v>
      </c>
      <c r="E125" s="61" t="s">
        <v>261</v>
      </c>
      <c r="F125" s="49" t="s">
        <v>112</v>
      </c>
      <c r="G125" s="48" t="s">
        <v>97</v>
      </c>
      <c r="H125" s="68">
        <v>46.68</v>
      </c>
      <c r="I125" s="64"/>
      <c r="J125" s="65">
        <v>254</v>
      </c>
      <c r="K125" s="65">
        <f t="shared" si="1"/>
        <v>11856.72</v>
      </c>
      <c r="L125" s="65">
        <f>SUMIFS(normenblad!C:C,normenblad!A:A,C125,normenblad!B:B,J125)</f>
        <v>0</v>
      </c>
      <c r="M125" s="66">
        <v>1</v>
      </c>
      <c r="N125" s="67" t="e">
        <f>K125/L125*M125*'uurtarief opbouw'!$C$40</f>
        <v>#DIV/0!</v>
      </c>
      <c r="AB125" s="5"/>
    </row>
    <row r="126" spans="1:28">
      <c r="A126" s="63" t="s">
        <v>473</v>
      </c>
      <c r="B126" s="5" t="s">
        <v>460</v>
      </c>
      <c r="C126" s="5" t="s">
        <v>4</v>
      </c>
      <c r="D126" s="5" t="s">
        <v>260</v>
      </c>
      <c r="E126" s="61" t="s">
        <v>262</v>
      </c>
      <c r="F126" s="49" t="s">
        <v>263</v>
      </c>
      <c r="H126" s="68"/>
      <c r="I126" s="64">
        <v>180</v>
      </c>
      <c r="J126" s="65">
        <v>0</v>
      </c>
      <c r="K126" s="65">
        <f t="shared" si="1"/>
        <v>0</v>
      </c>
      <c r="L126" s="65">
        <f>SUMIFS(normenblad!C:C,normenblad!A:A,C126,normenblad!B:B,J126)</f>
        <v>1</v>
      </c>
      <c r="M126" s="66">
        <v>1</v>
      </c>
      <c r="N126" s="67">
        <f>K126/L126*M126*'uurtarief opbouw'!$C$40</f>
        <v>0</v>
      </c>
      <c r="AB126" s="5"/>
    </row>
    <row r="127" spans="1:28">
      <c r="A127" s="63" t="s">
        <v>473</v>
      </c>
      <c r="B127" s="5" t="s">
        <v>460</v>
      </c>
      <c r="C127" s="5" t="s">
        <v>95</v>
      </c>
      <c r="D127" s="5" t="s">
        <v>260</v>
      </c>
      <c r="E127" s="61" t="s">
        <v>264</v>
      </c>
      <c r="F127" s="49" t="s">
        <v>265</v>
      </c>
      <c r="G127" s="48" t="s">
        <v>67</v>
      </c>
      <c r="H127" s="68">
        <v>10.5</v>
      </c>
      <c r="I127" s="64"/>
      <c r="J127" s="65">
        <v>254</v>
      </c>
      <c r="K127" s="65">
        <f t="shared" si="1"/>
        <v>2667</v>
      </c>
      <c r="L127" s="65">
        <f>SUMIFS(normenblad!C:C,normenblad!A:A,C127,normenblad!B:B,J127)</f>
        <v>0</v>
      </c>
      <c r="M127" s="66">
        <v>1</v>
      </c>
      <c r="N127" s="67" t="e">
        <f>K127/L127*M127*'uurtarief opbouw'!$C$40</f>
        <v>#DIV/0!</v>
      </c>
      <c r="AB127" s="5"/>
    </row>
    <row r="128" spans="1:28">
      <c r="A128" s="63" t="s">
        <v>473</v>
      </c>
      <c r="B128" s="5" t="s">
        <v>460</v>
      </c>
      <c r="C128" s="5" t="s">
        <v>95</v>
      </c>
      <c r="D128" s="5" t="s">
        <v>260</v>
      </c>
      <c r="E128" s="61" t="s">
        <v>266</v>
      </c>
      <c r="F128" s="49" t="s">
        <v>267</v>
      </c>
      <c r="G128" s="48" t="s">
        <v>67</v>
      </c>
      <c r="H128" s="68">
        <v>11.1</v>
      </c>
      <c r="I128" s="64"/>
      <c r="J128" s="65">
        <v>254</v>
      </c>
      <c r="K128" s="65">
        <f t="shared" si="1"/>
        <v>2819.4</v>
      </c>
      <c r="L128" s="65">
        <f>SUMIFS(normenblad!C:C,normenblad!A:A,C128,normenblad!B:B,J128)</f>
        <v>0</v>
      </c>
      <c r="M128" s="66">
        <v>1</v>
      </c>
      <c r="N128" s="67" t="e">
        <f>K128/L128*M128*'uurtarief opbouw'!$C$40</f>
        <v>#DIV/0!</v>
      </c>
      <c r="AB128" s="5"/>
    </row>
    <row r="129" spans="1:28">
      <c r="A129" s="63" t="s">
        <v>473</v>
      </c>
      <c r="B129" s="5" t="s">
        <v>460</v>
      </c>
      <c r="C129" s="5" t="s">
        <v>71</v>
      </c>
      <c r="D129" s="5" t="s">
        <v>260</v>
      </c>
      <c r="E129" s="61" t="s">
        <v>268</v>
      </c>
      <c r="F129" s="49" t="s">
        <v>112</v>
      </c>
      <c r="G129" s="48" t="s">
        <v>65</v>
      </c>
      <c r="H129" s="68">
        <v>58.2</v>
      </c>
      <c r="I129" s="64"/>
      <c r="J129" s="65">
        <v>254</v>
      </c>
      <c r="K129" s="65">
        <f t="shared" si="1"/>
        <v>14782.800000000001</v>
      </c>
      <c r="L129" s="65">
        <f>SUMIFS(normenblad!C:C,normenblad!A:A,C129,normenblad!B:B,J129)</f>
        <v>0</v>
      </c>
      <c r="M129" s="66">
        <v>1</v>
      </c>
      <c r="N129" s="67" t="e">
        <f>K129/L129*M129*'uurtarief opbouw'!$C$40</f>
        <v>#DIV/0!</v>
      </c>
      <c r="AB129" s="5"/>
    </row>
    <row r="130" spans="1:28">
      <c r="A130" s="63" t="s">
        <v>473</v>
      </c>
      <c r="B130" s="5" t="s">
        <v>460</v>
      </c>
      <c r="C130" s="5" t="s">
        <v>71</v>
      </c>
      <c r="D130" s="5" t="s">
        <v>260</v>
      </c>
      <c r="E130" s="61" t="s">
        <v>269</v>
      </c>
      <c r="F130" s="49" t="s">
        <v>270</v>
      </c>
      <c r="G130" s="48" t="s">
        <v>97</v>
      </c>
      <c r="H130" s="68">
        <v>10.56</v>
      </c>
      <c r="I130" s="64"/>
      <c r="J130" s="65">
        <v>254</v>
      </c>
      <c r="K130" s="65">
        <f t="shared" si="1"/>
        <v>2682.2400000000002</v>
      </c>
      <c r="L130" s="65">
        <f>SUMIFS(normenblad!C:C,normenblad!A:A,C130,normenblad!B:B,J130)</f>
        <v>0</v>
      </c>
      <c r="M130" s="66">
        <v>1</v>
      </c>
      <c r="N130" s="67" t="e">
        <f>K130/L130*M130*'uurtarief opbouw'!$C$40</f>
        <v>#DIV/0!</v>
      </c>
      <c r="AB130" s="5"/>
    </row>
    <row r="131" spans="1:28">
      <c r="A131" s="63" t="s">
        <v>473</v>
      </c>
      <c r="B131" s="5" t="s">
        <v>460</v>
      </c>
      <c r="C131" s="5" t="s">
        <v>71</v>
      </c>
      <c r="D131" s="5" t="s">
        <v>260</v>
      </c>
      <c r="E131" s="61" t="s">
        <v>271</v>
      </c>
      <c r="F131" s="49" t="s">
        <v>272</v>
      </c>
      <c r="G131" s="48" t="s">
        <v>65</v>
      </c>
      <c r="H131" s="68">
        <v>3</v>
      </c>
      <c r="I131" s="64"/>
      <c r="J131" s="65">
        <v>254</v>
      </c>
      <c r="K131" s="65">
        <f t="shared" si="1"/>
        <v>762</v>
      </c>
      <c r="L131" s="65">
        <f>SUMIFS(normenblad!C:C,normenblad!A:A,C131,normenblad!B:B,J131)</f>
        <v>0</v>
      </c>
      <c r="M131" s="66">
        <v>1</v>
      </c>
      <c r="N131" s="67" t="e">
        <f>K131/L131*M131*'uurtarief opbouw'!$C$40</f>
        <v>#DIV/0!</v>
      </c>
      <c r="AB131" s="5"/>
    </row>
    <row r="132" spans="1:28">
      <c r="A132" s="63" t="s">
        <v>473</v>
      </c>
      <c r="B132" s="5" t="s">
        <v>460</v>
      </c>
      <c r="C132" s="5" t="s">
        <v>4</v>
      </c>
      <c r="D132" s="5" t="s">
        <v>260</v>
      </c>
      <c r="E132" s="61" t="s">
        <v>273</v>
      </c>
      <c r="F132" s="49" t="s">
        <v>258</v>
      </c>
      <c r="H132" s="68"/>
      <c r="I132" s="64">
        <v>2</v>
      </c>
      <c r="J132" s="65">
        <v>0</v>
      </c>
      <c r="K132" s="65">
        <f t="shared" si="1"/>
        <v>0</v>
      </c>
      <c r="L132" s="65">
        <f>SUMIFS(normenblad!C:C,normenblad!A:A,C132,normenblad!B:B,J132)</f>
        <v>1</v>
      </c>
      <c r="M132" s="66">
        <v>1</v>
      </c>
      <c r="N132" s="67">
        <f>K132/L132*M132*'uurtarief opbouw'!$C$40</f>
        <v>0</v>
      </c>
      <c r="AB132" s="5"/>
    </row>
    <row r="133" spans="1:28">
      <c r="A133" s="63" t="s">
        <v>473</v>
      </c>
      <c r="B133" s="5" t="s">
        <v>460</v>
      </c>
      <c r="C133" s="5" t="s">
        <v>71</v>
      </c>
      <c r="D133" s="5" t="s">
        <v>260</v>
      </c>
      <c r="E133" s="61" t="s">
        <v>274</v>
      </c>
      <c r="F133" s="49" t="s">
        <v>275</v>
      </c>
      <c r="H133" s="68">
        <v>4</v>
      </c>
      <c r="I133" s="64"/>
      <c r="J133" s="65">
        <v>12</v>
      </c>
      <c r="K133" s="65">
        <f t="shared" si="1"/>
        <v>48</v>
      </c>
      <c r="L133" s="65">
        <f>SUMIFS(normenblad!C:C,normenblad!A:A,C133,normenblad!B:B,J133)</f>
        <v>0</v>
      </c>
      <c r="M133" s="66">
        <v>1</v>
      </c>
      <c r="N133" s="67" t="e">
        <f>K133/L133*M133*'uurtarief opbouw'!$C$40</f>
        <v>#DIV/0!</v>
      </c>
      <c r="AB133" s="5"/>
    </row>
    <row r="134" spans="1:28">
      <c r="A134" s="63" t="s">
        <v>473</v>
      </c>
      <c r="B134" s="5" t="s">
        <v>460</v>
      </c>
      <c r="C134" s="5" t="s">
        <v>455</v>
      </c>
      <c r="D134" s="5" t="s">
        <v>260</v>
      </c>
      <c r="E134" s="61" t="s">
        <v>276</v>
      </c>
      <c r="F134" s="49" t="s">
        <v>201</v>
      </c>
      <c r="G134" s="48" t="s">
        <v>65</v>
      </c>
      <c r="H134" s="68">
        <v>8</v>
      </c>
      <c r="I134" s="64"/>
      <c r="J134" s="65">
        <v>254</v>
      </c>
      <c r="K134" s="65">
        <f t="shared" si="1"/>
        <v>2032</v>
      </c>
      <c r="L134" s="65">
        <f>SUMIFS(normenblad!C:C,normenblad!A:A,C134,normenblad!B:B,J134)</f>
        <v>0</v>
      </c>
      <c r="M134" s="66">
        <v>1</v>
      </c>
      <c r="N134" s="67" t="e">
        <f>K134/L134*M134*'uurtarief opbouw'!$C$40</f>
        <v>#DIV/0!</v>
      </c>
      <c r="AB134" s="5"/>
    </row>
    <row r="135" spans="1:28">
      <c r="A135" s="63" t="s">
        <v>473</v>
      </c>
      <c r="B135" s="5" t="s">
        <v>460</v>
      </c>
      <c r="C135" s="5" t="s">
        <v>4</v>
      </c>
      <c r="D135" s="5" t="s">
        <v>50</v>
      </c>
      <c r="E135" s="61" t="s">
        <v>277</v>
      </c>
      <c r="F135" s="49" t="s">
        <v>278</v>
      </c>
      <c r="H135" s="68"/>
      <c r="I135" s="64">
        <v>1810</v>
      </c>
      <c r="J135" s="65">
        <v>0</v>
      </c>
      <c r="K135" s="65">
        <f t="shared" si="1"/>
        <v>0</v>
      </c>
      <c r="L135" s="65">
        <f>SUMIFS(normenblad!C:C,normenblad!A:A,C135,normenblad!B:B,J135)</f>
        <v>1</v>
      </c>
      <c r="M135" s="66">
        <v>1</v>
      </c>
      <c r="N135" s="67">
        <f>K135/L135*M135*'uurtarief opbouw'!$C$40</f>
        <v>0</v>
      </c>
      <c r="AB135" s="5"/>
    </row>
    <row r="136" spans="1:28">
      <c r="A136" s="63" t="s">
        <v>473</v>
      </c>
      <c r="B136" s="5" t="s">
        <v>460</v>
      </c>
      <c r="C136" s="5" t="s">
        <v>186</v>
      </c>
      <c r="D136" s="5" t="s">
        <v>260</v>
      </c>
      <c r="E136" s="61" t="s">
        <v>279</v>
      </c>
      <c r="F136" s="49" t="s">
        <v>280</v>
      </c>
      <c r="G136" s="48" t="s">
        <v>65</v>
      </c>
      <c r="H136" s="68">
        <v>28</v>
      </c>
      <c r="I136" s="64"/>
      <c r="J136" s="65">
        <v>156</v>
      </c>
      <c r="K136" s="65">
        <f t="shared" ref="K136:K200" si="2">H136*J136</f>
        <v>4368</v>
      </c>
      <c r="L136" s="65">
        <f>SUMIFS(normenblad!C:C,normenblad!A:A,C136,normenblad!B:B,J136)</f>
        <v>0</v>
      </c>
      <c r="M136" s="66">
        <v>1</v>
      </c>
      <c r="N136" s="67" t="e">
        <f>K136/L136*M136*'uurtarief opbouw'!$C$40</f>
        <v>#DIV/0!</v>
      </c>
      <c r="AB136" s="5"/>
    </row>
    <row r="137" spans="1:28">
      <c r="A137" s="63" t="s">
        <v>473</v>
      </c>
      <c r="B137" s="5" t="s">
        <v>460</v>
      </c>
      <c r="C137" s="5" t="s">
        <v>186</v>
      </c>
      <c r="D137" s="5" t="s">
        <v>260</v>
      </c>
      <c r="E137" s="61" t="s">
        <v>281</v>
      </c>
      <c r="F137" s="49" t="s">
        <v>280</v>
      </c>
      <c r="G137" s="48" t="s">
        <v>65</v>
      </c>
      <c r="H137" s="68">
        <v>49</v>
      </c>
      <c r="I137" s="64"/>
      <c r="J137" s="65">
        <v>156</v>
      </c>
      <c r="K137" s="65">
        <f t="shared" si="2"/>
        <v>7644</v>
      </c>
      <c r="L137" s="65">
        <f>SUMIFS(normenblad!C:C,normenblad!A:A,C137,normenblad!B:B,J137)</f>
        <v>0</v>
      </c>
      <c r="M137" s="66">
        <v>1</v>
      </c>
      <c r="N137" s="67" t="e">
        <f>K137/L137*M137*'uurtarief opbouw'!$C$40</f>
        <v>#DIV/0!</v>
      </c>
      <c r="AB137" s="5"/>
    </row>
    <row r="138" spans="1:28">
      <c r="A138" s="63" t="s">
        <v>473</v>
      </c>
      <c r="B138" s="5" t="s">
        <v>460</v>
      </c>
      <c r="C138" s="5" t="s">
        <v>186</v>
      </c>
      <c r="D138" s="5" t="s">
        <v>260</v>
      </c>
      <c r="E138" s="61" t="s">
        <v>279</v>
      </c>
      <c r="F138" s="49" t="s">
        <v>280</v>
      </c>
      <c r="G138" s="48" t="s">
        <v>97</v>
      </c>
      <c r="H138" s="68">
        <v>43.56</v>
      </c>
      <c r="I138" s="64"/>
      <c r="J138" s="65">
        <v>156</v>
      </c>
      <c r="K138" s="65">
        <f t="shared" si="2"/>
        <v>6795.3600000000006</v>
      </c>
      <c r="L138" s="65">
        <f>SUMIFS(normenblad!C:C,normenblad!A:A,C138,normenblad!B:B,J138)</f>
        <v>0</v>
      </c>
      <c r="M138" s="66">
        <v>1</v>
      </c>
      <c r="N138" s="67" t="e">
        <f>K138/L138*M138*'uurtarief opbouw'!$C$40</f>
        <v>#DIV/0!</v>
      </c>
      <c r="AB138" s="5"/>
    </row>
    <row r="139" spans="1:28">
      <c r="A139" s="63" t="s">
        <v>473</v>
      </c>
      <c r="B139" s="5" t="s">
        <v>460</v>
      </c>
      <c r="C139" s="5" t="s">
        <v>186</v>
      </c>
      <c r="D139" s="5" t="s">
        <v>260</v>
      </c>
      <c r="E139" s="61" t="s">
        <v>282</v>
      </c>
      <c r="F139" s="49" t="s">
        <v>283</v>
      </c>
      <c r="G139" s="48" t="s">
        <v>97</v>
      </c>
      <c r="H139" s="68">
        <v>31</v>
      </c>
      <c r="I139" s="64"/>
      <c r="J139" s="65">
        <v>156</v>
      </c>
      <c r="K139" s="65">
        <f t="shared" si="2"/>
        <v>4836</v>
      </c>
      <c r="L139" s="65">
        <f>SUMIFS(normenblad!C:C,normenblad!A:A,C139,normenblad!B:B,J139)</f>
        <v>0</v>
      </c>
      <c r="M139" s="66">
        <v>1</v>
      </c>
      <c r="N139" s="67" t="e">
        <f>K139/L139*M139*'uurtarief opbouw'!$C$40</f>
        <v>#DIV/0!</v>
      </c>
      <c r="AB139" s="5"/>
    </row>
    <row r="140" spans="1:28">
      <c r="A140" s="63" t="s">
        <v>473</v>
      </c>
      <c r="B140" s="5" t="s">
        <v>460</v>
      </c>
      <c r="C140" s="5" t="s">
        <v>186</v>
      </c>
      <c r="D140" s="5" t="s">
        <v>260</v>
      </c>
      <c r="E140" s="61" t="s">
        <v>284</v>
      </c>
      <c r="F140" s="49" t="s">
        <v>285</v>
      </c>
      <c r="G140" s="48" t="s">
        <v>97</v>
      </c>
      <c r="H140" s="68">
        <v>47</v>
      </c>
      <c r="I140" s="64"/>
      <c r="J140" s="65">
        <v>156</v>
      </c>
      <c r="K140" s="65">
        <f t="shared" si="2"/>
        <v>7332</v>
      </c>
      <c r="L140" s="65">
        <f>SUMIFS(normenblad!C:C,normenblad!A:A,C140,normenblad!B:B,J140)</f>
        <v>0</v>
      </c>
      <c r="M140" s="66">
        <v>1</v>
      </c>
      <c r="N140" s="67" t="e">
        <f>K140/L140*M140*'uurtarief opbouw'!$C$40</f>
        <v>#DIV/0!</v>
      </c>
      <c r="AB140" s="5"/>
    </row>
    <row r="141" spans="1:28">
      <c r="A141" s="63" t="s">
        <v>473</v>
      </c>
      <c r="B141" s="5" t="s">
        <v>460</v>
      </c>
      <c r="C141" s="5" t="s">
        <v>186</v>
      </c>
      <c r="D141" s="5" t="s">
        <v>260</v>
      </c>
      <c r="E141" s="61" t="s">
        <v>286</v>
      </c>
      <c r="F141" s="49" t="s">
        <v>280</v>
      </c>
      <c r="G141" s="48" t="s">
        <v>97</v>
      </c>
      <c r="H141" s="68">
        <v>70</v>
      </c>
      <c r="I141" s="64"/>
      <c r="J141" s="65">
        <v>156</v>
      </c>
      <c r="K141" s="65">
        <f t="shared" si="2"/>
        <v>10920</v>
      </c>
      <c r="L141" s="65">
        <f>SUMIFS(normenblad!C:C,normenblad!A:A,C141,normenblad!B:B,J141)</f>
        <v>0</v>
      </c>
      <c r="M141" s="66">
        <v>1</v>
      </c>
      <c r="N141" s="67" t="e">
        <f>K141/L141*M141*'uurtarief opbouw'!$C$40</f>
        <v>#DIV/0!</v>
      </c>
      <c r="AB141" s="5"/>
    </row>
    <row r="142" spans="1:28">
      <c r="A142" s="63" t="s">
        <v>473</v>
      </c>
      <c r="B142" s="5" t="s">
        <v>460</v>
      </c>
      <c r="C142" s="5" t="s">
        <v>186</v>
      </c>
      <c r="D142" s="5" t="s">
        <v>260</v>
      </c>
      <c r="E142" s="61" t="s">
        <v>287</v>
      </c>
      <c r="F142" s="49" t="s">
        <v>280</v>
      </c>
      <c r="G142" s="48" t="s">
        <v>97</v>
      </c>
      <c r="H142" s="68">
        <v>42</v>
      </c>
      <c r="I142" s="64"/>
      <c r="J142" s="65">
        <v>156</v>
      </c>
      <c r="K142" s="65">
        <f t="shared" si="2"/>
        <v>6552</v>
      </c>
      <c r="L142" s="65">
        <f>SUMIFS(normenblad!C:C,normenblad!A:A,C142,normenblad!B:B,J142)</f>
        <v>0</v>
      </c>
      <c r="M142" s="66">
        <v>1</v>
      </c>
      <c r="N142" s="67" t="e">
        <f>K142/L142*M142*'uurtarief opbouw'!$C$40</f>
        <v>#DIV/0!</v>
      </c>
      <c r="AB142" s="5"/>
    </row>
    <row r="143" spans="1:28">
      <c r="A143" s="63" t="s">
        <v>473</v>
      </c>
      <c r="B143" s="5" t="s">
        <v>460</v>
      </c>
      <c r="C143" s="5" t="s">
        <v>186</v>
      </c>
      <c r="D143" s="5" t="s">
        <v>260</v>
      </c>
      <c r="E143" s="61" t="s">
        <v>288</v>
      </c>
      <c r="F143" s="49" t="s">
        <v>280</v>
      </c>
      <c r="G143" s="48" t="s">
        <v>97</v>
      </c>
      <c r="H143" s="68">
        <v>43.56</v>
      </c>
      <c r="I143" s="64"/>
      <c r="J143" s="65">
        <v>156</v>
      </c>
      <c r="K143" s="65">
        <f t="shared" si="2"/>
        <v>6795.3600000000006</v>
      </c>
      <c r="L143" s="65">
        <f>SUMIFS(normenblad!C:C,normenblad!A:A,C143,normenblad!B:B,J143)</f>
        <v>0</v>
      </c>
      <c r="M143" s="66">
        <v>1</v>
      </c>
      <c r="N143" s="67" t="e">
        <f>K143/L143*M143*'uurtarief opbouw'!$C$40</f>
        <v>#DIV/0!</v>
      </c>
      <c r="AB143" s="5"/>
    </row>
    <row r="144" spans="1:28">
      <c r="A144" s="63" t="s">
        <v>473</v>
      </c>
      <c r="B144" s="5" t="s">
        <v>460</v>
      </c>
      <c r="C144" s="5" t="s">
        <v>186</v>
      </c>
      <c r="D144" s="5" t="s">
        <v>260</v>
      </c>
      <c r="E144" s="61" t="s">
        <v>289</v>
      </c>
      <c r="F144" s="49" t="s">
        <v>280</v>
      </c>
      <c r="G144" s="48" t="s">
        <v>97</v>
      </c>
      <c r="H144" s="68">
        <v>36.299999999999997</v>
      </c>
      <c r="I144" s="64"/>
      <c r="J144" s="65">
        <v>156</v>
      </c>
      <c r="K144" s="65">
        <f t="shared" si="2"/>
        <v>5662.7999999999993</v>
      </c>
      <c r="L144" s="65">
        <f>SUMIFS(normenblad!C:C,normenblad!A:A,C144,normenblad!B:B,J144)</f>
        <v>0</v>
      </c>
      <c r="M144" s="66">
        <v>1</v>
      </c>
      <c r="N144" s="67" t="e">
        <f>K144/L144*M144*'uurtarief opbouw'!$C$40</f>
        <v>#DIV/0!</v>
      </c>
      <c r="AB144" s="5"/>
    </row>
    <row r="145" spans="1:28">
      <c r="A145" s="63" t="s">
        <v>473</v>
      </c>
      <c r="B145" s="5" t="s">
        <v>460</v>
      </c>
      <c r="C145" s="5" t="s">
        <v>186</v>
      </c>
      <c r="D145" s="5" t="s">
        <v>260</v>
      </c>
      <c r="E145" s="61" t="s">
        <v>290</v>
      </c>
      <c r="F145" s="49" t="s">
        <v>280</v>
      </c>
      <c r="G145" s="48" t="s">
        <v>97</v>
      </c>
      <c r="H145" s="68">
        <v>77.349999999999994</v>
      </c>
      <c r="I145" s="64"/>
      <c r="J145" s="65">
        <v>156</v>
      </c>
      <c r="K145" s="65">
        <f t="shared" si="2"/>
        <v>12066.599999999999</v>
      </c>
      <c r="L145" s="65">
        <f>SUMIFS(normenblad!C:C,normenblad!A:A,C145,normenblad!B:B,J145)</f>
        <v>0</v>
      </c>
      <c r="M145" s="66">
        <v>1</v>
      </c>
      <c r="N145" s="67" t="e">
        <f>K145/L145*M145*'uurtarief opbouw'!$C$40</f>
        <v>#DIV/0!</v>
      </c>
      <c r="AB145" s="5"/>
    </row>
    <row r="146" spans="1:28">
      <c r="A146" s="63" t="s">
        <v>473</v>
      </c>
      <c r="B146" s="5" t="s">
        <v>460</v>
      </c>
      <c r="C146" s="5" t="s">
        <v>186</v>
      </c>
      <c r="D146" s="5" t="s">
        <v>260</v>
      </c>
      <c r="E146" s="61" t="s">
        <v>291</v>
      </c>
      <c r="F146" s="49" t="s">
        <v>280</v>
      </c>
      <c r="G146" s="48" t="s">
        <v>97</v>
      </c>
      <c r="H146" s="68">
        <v>29.04</v>
      </c>
      <c r="I146" s="64"/>
      <c r="J146" s="65">
        <v>156</v>
      </c>
      <c r="K146" s="65">
        <f t="shared" si="2"/>
        <v>4530.24</v>
      </c>
      <c r="L146" s="65">
        <f>SUMIFS(normenblad!C:C,normenblad!A:A,C146,normenblad!B:B,J146)</f>
        <v>0</v>
      </c>
      <c r="M146" s="66">
        <v>1</v>
      </c>
      <c r="N146" s="67" t="e">
        <f>K146/L146*M146*'uurtarief opbouw'!$C$40</f>
        <v>#DIV/0!</v>
      </c>
      <c r="AB146" s="5"/>
    </row>
    <row r="147" spans="1:28">
      <c r="A147" s="63" t="s">
        <v>473</v>
      </c>
      <c r="B147" s="5" t="s">
        <v>460</v>
      </c>
      <c r="C147" s="5" t="s">
        <v>439</v>
      </c>
      <c r="D147" s="5" t="s">
        <v>108</v>
      </c>
      <c r="E147" s="61" t="s">
        <v>292</v>
      </c>
      <c r="F147" s="49" t="s">
        <v>293</v>
      </c>
      <c r="G147" s="48" t="s">
        <v>65</v>
      </c>
      <c r="H147" s="68">
        <v>44.36</v>
      </c>
      <c r="I147" s="64"/>
      <c r="J147" s="65">
        <v>254</v>
      </c>
      <c r="K147" s="65">
        <f t="shared" si="2"/>
        <v>11267.44</v>
      </c>
      <c r="L147" s="65">
        <f>SUMIFS(normenblad!C:C,normenblad!A:A,C147,normenblad!B:B,J147)</f>
        <v>0</v>
      </c>
      <c r="M147" s="66">
        <v>1</v>
      </c>
      <c r="N147" s="67" t="e">
        <f>K147/L147*M147*'uurtarief opbouw'!$C$40</f>
        <v>#DIV/0!</v>
      </c>
      <c r="AB147" s="5"/>
    </row>
    <row r="148" spans="1:28">
      <c r="A148" s="63" t="s">
        <v>473</v>
      </c>
      <c r="B148" s="5" t="s">
        <v>460</v>
      </c>
      <c r="C148" s="5" t="s">
        <v>95</v>
      </c>
      <c r="D148" s="5" t="s">
        <v>108</v>
      </c>
      <c r="E148" s="61" t="s">
        <v>294</v>
      </c>
      <c r="F148" s="49" t="s">
        <v>295</v>
      </c>
      <c r="G148" s="48" t="s">
        <v>67</v>
      </c>
      <c r="H148" s="68">
        <v>10.89</v>
      </c>
      <c r="I148" s="64"/>
      <c r="J148" s="65">
        <v>254</v>
      </c>
      <c r="K148" s="65">
        <f t="shared" si="2"/>
        <v>2766.06</v>
      </c>
      <c r="L148" s="65">
        <f>SUMIFS(normenblad!C:C,normenblad!A:A,C148,normenblad!B:B,J148)</f>
        <v>0</v>
      </c>
      <c r="M148" s="66">
        <v>1</v>
      </c>
      <c r="N148" s="67" t="e">
        <f>K148/L148*M148*'uurtarief opbouw'!$C$40</f>
        <v>#DIV/0!</v>
      </c>
      <c r="AB148" s="5"/>
    </row>
    <row r="149" spans="1:28">
      <c r="A149" s="63" t="s">
        <v>473</v>
      </c>
      <c r="B149" s="5" t="s">
        <v>460</v>
      </c>
      <c r="C149" s="49" t="s">
        <v>439</v>
      </c>
      <c r="D149" s="5" t="s">
        <v>108</v>
      </c>
      <c r="E149" s="61" t="s">
        <v>296</v>
      </c>
      <c r="F149" s="49" t="s">
        <v>297</v>
      </c>
      <c r="G149" s="48" t="s">
        <v>298</v>
      </c>
      <c r="H149" s="68">
        <v>971</v>
      </c>
      <c r="I149" s="64"/>
      <c r="J149" s="65">
        <v>254</v>
      </c>
      <c r="K149" s="65">
        <f t="shared" si="2"/>
        <v>246634</v>
      </c>
      <c r="L149" s="65">
        <f>SUMIFS(normenblad!C:C,normenblad!A:A,C149,normenblad!B:B,J149)</f>
        <v>0</v>
      </c>
      <c r="M149" s="66">
        <v>1</v>
      </c>
      <c r="N149" s="67" t="e">
        <f>K149/L149*M149*'uurtarief opbouw'!$C$40</f>
        <v>#DIV/0!</v>
      </c>
    </row>
    <row r="150" spans="1:28">
      <c r="A150" s="63" t="s">
        <v>473</v>
      </c>
      <c r="B150" s="5" t="s">
        <v>460</v>
      </c>
      <c r="C150" s="5" t="s">
        <v>71</v>
      </c>
      <c r="D150" s="5" t="s">
        <v>108</v>
      </c>
      <c r="E150" s="61" t="s">
        <v>299</v>
      </c>
      <c r="F150" s="49" t="s">
        <v>300</v>
      </c>
      <c r="G150" s="48" t="s">
        <v>67</v>
      </c>
      <c r="H150" s="68">
        <v>24</v>
      </c>
      <c r="I150" s="64"/>
      <c r="J150" s="65">
        <v>254</v>
      </c>
      <c r="K150" s="65">
        <f t="shared" si="2"/>
        <v>6096</v>
      </c>
      <c r="L150" s="65">
        <f>SUMIFS(normenblad!C:C,normenblad!A:A,C150,normenblad!B:B,J150)</f>
        <v>0</v>
      </c>
      <c r="M150" s="66">
        <v>1</v>
      </c>
      <c r="N150" s="67" t="e">
        <f>K150/L150*M150*'uurtarief opbouw'!$C$40</f>
        <v>#DIV/0!</v>
      </c>
    </row>
    <row r="151" spans="1:28">
      <c r="A151" s="63" t="s">
        <v>473</v>
      </c>
      <c r="B151" s="5" t="s">
        <v>460</v>
      </c>
      <c r="C151" s="5" t="s">
        <v>439</v>
      </c>
      <c r="D151" s="5" t="s">
        <v>108</v>
      </c>
      <c r="E151" s="61" t="s">
        <v>301</v>
      </c>
      <c r="F151" s="49" t="s">
        <v>302</v>
      </c>
      <c r="G151" s="48" t="s">
        <v>303</v>
      </c>
      <c r="H151" s="68">
        <v>87.6</v>
      </c>
      <c r="I151" s="64"/>
      <c r="J151" s="65">
        <v>254</v>
      </c>
      <c r="K151" s="65">
        <f t="shared" si="2"/>
        <v>22250.399999999998</v>
      </c>
      <c r="L151" s="65">
        <f>SUMIFS(normenblad!C:C,normenblad!A:A,C151,normenblad!B:B,J151)</f>
        <v>0</v>
      </c>
      <c r="M151" s="66">
        <v>1</v>
      </c>
      <c r="N151" s="67" t="e">
        <f>K151/L151*M151*'uurtarief opbouw'!$C$40</f>
        <v>#DIV/0!</v>
      </c>
    </row>
    <row r="152" spans="1:28">
      <c r="A152" s="63" t="s">
        <v>473</v>
      </c>
      <c r="B152" s="5" t="s">
        <v>460</v>
      </c>
      <c r="C152" s="5" t="s">
        <v>71</v>
      </c>
      <c r="D152" s="5" t="s">
        <v>108</v>
      </c>
      <c r="E152" s="61" t="s">
        <v>304</v>
      </c>
      <c r="F152" s="49" t="s">
        <v>305</v>
      </c>
      <c r="G152" s="48" t="s">
        <v>67</v>
      </c>
      <c r="H152" s="68">
        <v>147</v>
      </c>
      <c r="I152" s="64"/>
      <c r="J152" s="65">
        <v>254</v>
      </c>
      <c r="K152" s="65">
        <f t="shared" si="2"/>
        <v>37338</v>
      </c>
      <c r="L152" s="65">
        <f>SUMIFS(normenblad!C:C,normenblad!A:A,C152,normenblad!B:B,J152)</f>
        <v>0</v>
      </c>
      <c r="M152" s="66">
        <v>1</v>
      </c>
      <c r="N152" s="67" t="e">
        <f>K152/L152*M152*'uurtarief opbouw'!$C$40</f>
        <v>#DIV/0!</v>
      </c>
    </row>
    <row r="153" spans="1:28">
      <c r="A153" s="63" t="s">
        <v>473</v>
      </c>
      <c r="B153" s="5" t="s">
        <v>460</v>
      </c>
      <c r="C153" s="5" t="s">
        <v>95</v>
      </c>
      <c r="D153" s="5" t="s">
        <v>108</v>
      </c>
      <c r="E153" s="61" t="s">
        <v>306</v>
      </c>
      <c r="F153" s="49" t="s">
        <v>307</v>
      </c>
      <c r="G153" s="48" t="s">
        <v>105</v>
      </c>
      <c r="H153" s="68">
        <v>15.6</v>
      </c>
      <c r="I153" s="64"/>
      <c r="J153" s="65">
        <v>254</v>
      </c>
      <c r="K153" s="65">
        <f t="shared" si="2"/>
        <v>3962.4</v>
      </c>
      <c r="L153" s="65">
        <f>SUMIFS(normenblad!C:C,normenblad!A:A,C153,normenblad!B:B,J153)</f>
        <v>0</v>
      </c>
      <c r="M153" s="66">
        <v>1</v>
      </c>
      <c r="N153" s="67" t="e">
        <f>K153/L153*M153*'uurtarief opbouw'!$C$40</f>
        <v>#DIV/0!</v>
      </c>
    </row>
    <row r="154" spans="1:28">
      <c r="A154" s="63" t="s">
        <v>473</v>
      </c>
      <c r="B154" s="5" t="s">
        <v>460</v>
      </c>
      <c r="C154" s="5" t="s">
        <v>95</v>
      </c>
      <c r="D154" s="5" t="s">
        <v>108</v>
      </c>
      <c r="E154" s="61" t="s">
        <v>308</v>
      </c>
      <c r="F154" s="49" t="s">
        <v>309</v>
      </c>
      <c r="G154" s="48" t="s">
        <v>105</v>
      </c>
      <c r="H154" s="68">
        <v>10.24</v>
      </c>
      <c r="I154" s="64"/>
      <c r="J154" s="65">
        <v>254</v>
      </c>
      <c r="K154" s="65">
        <f t="shared" si="2"/>
        <v>2600.96</v>
      </c>
      <c r="L154" s="65">
        <f>SUMIFS(normenblad!C:C,normenblad!A:A,C154,normenblad!B:B,J154)</f>
        <v>0</v>
      </c>
      <c r="M154" s="66">
        <v>1</v>
      </c>
      <c r="N154" s="67" t="e">
        <f>K154/L154*M154*'uurtarief opbouw'!$C$40</f>
        <v>#DIV/0!</v>
      </c>
    </row>
    <row r="155" spans="1:28">
      <c r="A155" s="63" t="s">
        <v>473</v>
      </c>
      <c r="B155" s="5" t="s">
        <v>460</v>
      </c>
      <c r="C155" s="5" t="s">
        <v>439</v>
      </c>
      <c r="D155" s="5" t="s">
        <v>108</v>
      </c>
      <c r="E155" s="61" t="s">
        <v>310</v>
      </c>
      <c r="F155" s="49" t="s">
        <v>311</v>
      </c>
      <c r="G155" s="48" t="s">
        <v>312</v>
      </c>
      <c r="H155" s="68">
        <v>83</v>
      </c>
      <c r="I155" s="64"/>
      <c r="J155" s="65">
        <v>254</v>
      </c>
      <c r="K155" s="65">
        <f t="shared" si="2"/>
        <v>21082</v>
      </c>
      <c r="L155" s="65">
        <f>SUMIFS(normenblad!C:C,normenblad!A:A,C155,normenblad!B:B,J155)</f>
        <v>0</v>
      </c>
      <c r="M155" s="66">
        <v>1</v>
      </c>
      <c r="N155" s="67" t="e">
        <f>K155/L155*M155*'uurtarief opbouw'!$C$40</f>
        <v>#DIV/0!</v>
      </c>
    </row>
    <row r="156" spans="1:28">
      <c r="A156" s="63" t="s">
        <v>473</v>
      </c>
      <c r="B156" s="5" t="s">
        <v>460</v>
      </c>
      <c r="C156" s="5" t="s">
        <v>455</v>
      </c>
      <c r="D156" s="5" t="s">
        <v>108</v>
      </c>
      <c r="E156" s="61" t="s">
        <v>313</v>
      </c>
      <c r="F156" s="49" t="s">
        <v>314</v>
      </c>
      <c r="G156" s="48" t="s">
        <v>315</v>
      </c>
      <c r="H156" s="68">
        <v>169.25</v>
      </c>
      <c r="I156" s="64"/>
      <c r="J156" s="65">
        <v>254</v>
      </c>
      <c r="K156" s="65">
        <f t="shared" si="2"/>
        <v>42989.5</v>
      </c>
      <c r="L156" s="65">
        <f>SUMIFS(normenblad!C:C,normenblad!A:A,C156,normenblad!B:B,J156)</f>
        <v>0</v>
      </c>
      <c r="M156" s="66">
        <v>1</v>
      </c>
      <c r="N156" s="67" t="e">
        <f>K156/L156*M156*'uurtarief opbouw'!$C$40</f>
        <v>#DIV/0!</v>
      </c>
    </row>
    <row r="157" spans="1:28">
      <c r="A157" s="63" t="s">
        <v>473</v>
      </c>
      <c r="B157" s="5" t="s">
        <v>460</v>
      </c>
      <c r="C157" s="5" t="s">
        <v>95</v>
      </c>
      <c r="D157" s="5" t="s">
        <v>108</v>
      </c>
      <c r="E157" s="61" t="s">
        <v>316</v>
      </c>
      <c r="F157" s="49" t="s">
        <v>317</v>
      </c>
      <c r="G157" s="48" t="s">
        <v>105</v>
      </c>
      <c r="H157" s="68">
        <v>9.6</v>
      </c>
      <c r="I157" s="64"/>
      <c r="J157" s="65">
        <v>254</v>
      </c>
      <c r="K157" s="65">
        <f t="shared" si="2"/>
        <v>2438.4</v>
      </c>
      <c r="L157" s="65">
        <f>SUMIFS(normenblad!C:C,normenblad!A:A,C157,normenblad!B:B,J157)</f>
        <v>0</v>
      </c>
      <c r="M157" s="66">
        <v>1</v>
      </c>
      <c r="N157" s="67" t="e">
        <f>K157/L157*M157*'uurtarief opbouw'!$C$40</f>
        <v>#DIV/0!</v>
      </c>
    </row>
    <row r="158" spans="1:28">
      <c r="A158" s="63" t="s">
        <v>473</v>
      </c>
      <c r="B158" s="5" t="s">
        <v>460</v>
      </c>
      <c r="C158" s="5" t="s">
        <v>71</v>
      </c>
      <c r="D158" s="5" t="s">
        <v>108</v>
      </c>
      <c r="E158" s="61" t="s">
        <v>318</v>
      </c>
      <c r="F158" s="49" t="s">
        <v>319</v>
      </c>
      <c r="G158" s="48" t="s">
        <v>67</v>
      </c>
      <c r="H158" s="68">
        <v>63.5</v>
      </c>
      <c r="I158" s="64"/>
      <c r="J158" s="65">
        <v>254</v>
      </c>
      <c r="K158" s="65">
        <f t="shared" si="2"/>
        <v>16129</v>
      </c>
      <c r="L158" s="65">
        <f>SUMIFS(normenblad!C:C,normenblad!A:A,C158,normenblad!B:B,J158)</f>
        <v>0</v>
      </c>
      <c r="M158" s="66">
        <v>1</v>
      </c>
      <c r="N158" s="67" t="e">
        <f>K158/L158*M158*'uurtarief opbouw'!$C$40</f>
        <v>#DIV/0!</v>
      </c>
    </row>
    <row r="159" spans="1:28">
      <c r="A159" s="63" t="s">
        <v>473</v>
      </c>
      <c r="B159" s="5" t="s">
        <v>460</v>
      </c>
      <c r="C159" s="5" t="s">
        <v>439</v>
      </c>
      <c r="D159" s="5" t="s">
        <v>108</v>
      </c>
      <c r="E159" s="61" t="s">
        <v>320</v>
      </c>
      <c r="F159" s="49" t="s">
        <v>321</v>
      </c>
      <c r="G159" s="48" t="s">
        <v>105</v>
      </c>
      <c r="H159" s="68">
        <v>196</v>
      </c>
      <c r="I159" s="64"/>
      <c r="J159" s="65">
        <v>254</v>
      </c>
      <c r="K159" s="65">
        <f t="shared" si="2"/>
        <v>49784</v>
      </c>
      <c r="L159" s="65">
        <f>SUMIFS(normenblad!C:C,normenblad!A:A,C159,normenblad!B:B,J159)</f>
        <v>0</v>
      </c>
      <c r="M159" s="66">
        <v>1</v>
      </c>
      <c r="N159" s="67" t="e">
        <f>K159/L159*M159*'uurtarief opbouw'!$C$40</f>
        <v>#DIV/0!</v>
      </c>
    </row>
    <row r="160" spans="1:28">
      <c r="A160" s="63" t="s">
        <v>473</v>
      </c>
      <c r="B160" s="5" t="s">
        <v>460</v>
      </c>
      <c r="C160" s="5" t="s">
        <v>439</v>
      </c>
      <c r="D160" s="5" t="s">
        <v>108</v>
      </c>
      <c r="E160" s="61" t="s">
        <v>322</v>
      </c>
      <c r="F160" s="49" t="s">
        <v>323</v>
      </c>
      <c r="G160" s="48" t="s">
        <v>67</v>
      </c>
      <c r="H160" s="68">
        <v>363</v>
      </c>
      <c r="I160" s="64"/>
      <c r="J160" s="65">
        <v>254</v>
      </c>
      <c r="K160" s="65">
        <f t="shared" si="2"/>
        <v>92202</v>
      </c>
      <c r="L160" s="65">
        <f>SUMIFS(normenblad!C:C,normenblad!A:A,C160,normenblad!B:B,J160)</f>
        <v>0</v>
      </c>
      <c r="M160" s="66">
        <v>1</v>
      </c>
      <c r="N160" s="67" t="e">
        <f>K160/L160*M160*'uurtarief opbouw'!$C$40</f>
        <v>#DIV/0!</v>
      </c>
    </row>
    <row r="161" spans="1:14">
      <c r="A161" s="63" t="s">
        <v>473</v>
      </c>
      <c r="B161" s="5" t="s">
        <v>460</v>
      </c>
      <c r="C161" s="5" t="s">
        <v>71</v>
      </c>
      <c r="D161" s="5" t="s">
        <v>108</v>
      </c>
      <c r="E161" s="61" t="s">
        <v>324</v>
      </c>
      <c r="F161" s="49" t="s">
        <v>325</v>
      </c>
      <c r="G161" s="48" t="s">
        <v>67</v>
      </c>
      <c r="H161" s="68">
        <v>4.63</v>
      </c>
      <c r="I161" s="64"/>
      <c r="J161" s="65">
        <v>254</v>
      </c>
      <c r="K161" s="65">
        <f t="shared" si="2"/>
        <v>1176.02</v>
      </c>
      <c r="L161" s="65">
        <f>SUMIFS(normenblad!C:C,normenblad!A:A,C161,normenblad!B:B,J161)</f>
        <v>0</v>
      </c>
      <c r="M161" s="66">
        <v>1</v>
      </c>
      <c r="N161" s="67" t="e">
        <f>K161/L161*M161*'uurtarief opbouw'!$C$40</f>
        <v>#DIV/0!</v>
      </c>
    </row>
    <row r="162" spans="1:14">
      <c r="A162" s="63" t="s">
        <v>473</v>
      </c>
      <c r="B162" s="5" t="s">
        <v>460</v>
      </c>
      <c r="C162" s="5" t="s">
        <v>71</v>
      </c>
      <c r="D162" s="5" t="s">
        <v>108</v>
      </c>
      <c r="E162" s="61" t="s">
        <v>326</v>
      </c>
      <c r="F162" s="49" t="s">
        <v>327</v>
      </c>
      <c r="G162" s="48" t="s">
        <v>67</v>
      </c>
      <c r="H162" s="68">
        <v>7.28</v>
      </c>
      <c r="I162" s="64"/>
      <c r="J162" s="65">
        <v>254</v>
      </c>
      <c r="K162" s="65">
        <f t="shared" si="2"/>
        <v>1849.1200000000001</v>
      </c>
      <c r="L162" s="65">
        <f>SUMIFS(normenblad!C:C,normenblad!A:A,C162,normenblad!B:B,J162)</f>
        <v>0</v>
      </c>
      <c r="M162" s="66">
        <v>1</v>
      </c>
      <c r="N162" s="67" t="e">
        <f>K162/L162*M162*'uurtarief opbouw'!$C$40</f>
        <v>#DIV/0!</v>
      </c>
    </row>
    <row r="163" spans="1:14">
      <c r="A163" s="63" t="s">
        <v>473</v>
      </c>
      <c r="B163" s="5" t="s">
        <v>460</v>
      </c>
      <c r="C163" s="5" t="s">
        <v>71</v>
      </c>
      <c r="D163" s="5" t="s">
        <v>108</v>
      </c>
      <c r="E163" s="61" t="s">
        <v>328</v>
      </c>
      <c r="F163" s="49" t="s">
        <v>329</v>
      </c>
      <c r="G163" s="48" t="s">
        <v>67</v>
      </c>
      <c r="H163" s="68">
        <v>26</v>
      </c>
      <c r="I163" s="64"/>
      <c r="J163" s="65">
        <v>254</v>
      </c>
      <c r="K163" s="65">
        <f t="shared" si="2"/>
        <v>6604</v>
      </c>
      <c r="L163" s="65">
        <f>SUMIFS(normenblad!C:C,normenblad!A:A,C163,normenblad!B:B,J163)</f>
        <v>0</v>
      </c>
      <c r="M163" s="66">
        <v>1</v>
      </c>
      <c r="N163" s="67" t="e">
        <f>K163/L163*M163*'uurtarief opbouw'!$C$40</f>
        <v>#DIV/0!</v>
      </c>
    </row>
    <row r="164" spans="1:14">
      <c r="A164" s="63" t="s">
        <v>473</v>
      </c>
      <c r="B164" s="5" t="s">
        <v>460</v>
      </c>
      <c r="C164" s="5" t="s">
        <v>71</v>
      </c>
      <c r="D164" s="5" t="s">
        <v>108</v>
      </c>
      <c r="E164" s="61" t="s">
        <v>330</v>
      </c>
      <c r="F164" s="49" t="s">
        <v>331</v>
      </c>
      <c r="G164" s="48" t="s">
        <v>67</v>
      </c>
      <c r="H164" s="68">
        <v>337.59</v>
      </c>
      <c r="I164" s="64"/>
      <c r="J164" s="65">
        <v>254</v>
      </c>
      <c r="K164" s="65">
        <f t="shared" si="2"/>
        <v>85747.86</v>
      </c>
      <c r="L164" s="65">
        <f>SUMIFS(normenblad!C:C,normenblad!A:A,C164,normenblad!B:B,J164)</f>
        <v>0</v>
      </c>
      <c r="M164" s="66">
        <v>1</v>
      </c>
      <c r="N164" s="67" t="e">
        <f>K164/L164*M164*'uurtarief opbouw'!$C$40</f>
        <v>#DIV/0!</v>
      </c>
    </row>
    <row r="165" spans="1:14">
      <c r="A165" s="63" t="s">
        <v>473</v>
      </c>
      <c r="B165" s="5" t="s">
        <v>460</v>
      </c>
      <c r="C165" s="49" t="s">
        <v>439</v>
      </c>
      <c r="D165" s="48" t="s">
        <v>205</v>
      </c>
      <c r="E165" s="61" t="s">
        <v>332</v>
      </c>
      <c r="F165" s="49" t="s">
        <v>333</v>
      </c>
      <c r="G165" s="48" t="s">
        <v>97</v>
      </c>
      <c r="H165" s="68">
        <v>88.54</v>
      </c>
      <c r="I165" s="64"/>
      <c r="J165" s="65">
        <v>254</v>
      </c>
      <c r="K165" s="65">
        <f t="shared" si="2"/>
        <v>22489.16</v>
      </c>
      <c r="L165" s="65">
        <f>SUMIFS(normenblad!C:C,normenblad!A:A,C165,normenblad!B:B,J165)</f>
        <v>0</v>
      </c>
      <c r="M165" s="66">
        <v>1</v>
      </c>
      <c r="N165" s="67" t="e">
        <f>K165/L165*M165*'uurtarief opbouw'!$C$40</f>
        <v>#DIV/0!</v>
      </c>
    </row>
    <row r="166" spans="1:14">
      <c r="A166" s="63" t="s">
        <v>473</v>
      </c>
      <c r="B166" s="5" t="s">
        <v>460</v>
      </c>
      <c r="C166" s="49" t="s">
        <v>439</v>
      </c>
      <c r="D166" s="48" t="s">
        <v>205</v>
      </c>
      <c r="E166" s="61" t="s">
        <v>334</v>
      </c>
      <c r="F166" s="49" t="s">
        <v>333</v>
      </c>
      <c r="G166" s="48" t="s">
        <v>67</v>
      </c>
      <c r="H166" s="68">
        <v>88.54</v>
      </c>
      <c r="I166" s="64"/>
      <c r="J166" s="65">
        <v>254</v>
      </c>
      <c r="K166" s="65">
        <f t="shared" si="2"/>
        <v>22489.16</v>
      </c>
      <c r="L166" s="65">
        <f>SUMIFS(normenblad!C:C,normenblad!A:A,C166,normenblad!B:B,J166)</f>
        <v>0</v>
      </c>
      <c r="M166" s="66">
        <v>1</v>
      </c>
      <c r="N166" s="67" t="e">
        <f>K166/L166*M166*'uurtarief opbouw'!$C$40</f>
        <v>#DIV/0!</v>
      </c>
    </row>
    <row r="167" spans="1:14">
      <c r="A167" s="63" t="s">
        <v>473</v>
      </c>
      <c r="B167" s="5" t="s">
        <v>460</v>
      </c>
      <c r="C167" s="49" t="s">
        <v>439</v>
      </c>
      <c r="D167" s="48" t="s">
        <v>205</v>
      </c>
      <c r="E167" s="61" t="s">
        <v>335</v>
      </c>
      <c r="F167" s="49" t="s">
        <v>333</v>
      </c>
      <c r="G167" s="48" t="s">
        <v>97</v>
      </c>
      <c r="H167" s="68">
        <v>94.09</v>
      </c>
      <c r="I167" s="64"/>
      <c r="J167" s="65">
        <v>254</v>
      </c>
      <c r="K167" s="65">
        <f t="shared" si="2"/>
        <v>23898.86</v>
      </c>
      <c r="L167" s="65">
        <f>SUMIFS(normenblad!C:C,normenblad!A:A,C167,normenblad!B:B,J167)</f>
        <v>0</v>
      </c>
      <c r="M167" s="66">
        <v>1</v>
      </c>
      <c r="N167" s="67" t="e">
        <f>K167/L167*M167*'uurtarief opbouw'!$C$40</f>
        <v>#DIV/0!</v>
      </c>
    </row>
    <row r="168" spans="1:14">
      <c r="A168" s="63" t="s">
        <v>473</v>
      </c>
      <c r="B168" s="5" t="s">
        <v>460</v>
      </c>
      <c r="C168" s="49" t="s">
        <v>439</v>
      </c>
      <c r="D168" s="48" t="s">
        <v>205</v>
      </c>
      <c r="E168" s="61" t="s">
        <v>336</v>
      </c>
      <c r="F168" s="49" t="s">
        <v>333</v>
      </c>
      <c r="G168" s="48" t="s">
        <v>97</v>
      </c>
      <c r="H168" s="68">
        <v>89.9</v>
      </c>
      <c r="I168" s="64"/>
      <c r="J168" s="65">
        <v>254</v>
      </c>
      <c r="K168" s="65">
        <f t="shared" si="2"/>
        <v>22834.600000000002</v>
      </c>
      <c r="L168" s="65">
        <f>SUMIFS(normenblad!C:C,normenblad!A:A,C168,normenblad!B:B,J168)</f>
        <v>0</v>
      </c>
      <c r="M168" s="66">
        <v>1</v>
      </c>
      <c r="N168" s="67" t="e">
        <f>K168/L168*M168*'uurtarief opbouw'!$C$40</f>
        <v>#DIV/0!</v>
      </c>
    </row>
    <row r="169" spans="1:14">
      <c r="A169" s="63" t="s">
        <v>473</v>
      </c>
      <c r="B169" s="5" t="s">
        <v>460</v>
      </c>
      <c r="C169" s="49" t="s">
        <v>439</v>
      </c>
      <c r="D169" s="48" t="s">
        <v>205</v>
      </c>
      <c r="E169" s="61" t="s">
        <v>337</v>
      </c>
      <c r="F169" s="49" t="s">
        <v>338</v>
      </c>
      <c r="G169" s="48" t="s">
        <v>97</v>
      </c>
      <c r="H169" s="68">
        <v>1354.4</v>
      </c>
      <c r="I169" s="64"/>
      <c r="J169" s="65">
        <v>254</v>
      </c>
      <c r="K169" s="65">
        <f t="shared" si="2"/>
        <v>344017.60000000003</v>
      </c>
      <c r="L169" s="65">
        <f>SUMIFS(normenblad!C:C,normenblad!A:A,C169,normenblad!B:B,J169)</f>
        <v>0</v>
      </c>
      <c r="M169" s="66">
        <v>1</v>
      </c>
      <c r="N169" s="67" t="e">
        <f>K169/L169*M169*'uurtarief opbouw'!$C$40</f>
        <v>#DIV/0!</v>
      </c>
    </row>
    <row r="170" spans="1:14">
      <c r="A170" s="63" t="s">
        <v>473</v>
      </c>
      <c r="B170" s="5" t="s">
        <v>460</v>
      </c>
      <c r="C170" s="49" t="s">
        <v>439</v>
      </c>
      <c r="D170" s="48" t="s">
        <v>205</v>
      </c>
      <c r="E170" s="61" t="s">
        <v>339</v>
      </c>
      <c r="F170" s="49" t="s">
        <v>333</v>
      </c>
      <c r="G170" s="48" t="s">
        <v>340</v>
      </c>
      <c r="H170" s="68">
        <v>88.34</v>
      </c>
      <c r="I170" s="64"/>
      <c r="J170" s="65">
        <v>254</v>
      </c>
      <c r="K170" s="65">
        <f t="shared" si="2"/>
        <v>22438.36</v>
      </c>
      <c r="L170" s="65">
        <f>SUMIFS(normenblad!C:C,normenblad!A:A,C170,normenblad!B:B,J170)</f>
        <v>0</v>
      </c>
      <c r="M170" s="66">
        <v>1</v>
      </c>
      <c r="N170" s="67" t="e">
        <f>K170/L170*M170*'uurtarief opbouw'!$C$40</f>
        <v>#DIV/0!</v>
      </c>
    </row>
    <row r="171" spans="1:14">
      <c r="A171" s="63" t="s">
        <v>473</v>
      </c>
      <c r="B171" s="5" t="s">
        <v>460</v>
      </c>
      <c r="C171" s="49" t="s">
        <v>439</v>
      </c>
      <c r="D171" s="48" t="s">
        <v>205</v>
      </c>
      <c r="E171" s="61" t="s">
        <v>341</v>
      </c>
      <c r="F171" s="49" t="s">
        <v>333</v>
      </c>
      <c r="G171" s="48" t="s">
        <v>97</v>
      </c>
      <c r="H171" s="68">
        <v>93.12</v>
      </c>
      <c r="I171" s="64"/>
      <c r="J171" s="65">
        <v>254</v>
      </c>
      <c r="K171" s="65">
        <f t="shared" si="2"/>
        <v>23652.48</v>
      </c>
      <c r="L171" s="65">
        <f>SUMIFS(normenblad!C:C,normenblad!A:A,C171,normenblad!B:B,J171)</f>
        <v>0</v>
      </c>
      <c r="M171" s="66">
        <v>1</v>
      </c>
      <c r="N171" s="67" t="e">
        <f>K171/L171*M171*'uurtarief opbouw'!$C$40</f>
        <v>#DIV/0!</v>
      </c>
    </row>
    <row r="172" spans="1:14">
      <c r="A172" s="63" t="s">
        <v>473</v>
      </c>
      <c r="B172" s="5" t="s">
        <v>460</v>
      </c>
      <c r="C172" s="5" t="s">
        <v>71</v>
      </c>
      <c r="D172" s="48" t="s">
        <v>205</v>
      </c>
      <c r="E172" s="61" t="s">
        <v>342</v>
      </c>
      <c r="F172" s="49" t="s">
        <v>343</v>
      </c>
      <c r="G172" s="48" t="s">
        <v>67</v>
      </c>
      <c r="H172" s="68">
        <v>24</v>
      </c>
      <c r="I172" s="64"/>
      <c r="J172" s="65">
        <v>254</v>
      </c>
      <c r="K172" s="65">
        <f t="shared" si="2"/>
        <v>6096</v>
      </c>
      <c r="L172" s="65">
        <f>SUMIFS(normenblad!C:C,normenblad!A:A,C172,normenblad!B:B,J172)</f>
        <v>0</v>
      </c>
      <c r="M172" s="66">
        <v>1</v>
      </c>
      <c r="N172" s="67" t="e">
        <f>K172/L172*M172*'uurtarief opbouw'!$C$40</f>
        <v>#DIV/0!</v>
      </c>
    </row>
    <row r="173" spans="1:14">
      <c r="A173" s="63" t="s">
        <v>473</v>
      </c>
      <c r="B173" s="5" t="s">
        <v>460</v>
      </c>
      <c r="C173" s="49" t="s">
        <v>439</v>
      </c>
      <c r="D173" s="48" t="s">
        <v>205</v>
      </c>
      <c r="E173" s="61" t="s">
        <v>344</v>
      </c>
      <c r="F173" s="49" t="s">
        <v>333</v>
      </c>
      <c r="G173" s="48" t="s">
        <v>97</v>
      </c>
      <c r="H173" s="68">
        <v>87.38</v>
      </c>
      <c r="I173" s="64"/>
      <c r="J173" s="65">
        <v>254</v>
      </c>
      <c r="K173" s="65">
        <f t="shared" si="2"/>
        <v>22194.52</v>
      </c>
      <c r="L173" s="65">
        <f>SUMIFS(normenblad!C:C,normenblad!A:A,C173,normenblad!B:B,J173)</f>
        <v>0</v>
      </c>
      <c r="M173" s="66">
        <v>1</v>
      </c>
      <c r="N173" s="67" t="e">
        <f>K173/L173*M173*'uurtarief opbouw'!$C$40</f>
        <v>#DIV/0!</v>
      </c>
    </row>
    <row r="174" spans="1:14">
      <c r="A174" s="63" t="s">
        <v>473</v>
      </c>
      <c r="B174" s="5" t="s">
        <v>460</v>
      </c>
      <c r="C174" s="49" t="s">
        <v>439</v>
      </c>
      <c r="D174" s="48" t="s">
        <v>205</v>
      </c>
      <c r="E174" s="61" t="s">
        <v>345</v>
      </c>
      <c r="F174" s="49" t="s">
        <v>333</v>
      </c>
      <c r="G174" s="48" t="s">
        <v>97</v>
      </c>
      <c r="H174" s="68">
        <v>87.38</v>
      </c>
      <c r="I174" s="64"/>
      <c r="J174" s="65">
        <v>254</v>
      </c>
      <c r="K174" s="65">
        <f t="shared" si="2"/>
        <v>22194.52</v>
      </c>
      <c r="L174" s="65">
        <f>SUMIFS(normenblad!C:C,normenblad!A:A,C174,normenblad!B:B,J174)</f>
        <v>0</v>
      </c>
      <c r="M174" s="66">
        <v>1</v>
      </c>
      <c r="N174" s="67" t="e">
        <f>K174/L174*M174*'uurtarief opbouw'!$C$40</f>
        <v>#DIV/0!</v>
      </c>
    </row>
    <row r="175" spans="1:14">
      <c r="A175" s="63" t="s">
        <v>473</v>
      </c>
      <c r="B175" s="5" t="s">
        <v>460</v>
      </c>
      <c r="C175" s="49" t="s">
        <v>439</v>
      </c>
      <c r="D175" s="48" t="s">
        <v>205</v>
      </c>
      <c r="E175" s="61" t="s">
        <v>346</v>
      </c>
      <c r="F175" s="49" t="s">
        <v>333</v>
      </c>
      <c r="G175" s="48" t="s">
        <v>97</v>
      </c>
      <c r="H175" s="68">
        <v>93.09</v>
      </c>
      <c r="I175" s="64"/>
      <c r="J175" s="65">
        <v>254</v>
      </c>
      <c r="K175" s="65">
        <f t="shared" si="2"/>
        <v>23644.86</v>
      </c>
      <c r="L175" s="65">
        <f>SUMIFS(normenblad!C:C,normenblad!A:A,C175,normenblad!B:B,J175)</f>
        <v>0</v>
      </c>
      <c r="M175" s="66">
        <v>1</v>
      </c>
      <c r="N175" s="67" t="e">
        <f>K175/L175*M175*'uurtarief opbouw'!$C$40</f>
        <v>#DIV/0!</v>
      </c>
    </row>
    <row r="176" spans="1:14">
      <c r="A176" s="63" t="s">
        <v>473</v>
      </c>
      <c r="B176" s="5" t="s">
        <v>460</v>
      </c>
      <c r="C176" s="5" t="s">
        <v>95</v>
      </c>
      <c r="D176" s="48" t="s">
        <v>205</v>
      </c>
      <c r="E176" s="61" t="s">
        <v>347</v>
      </c>
      <c r="F176" s="49" t="s">
        <v>348</v>
      </c>
      <c r="G176" s="48" t="s">
        <v>67</v>
      </c>
      <c r="H176" s="68">
        <v>5.6</v>
      </c>
      <c r="I176" s="64"/>
      <c r="J176" s="65">
        <v>254</v>
      </c>
      <c r="K176" s="65">
        <f t="shared" si="2"/>
        <v>1422.3999999999999</v>
      </c>
      <c r="L176" s="65">
        <f>SUMIFS(normenblad!C:C,normenblad!A:A,C176,normenblad!B:B,J176)</f>
        <v>0</v>
      </c>
      <c r="M176" s="66">
        <v>1</v>
      </c>
      <c r="N176" s="67" t="e">
        <f>K176/L176*M176*'uurtarief opbouw'!$C$40</f>
        <v>#DIV/0!</v>
      </c>
    </row>
    <row r="177" spans="1:14">
      <c r="A177" s="63" t="s">
        <v>473</v>
      </c>
      <c r="B177" s="5" t="s">
        <v>460</v>
      </c>
      <c r="C177" s="49" t="s">
        <v>439</v>
      </c>
      <c r="D177" s="48" t="s">
        <v>205</v>
      </c>
      <c r="E177" s="61" t="s">
        <v>349</v>
      </c>
      <c r="F177" s="49" t="s">
        <v>333</v>
      </c>
      <c r="G177" s="48" t="s">
        <v>97</v>
      </c>
      <c r="H177" s="68">
        <v>93.09</v>
      </c>
      <c r="I177" s="64"/>
      <c r="J177" s="65">
        <v>254</v>
      </c>
      <c r="K177" s="65">
        <f t="shared" si="2"/>
        <v>23644.86</v>
      </c>
      <c r="L177" s="65">
        <f>SUMIFS(normenblad!C:C,normenblad!A:A,C177,normenblad!B:B,J177)</f>
        <v>0</v>
      </c>
      <c r="M177" s="66">
        <v>1</v>
      </c>
      <c r="N177" s="67" t="e">
        <f>K177/L177*M177*'uurtarief opbouw'!$C$40</f>
        <v>#DIV/0!</v>
      </c>
    </row>
    <row r="178" spans="1:14">
      <c r="A178" s="63" t="s">
        <v>473</v>
      </c>
      <c r="B178" s="5" t="s">
        <v>460</v>
      </c>
      <c r="C178" s="49" t="s">
        <v>439</v>
      </c>
      <c r="D178" s="48" t="s">
        <v>205</v>
      </c>
      <c r="E178" s="61" t="s">
        <v>350</v>
      </c>
      <c r="F178" s="49" t="s">
        <v>333</v>
      </c>
      <c r="G178" s="48" t="s">
        <v>97</v>
      </c>
      <c r="H178" s="68">
        <v>88.34</v>
      </c>
      <c r="I178" s="64"/>
      <c r="J178" s="65">
        <v>254</v>
      </c>
      <c r="K178" s="65">
        <f t="shared" si="2"/>
        <v>22438.36</v>
      </c>
      <c r="L178" s="65">
        <f>SUMIFS(normenblad!C:C,normenblad!A:A,C178,normenblad!B:B,J178)</f>
        <v>0</v>
      </c>
      <c r="M178" s="66">
        <v>1</v>
      </c>
      <c r="N178" s="67" t="e">
        <f>K178/L178*M178*'uurtarief opbouw'!$C$40</f>
        <v>#DIV/0!</v>
      </c>
    </row>
    <row r="179" spans="1:14">
      <c r="A179" s="63" t="s">
        <v>473</v>
      </c>
      <c r="B179" s="5" t="s">
        <v>460</v>
      </c>
      <c r="C179" s="49" t="s">
        <v>439</v>
      </c>
      <c r="D179" s="48" t="s">
        <v>205</v>
      </c>
      <c r="E179" s="61" t="s">
        <v>351</v>
      </c>
      <c r="F179" s="49" t="s">
        <v>333</v>
      </c>
      <c r="G179" s="48" t="s">
        <v>97</v>
      </c>
      <c r="H179" s="68">
        <v>87.38</v>
      </c>
      <c r="I179" s="64"/>
      <c r="J179" s="65">
        <v>254</v>
      </c>
      <c r="K179" s="65">
        <f t="shared" si="2"/>
        <v>22194.52</v>
      </c>
      <c r="L179" s="65">
        <f>SUMIFS(normenblad!C:C,normenblad!A:A,C179,normenblad!B:B,J179)</f>
        <v>0</v>
      </c>
      <c r="M179" s="66">
        <v>1</v>
      </c>
      <c r="N179" s="67" t="e">
        <f>K179/L179*M179*'uurtarief opbouw'!$C$40</f>
        <v>#DIV/0!</v>
      </c>
    </row>
    <row r="180" spans="1:14">
      <c r="A180" s="63" t="s">
        <v>473</v>
      </c>
      <c r="B180" s="5" t="s">
        <v>460</v>
      </c>
      <c r="C180" s="5" t="s">
        <v>71</v>
      </c>
      <c r="D180" s="48" t="s">
        <v>205</v>
      </c>
      <c r="E180" s="61" t="s">
        <v>352</v>
      </c>
      <c r="F180" s="49" t="s">
        <v>343</v>
      </c>
      <c r="G180" s="48" t="s">
        <v>67</v>
      </c>
      <c r="H180" s="68">
        <v>24</v>
      </c>
      <c r="I180" s="64"/>
      <c r="J180" s="65">
        <v>254</v>
      </c>
      <c r="K180" s="65">
        <f t="shared" si="2"/>
        <v>6096</v>
      </c>
      <c r="L180" s="65">
        <f>SUMIFS(normenblad!C:C,normenblad!A:A,C180,normenblad!B:B,J180)</f>
        <v>0</v>
      </c>
      <c r="M180" s="66">
        <v>1</v>
      </c>
      <c r="N180" s="67" t="e">
        <f>K180/L180*M180*'uurtarief opbouw'!$C$40</f>
        <v>#DIV/0!</v>
      </c>
    </row>
    <row r="181" spans="1:14">
      <c r="A181" s="63" t="s">
        <v>473</v>
      </c>
      <c r="B181" s="5" t="s">
        <v>460</v>
      </c>
      <c r="C181" s="49" t="s">
        <v>439</v>
      </c>
      <c r="D181" s="48" t="s">
        <v>205</v>
      </c>
      <c r="E181" s="61" t="s">
        <v>353</v>
      </c>
      <c r="F181" s="49" t="s">
        <v>333</v>
      </c>
      <c r="G181" s="48" t="s">
        <v>97</v>
      </c>
      <c r="H181" s="68">
        <v>87.39</v>
      </c>
      <c r="I181" s="64"/>
      <c r="J181" s="65">
        <v>254</v>
      </c>
      <c r="K181" s="65">
        <f t="shared" si="2"/>
        <v>22197.06</v>
      </c>
      <c r="L181" s="65">
        <f>SUMIFS(normenblad!C:C,normenblad!A:A,C181,normenblad!B:B,J181)</f>
        <v>0</v>
      </c>
      <c r="M181" s="66">
        <v>1</v>
      </c>
      <c r="N181" s="67" t="e">
        <f>K181/L181*M181*'uurtarief opbouw'!$C$40</f>
        <v>#DIV/0!</v>
      </c>
    </row>
    <row r="182" spans="1:14">
      <c r="A182" s="63" t="s">
        <v>473</v>
      </c>
      <c r="B182" s="5" t="s">
        <v>460</v>
      </c>
      <c r="C182" s="49" t="s">
        <v>439</v>
      </c>
      <c r="D182" s="48" t="s">
        <v>205</v>
      </c>
      <c r="E182" s="61" t="s">
        <v>354</v>
      </c>
      <c r="F182" s="49" t="s">
        <v>333</v>
      </c>
      <c r="G182" s="48" t="s">
        <v>97</v>
      </c>
      <c r="H182" s="68">
        <v>88.35</v>
      </c>
      <c r="I182" s="64"/>
      <c r="J182" s="65">
        <v>254</v>
      </c>
      <c r="K182" s="65">
        <f t="shared" si="2"/>
        <v>22440.899999999998</v>
      </c>
      <c r="L182" s="65">
        <f>SUMIFS(normenblad!C:C,normenblad!A:A,C182,normenblad!B:B,J182)</f>
        <v>0</v>
      </c>
      <c r="M182" s="66">
        <v>1</v>
      </c>
      <c r="N182" s="67" t="e">
        <f>K182/L182*M182*'uurtarief opbouw'!$C$40</f>
        <v>#DIV/0!</v>
      </c>
    </row>
    <row r="183" spans="1:14">
      <c r="A183" s="63" t="s">
        <v>473</v>
      </c>
      <c r="B183" s="5" t="s">
        <v>460</v>
      </c>
      <c r="C183" s="49" t="s">
        <v>439</v>
      </c>
      <c r="D183" s="48" t="s">
        <v>205</v>
      </c>
      <c r="E183" s="61" t="s">
        <v>355</v>
      </c>
      <c r="F183" s="49" t="s">
        <v>333</v>
      </c>
      <c r="G183" s="48" t="s">
        <v>97</v>
      </c>
      <c r="H183" s="68">
        <v>94.07</v>
      </c>
      <c r="I183" s="64"/>
      <c r="J183" s="65">
        <v>254</v>
      </c>
      <c r="K183" s="65">
        <f t="shared" si="2"/>
        <v>23893.78</v>
      </c>
      <c r="L183" s="65">
        <f>SUMIFS(normenblad!C:C,normenblad!A:A,C183,normenblad!B:B,J183)</f>
        <v>0</v>
      </c>
      <c r="M183" s="66">
        <v>1</v>
      </c>
      <c r="N183" s="67" t="e">
        <f>K183/L183*M183*'uurtarief opbouw'!$C$40</f>
        <v>#DIV/0!</v>
      </c>
    </row>
    <row r="184" spans="1:14">
      <c r="A184" s="63" t="s">
        <v>473</v>
      </c>
      <c r="B184" s="5" t="s">
        <v>460</v>
      </c>
      <c r="C184" s="49" t="s">
        <v>439</v>
      </c>
      <c r="D184" s="48" t="s">
        <v>205</v>
      </c>
      <c r="E184" s="61" t="s">
        <v>356</v>
      </c>
      <c r="F184" s="49" t="s">
        <v>333</v>
      </c>
      <c r="G184" s="48" t="s">
        <v>97</v>
      </c>
      <c r="H184" s="68">
        <v>94</v>
      </c>
      <c r="I184" s="64"/>
      <c r="J184" s="65">
        <v>254</v>
      </c>
      <c r="K184" s="65">
        <f t="shared" si="2"/>
        <v>23876</v>
      </c>
      <c r="L184" s="65">
        <f>SUMIFS(normenblad!C:C,normenblad!A:A,C184,normenblad!B:B,J184)</f>
        <v>0</v>
      </c>
      <c r="M184" s="66">
        <v>1</v>
      </c>
      <c r="N184" s="67" t="e">
        <f>K184/L184*M184*'uurtarief opbouw'!$C$40</f>
        <v>#DIV/0!</v>
      </c>
    </row>
    <row r="185" spans="1:14">
      <c r="A185" s="63" t="s">
        <v>473</v>
      </c>
      <c r="B185" s="5" t="s">
        <v>460</v>
      </c>
      <c r="C185" s="49" t="s">
        <v>439</v>
      </c>
      <c r="D185" s="48" t="s">
        <v>205</v>
      </c>
      <c r="E185" s="61" t="s">
        <v>357</v>
      </c>
      <c r="F185" s="49" t="s">
        <v>333</v>
      </c>
      <c r="G185" s="48" t="s">
        <v>97</v>
      </c>
      <c r="H185" s="68">
        <v>90.98</v>
      </c>
      <c r="I185" s="64"/>
      <c r="J185" s="65">
        <v>254</v>
      </c>
      <c r="K185" s="65">
        <f t="shared" si="2"/>
        <v>23108.920000000002</v>
      </c>
      <c r="L185" s="65">
        <f>SUMIFS(normenblad!C:C,normenblad!A:A,C185,normenblad!B:B,J185)</f>
        <v>0</v>
      </c>
      <c r="M185" s="66">
        <v>1</v>
      </c>
      <c r="N185" s="67" t="e">
        <f>K185/L185*M185*'uurtarief opbouw'!$C$40</f>
        <v>#DIV/0!</v>
      </c>
    </row>
    <row r="186" spans="1:14">
      <c r="A186" s="63" t="s">
        <v>473</v>
      </c>
      <c r="B186" s="5" t="s">
        <v>460</v>
      </c>
      <c r="C186" s="49" t="s">
        <v>439</v>
      </c>
      <c r="D186" s="48" t="s">
        <v>205</v>
      </c>
      <c r="E186" s="61" t="s">
        <v>358</v>
      </c>
      <c r="F186" s="49" t="s">
        <v>333</v>
      </c>
      <c r="G186" s="48" t="s">
        <v>97</v>
      </c>
      <c r="H186" s="68">
        <v>86.95</v>
      </c>
      <c r="I186" s="64"/>
      <c r="J186" s="65">
        <v>254</v>
      </c>
      <c r="K186" s="65">
        <f t="shared" si="2"/>
        <v>22085.3</v>
      </c>
      <c r="L186" s="65">
        <f>SUMIFS(normenblad!C:C,normenblad!A:A,C186,normenblad!B:B,J186)</f>
        <v>0</v>
      </c>
      <c r="M186" s="66">
        <v>1</v>
      </c>
      <c r="N186" s="67" t="e">
        <f>K186/L186*M186*'uurtarief opbouw'!$C$40</f>
        <v>#DIV/0!</v>
      </c>
    </row>
    <row r="187" spans="1:14">
      <c r="A187" s="63" t="s">
        <v>473</v>
      </c>
      <c r="B187" s="5" t="s">
        <v>460</v>
      </c>
      <c r="C187" s="5" t="s">
        <v>186</v>
      </c>
      <c r="D187" s="48" t="s">
        <v>260</v>
      </c>
      <c r="E187" s="61" t="s">
        <v>359</v>
      </c>
      <c r="F187" s="49" t="s">
        <v>285</v>
      </c>
      <c r="G187" s="48" t="s">
        <v>97</v>
      </c>
      <c r="H187" s="68">
        <v>23.76</v>
      </c>
      <c r="I187" s="64"/>
      <c r="J187" s="65">
        <v>156</v>
      </c>
      <c r="K187" s="65">
        <f t="shared" si="2"/>
        <v>3706.5600000000004</v>
      </c>
      <c r="L187" s="65">
        <f>SUMIFS(normenblad!C:C,normenblad!A:A,C187,normenblad!B:B,J187)</f>
        <v>0</v>
      </c>
      <c r="M187" s="66">
        <v>1</v>
      </c>
      <c r="N187" s="67" t="e">
        <f>K187/L187*M187*'uurtarief opbouw'!$C$40</f>
        <v>#DIV/0!</v>
      </c>
    </row>
    <row r="188" spans="1:14">
      <c r="A188" s="63" t="s">
        <v>473</v>
      </c>
      <c r="B188" s="5" t="s">
        <v>460</v>
      </c>
      <c r="C188" s="5" t="s">
        <v>186</v>
      </c>
      <c r="D188" s="48" t="s">
        <v>260</v>
      </c>
      <c r="E188" s="61" t="s">
        <v>360</v>
      </c>
      <c r="F188" s="49" t="s">
        <v>285</v>
      </c>
      <c r="G188" s="48" t="s">
        <v>97</v>
      </c>
      <c r="H188" s="68">
        <v>43.56</v>
      </c>
      <c r="I188" s="64"/>
      <c r="J188" s="65">
        <v>156</v>
      </c>
      <c r="K188" s="65">
        <f t="shared" si="2"/>
        <v>6795.3600000000006</v>
      </c>
      <c r="L188" s="65">
        <f>SUMIFS(normenblad!C:C,normenblad!A:A,C188,normenblad!B:B,J188)</f>
        <v>0</v>
      </c>
      <c r="M188" s="66">
        <v>1</v>
      </c>
      <c r="N188" s="67" t="e">
        <f>K188/L188*M188*'uurtarief opbouw'!$C$40</f>
        <v>#DIV/0!</v>
      </c>
    </row>
    <row r="189" spans="1:14" ht="13.5" thickBot="1">
      <c r="A189" s="63" t="s">
        <v>473</v>
      </c>
      <c r="B189" s="22" t="s">
        <v>460</v>
      </c>
      <c r="C189" s="22" t="s">
        <v>454</v>
      </c>
      <c r="D189" s="69" t="s">
        <v>260</v>
      </c>
      <c r="E189" s="70" t="s">
        <v>361</v>
      </c>
      <c r="F189" s="71" t="s">
        <v>362</v>
      </c>
      <c r="G189" s="69" t="s">
        <v>65</v>
      </c>
      <c r="H189" s="72">
        <v>128</v>
      </c>
      <c r="I189" s="73"/>
      <c r="J189" s="74">
        <v>254</v>
      </c>
      <c r="K189" s="74">
        <f t="shared" si="2"/>
        <v>32512</v>
      </c>
      <c r="L189" s="74">
        <f>SUMIFS(normenblad!C:C,normenblad!A:A,C189,normenblad!B:B,J189)</f>
        <v>0</v>
      </c>
      <c r="M189" s="75">
        <v>1</v>
      </c>
      <c r="N189" s="76" t="e">
        <f>K189/L189*M189*'uurtarief opbouw'!$C$40</f>
        <v>#DIV/0!</v>
      </c>
    </row>
    <row r="190" spans="1:14" ht="13.5" thickBot="1">
      <c r="A190" s="9"/>
      <c r="B190" s="10" t="s">
        <v>474</v>
      </c>
      <c r="C190" s="77"/>
      <c r="D190" s="78"/>
      <c r="E190" s="79"/>
      <c r="F190" s="77"/>
      <c r="G190" s="78"/>
      <c r="H190" s="80"/>
      <c r="I190" s="81"/>
      <c r="J190" s="82"/>
      <c r="K190" s="82"/>
      <c r="L190" s="82"/>
      <c r="M190" s="83"/>
      <c r="N190" s="84" t="e">
        <f>SUM(N7:N189)</f>
        <v>#DIV/0!</v>
      </c>
    </row>
    <row r="191" spans="1:14">
      <c r="A191" s="5" t="s">
        <v>473</v>
      </c>
      <c r="B191" s="5" t="s">
        <v>440</v>
      </c>
      <c r="C191" s="49" t="s">
        <v>439</v>
      </c>
      <c r="D191" s="48" t="s">
        <v>108</v>
      </c>
      <c r="E191" s="61" t="s">
        <v>292</v>
      </c>
      <c r="F191" s="49" t="s">
        <v>293</v>
      </c>
      <c r="G191" s="48" t="s">
        <v>65</v>
      </c>
      <c r="H191" s="68">
        <v>44.36</v>
      </c>
      <c r="I191" s="64"/>
      <c r="J191" s="65">
        <v>102</v>
      </c>
      <c r="K191" s="65">
        <f t="shared" si="2"/>
        <v>4524.72</v>
      </c>
      <c r="L191" s="65">
        <f>SUMIFS(normenblad!C:C,normenblad!A:A,C191,normenblad!B:B,J191)</f>
        <v>0</v>
      </c>
      <c r="M191" s="66">
        <v>1</v>
      </c>
      <c r="N191" s="127" t="e">
        <f>K191/L191*M191*'uurtarief opbouw'!$C$41</f>
        <v>#DIV/0!</v>
      </c>
    </row>
    <row r="192" spans="1:14">
      <c r="A192" s="5" t="s">
        <v>473</v>
      </c>
      <c r="B192" s="5" t="s">
        <v>440</v>
      </c>
      <c r="C192" s="5" t="s">
        <v>95</v>
      </c>
      <c r="D192" s="48" t="s">
        <v>108</v>
      </c>
      <c r="E192" s="61" t="s">
        <v>294</v>
      </c>
      <c r="F192" s="49" t="s">
        <v>295</v>
      </c>
      <c r="G192" s="48" t="s">
        <v>67</v>
      </c>
      <c r="H192" s="68">
        <v>10.89</v>
      </c>
      <c r="I192" s="64"/>
      <c r="J192" s="65">
        <v>102</v>
      </c>
      <c r="K192" s="65">
        <f t="shared" si="2"/>
        <v>1110.78</v>
      </c>
      <c r="L192" s="65">
        <f>SUMIFS(normenblad!C:C,normenblad!A:A,C192,normenblad!B:B,J192)</f>
        <v>0</v>
      </c>
      <c r="M192" s="66">
        <v>1</v>
      </c>
      <c r="N192" s="127" t="e">
        <f>K192/L192*M192*'uurtarief opbouw'!$C$41</f>
        <v>#DIV/0!</v>
      </c>
    </row>
    <row r="193" spans="1:14">
      <c r="A193" s="5" t="s">
        <v>473</v>
      </c>
      <c r="B193" s="5" t="s">
        <v>440</v>
      </c>
      <c r="C193" s="49" t="s">
        <v>439</v>
      </c>
      <c r="D193" s="48" t="s">
        <v>108</v>
      </c>
      <c r="E193" s="61" t="s">
        <v>296</v>
      </c>
      <c r="F193" s="49" t="s">
        <v>297</v>
      </c>
      <c r="G193" s="48" t="s">
        <v>298</v>
      </c>
      <c r="H193" s="68">
        <v>971</v>
      </c>
      <c r="I193" s="64"/>
      <c r="J193" s="65">
        <v>102</v>
      </c>
      <c r="K193" s="65">
        <f t="shared" si="2"/>
        <v>99042</v>
      </c>
      <c r="L193" s="65">
        <f>SUMIFS(normenblad!C:C,normenblad!A:A,C193,normenblad!B:B,J193)</f>
        <v>0</v>
      </c>
      <c r="M193" s="66">
        <v>1</v>
      </c>
      <c r="N193" s="127" t="e">
        <f>K193/L193*M193*'uurtarief opbouw'!$C$41</f>
        <v>#DIV/0!</v>
      </c>
    </row>
    <row r="194" spans="1:14">
      <c r="A194" s="5" t="s">
        <v>473</v>
      </c>
      <c r="B194" s="5" t="s">
        <v>440</v>
      </c>
      <c r="C194" s="5" t="s">
        <v>71</v>
      </c>
      <c r="D194" s="48" t="s">
        <v>108</v>
      </c>
      <c r="E194" s="61" t="s">
        <v>299</v>
      </c>
      <c r="F194" s="49" t="s">
        <v>300</v>
      </c>
      <c r="G194" s="48" t="s">
        <v>67</v>
      </c>
      <c r="H194" s="68">
        <v>24</v>
      </c>
      <c r="I194" s="64"/>
      <c r="J194" s="65">
        <v>102</v>
      </c>
      <c r="K194" s="65">
        <f t="shared" si="2"/>
        <v>2448</v>
      </c>
      <c r="L194" s="65">
        <f>SUMIFS(normenblad!C:C,normenblad!A:A,C194,normenblad!B:B,J194)</f>
        <v>0</v>
      </c>
      <c r="M194" s="66">
        <v>1</v>
      </c>
      <c r="N194" s="127" t="e">
        <f>K194/L194*M194*'uurtarief opbouw'!$C$41</f>
        <v>#DIV/0!</v>
      </c>
    </row>
    <row r="195" spans="1:14">
      <c r="A195" s="5" t="s">
        <v>473</v>
      </c>
      <c r="B195" s="5" t="s">
        <v>440</v>
      </c>
      <c r="C195" s="49" t="s">
        <v>439</v>
      </c>
      <c r="D195" s="48" t="s">
        <v>108</v>
      </c>
      <c r="E195" s="61" t="s">
        <v>301</v>
      </c>
      <c r="F195" s="49" t="s">
        <v>302</v>
      </c>
      <c r="G195" s="48" t="s">
        <v>303</v>
      </c>
      <c r="H195" s="68">
        <v>87.6</v>
      </c>
      <c r="I195" s="64"/>
      <c r="J195" s="65">
        <v>102</v>
      </c>
      <c r="K195" s="65">
        <f t="shared" si="2"/>
        <v>8935.1999999999989</v>
      </c>
      <c r="L195" s="65">
        <f>SUMIFS(normenblad!C:C,normenblad!A:A,C195,normenblad!B:B,J195)</f>
        <v>0</v>
      </c>
      <c r="M195" s="66">
        <v>1</v>
      </c>
      <c r="N195" s="127" t="e">
        <f>K195/L195*M195*'uurtarief opbouw'!$C$41</f>
        <v>#DIV/0!</v>
      </c>
    </row>
    <row r="196" spans="1:14">
      <c r="A196" s="5" t="s">
        <v>473</v>
      </c>
      <c r="B196" s="5" t="s">
        <v>440</v>
      </c>
      <c r="C196" s="5" t="s">
        <v>71</v>
      </c>
      <c r="D196" s="48" t="s">
        <v>108</v>
      </c>
      <c r="E196" s="61" t="s">
        <v>304</v>
      </c>
      <c r="F196" s="49" t="s">
        <v>305</v>
      </c>
      <c r="G196" s="48" t="s">
        <v>67</v>
      </c>
      <c r="H196" s="68">
        <v>147</v>
      </c>
      <c r="I196" s="64"/>
      <c r="J196" s="65">
        <v>102</v>
      </c>
      <c r="K196" s="65">
        <f t="shared" si="2"/>
        <v>14994</v>
      </c>
      <c r="L196" s="65">
        <f>SUMIFS(normenblad!C:C,normenblad!A:A,C196,normenblad!B:B,J196)</f>
        <v>0</v>
      </c>
      <c r="M196" s="66">
        <v>1</v>
      </c>
      <c r="N196" s="127" t="e">
        <f>K196/L196*M196*'uurtarief opbouw'!$C$41</f>
        <v>#DIV/0!</v>
      </c>
    </row>
    <row r="197" spans="1:14">
      <c r="A197" s="5" t="s">
        <v>473</v>
      </c>
      <c r="B197" s="5" t="s">
        <v>440</v>
      </c>
      <c r="C197" s="5" t="s">
        <v>95</v>
      </c>
      <c r="D197" s="48" t="s">
        <v>108</v>
      </c>
      <c r="E197" s="61" t="s">
        <v>306</v>
      </c>
      <c r="F197" s="49" t="s">
        <v>307</v>
      </c>
      <c r="G197" s="48" t="s">
        <v>105</v>
      </c>
      <c r="H197" s="68">
        <v>15.6</v>
      </c>
      <c r="I197" s="64"/>
      <c r="J197" s="65">
        <v>102</v>
      </c>
      <c r="K197" s="65">
        <f t="shared" si="2"/>
        <v>1591.2</v>
      </c>
      <c r="L197" s="65">
        <f>SUMIFS(normenblad!C:C,normenblad!A:A,C197,normenblad!B:B,J197)</f>
        <v>0</v>
      </c>
      <c r="M197" s="66">
        <v>1</v>
      </c>
      <c r="N197" s="127" t="e">
        <f>K197/L197*M197*'uurtarief opbouw'!$C$41</f>
        <v>#DIV/0!</v>
      </c>
    </row>
    <row r="198" spans="1:14">
      <c r="A198" s="5" t="s">
        <v>473</v>
      </c>
      <c r="B198" s="5" t="s">
        <v>440</v>
      </c>
      <c r="C198" s="5" t="s">
        <v>95</v>
      </c>
      <c r="D198" s="48" t="s">
        <v>108</v>
      </c>
      <c r="E198" s="61" t="s">
        <v>308</v>
      </c>
      <c r="F198" s="49" t="s">
        <v>309</v>
      </c>
      <c r="G198" s="48" t="s">
        <v>105</v>
      </c>
      <c r="H198" s="68">
        <v>10.24</v>
      </c>
      <c r="I198" s="64"/>
      <c r="J198" s="65">
        <v>102</v>
      </c>
      <c r="K198" s="65">
        <f t="shared" si="2"/>
        <v>1044.48</v>
      </c>
      <c r="L198" s="65">
        <f>SUMIFS(normenblad!C:C,normenblad!A:A,C198,normenblad!B:B,J198)</f>
        <v>0</v>
      </c>
      <c r="M198" s="66">
        <v>1</v>
      </c>
      <c r="N198" s="127" t="e">
        <f>K198/L198*M198*'uurtarief opbouw'!$C$41</f>
        <v>#DIV/0!</v>
      </c>
    </row>
    <row r="199" spans="1:14">
      <c r="A199" s="5" t="s">
        <v>473</v>
      </c>
      <c r="B199" s="5" t="s">
        <v>440</v>
      </c>
      <c r="C199" s="49" t="s">
        <v>439</v>
      </c>
      <c r="D199" s="48" t="s">
        <v>108</v>
      </c>
      <c r="E199" s="61" t="s">
        <v>310</v>
      </c>
      <c r="F199" s="49" t="s">
        <v>311</v>
      </c>
      <c r="G199" s="48" t="s">
        <v>312</v>
      </c>
      <c r="H199" s="68">
        <v>83</v>
      </c>
      <c r="I199" s="64"/>
      <c r="J199" s="65">
        <v>102</v>
      </c>
      <c r="K199" s="65">
        <f t="shared" si="2"/>
        <v>8466</v>
      </c>
      <c r="L199" s="65">
        <f>SUMIFS(normenblad!C:C,normenblad!A:A,C199,normenblad!B:B,J199)</f>
        <v>0</v>
      </c>
      <c r="M199" s="66">
        <v>1</v>
      </c>
      <c r="N199" s="127" t="e">
        <f>K199/L199*M199*'uurtarief opbouw'!$C$41</f>
        <v>#DIV/0!</v>
      </c>
    </row>
    <row r="200" spans="1:14">
      <c r="A200" s="5" t="s">
        <v>473</v>
      </c>
      <c r="B200" s="5" t="s">
        <v>440</v>
      </c>
      <c r="C200" s="5" t="s">
        <v>455</v>
      </c>
      <c r="D200" s="48" t="s">
        <v>108</v>
      </c>
      <c r="E200" s="61" t="s">
        <v>313</v>
      </c>
      <c r="F200" s="49" t="s">
        <v>314</v>
      </c>
      <c r="G200" s="48" t="s">
        <v>315</v>
      </c>
      <c r="H200" s="68">
        <v>169.25</v>
      </c>
      <c r="I200" s="64"/>
      <c r="J200" s="65">
        <v>102</v>
      </c>
      <c r="K200" s="65">
        <f t="shared" si="2"/>
        <v>17263.5</v>
      </c>
      <c r="L200" s="65">
        <f>SUMIFS(normenblad!C:C,normenblad!A:A,C200,normenblad!B:B,J200)</f>
        <v>0</v>
      </c>
      <c r="M200" s="66">
        <v>1</v>
      </c>
      <c r="N200" s="127" t="e">
        <f>K200/L200*M200*'uurtarief opbouw'!$C$41</f>
        <v>#DIV/0!</v>
      </c>
    </row>
    <row r="201" spans="1:14">
      <c r="A201" s="5" t="s">
        <v>473</v>
      </c>
      <c r="B201" s="5" t="s">
        <v>440</v>
      </c>
      <c r="C201" s="5" t="s">
        <v>95</v>
      </c>
      <c r="D201" s="48" t="s">
        <v>108</v>
      </c>
      <c r="E201" s="61" t="s">
        <v>316</v>
      </c>
      <c r="F201" s="49" t="s">
        <v>317</v>
      </c>
      <c r="G201" s="48" t="s">
        <v>105</v>
      </c>
      <c r="H201" s="68">
        <v>9.6</v>
      </c>
      <c r="I201" s="64"/>
      <c r="J201" s="65">
        <v>102</v>
      </c>
      <c r="K201" s="65">
        <f t="shared" ref="K201:K265" si="3">H201*J201</f>
        <v>979.19999999999993</v>
      </c>
      <c r="L201" s="65">
        <f>SUMIFS(normenblad!C:C,normenblad!A:A,C201,normenblad!B:B,J201)</f>
        <v>0</v>
      </c>
      <c r="M201" s="66">
        <v>1</v>
      </c>
      <c r="N201" s="127" t="e">
        <f>K201/L201*M201*'uurtarief opbouw'!$C$41</f>
        <v>#DIV/0!</v>
      </c>
    </row>
    <row r="202" spans="1:14">
      <c r="A202" s="5" t="s">
        <v>473</v>
      </c>
      <c r="B202" s="5" t="s">
        <v>440</v>
      </c>
      <c r="C202" s="5" t="s">
        <v>71</v>
      </c>
      <c r="D202" s="48" t="s">
        <v>108</v>
      </c>
      <c r="E202" s="61" t="s">
        <v>318</v>
      </c>
      <c r="F202" s="49" t="s">
        <v>319</v>
      </c>
      <c r="G202" s="48" t="s">
        <v>67</v>
      </c>
      <c r="H202" s="68">
        <v>63.5</v>
      </c>
      <c r="I202" s="64"/>
      <c r="J202" s="65">
        <v>102</v>
      </c>
      <c r="K202" s="65">
        <f t="shared" si="3"/>
        <v>6477</v>
      </c>
      <c r="L202" s="65">
        <f>SUMIFS(normenblad!C:C,normenblad!A:A,C202,normenblad!B:B,J202)</f>
        <v>0</v>
      </c>
      <c r="M202" s="66">
        <v>1</v>
      </c>
      <c r="N202" s="127" t="e">
        <f>K202/L202*M202*'uurtarief opbouw'!$C$41</f>
        <v>#DIV/0!</v>
      </c>
    </row>
    <row r="203" spans="1:14">
      <c r="A203" s="5" t="s">
        <v>473</v>
      </c>
      <c r="B203" s="5" t="s">
        <v>440</v>
      </c>
      <c r="C203" s="49" t="s">
        <v>439</v>
      </c>
      <c r="D203" s="48" t="s">
        <v>108</v>
      </c>
      <c r="E203" s="61" t="s">
        <v>320</v>
      </c>
      <c r="F203" s="49" t="s">
        <v>321</v>
      </c>
      <c r="G203" s="48" t="s">
        <v>105</v>
      </c>
      <c r="H203" s="68">
        <v>196</v>
      </c>
      <c r="I203" s="64"/>
      <c r="J203" s="65">
        <v>102</v>
      </c>
      <c r="K203" s="65">
        <f t="shared" si="3"/>
        <v>19992</v>
      </c>
      <c r="L203" s="65">
        <f>SUMIFS(normenblad!C:C,normenblad!A:A,C203,normenblad!B:B,J203)</f>
        <v>0</v>
      </c>
      <c r="M203" s="66">
        <v>1</v>
      </c>
      <c r="N203" s="127" t="e">
        <f>K203/L203*M203*'uurtarief opbouw'!$C$41</f>
        <v>#DIV/0!</v>
      </c>
    </row>
    <row r="204" spans="1:14">
      <c r="A204" s="5" t="s">
        <v>473</v>
      </c>
      <c r="B204" s="5" t="s">
        <v>440</v>
      </c>
      <c r="C204" s="49" t="s">
        <v>439</v>
      </c>
      <c r="D204" s="48" t="s">
        <v>108</v>
      </c>
      <c r="E204" s="61" t="s">
        <v>322</v>
      </c>
      <c r="F204" s="49" t="s">
        <v>323</v>
      </c>
      <c r="G204" s="48" t="s">
        <v>67</v>
      </c>
      <c r="H204" s="68">
        <v>363</v>
      </c>
      <c r="I204" s="64"/>
      <c r="J204" s="65">
        <v>102</v>
      </c>
      <c r="K204" s="65">
        <f t="shared" si="3"/>
        <v>37026</v>
      </c>
      <c r="L204" s="65">
        <f>SUMIFS(normenblad!C:C,normenblad!A:A,C204,normenblad!B:B,J204)</f>
        <v>0</v>
      </c>
      <c r="M204" s="66">
        <v>1</v>
      </c>
      <c r="N204" s="127" t="e">
        <f>K204/L204*M204*'uurtarief opbouw'!$C$41</f>
        <v>#DIV/0!</v>
      </c>
    </row>
    <row r="205" spans="1:14">
      <c r="A205" s="5" t="s">
        <v>473</v>
      </c>
      <c r="B205" s="5" t="s">
        <v>440</v>
      </c>
      <c r="C205" s="5" t="s">
        <v>71</v>
      </c>
      <c r="D205" s="48" t="s">
        <v>108</v>
      </c>
      <c r="E205" s="61" t="s">
        <v>324</v>
      </c>
      <c r="F205" s="49" t="s">
        <v>325</v>
      </c>
      <c r="G205" s="48" t="s">
        <v>67</v>
      </c>
      <c r="H205" s="68">
        <v>4.63</v>
      </c>
      <c r="I205" s="64"/>
      <c r="J205" s="65">
        <v>102</v>
      </c>
      <c r="K205" s="65">
        <f t="shared" si="3"/>
        <v>472.26</v>
      </c>
      <c r="L205" s="65">
        <f>SUMIFS(normenblad!C:C,normenblad!A:A,C205,normenblad!B:B,J205)</f>
        <v>0</v>
      </c>
      <c r="M205" s="66">
        <v>1</v>
      </c>
      <c r="N205" s="127" t="e">
        <f>K205/L205*M205*'uurtarief opbouw'!$C$41</f>
        <v>#DIV/0!</v>
      </c>
    </row>
    <row r="206" spans="1:14">
      <c r="A206" s="5" t="s">
        <v>473</v>
      </c>
      <c r="B206" s="5" t="s">
        <v>440</v>
      </c>
      <c r="C206" s="5" t="s">
        <v>71</v>
      </c>
      <c r="D206" s="48" t="s">
        <v>108</v>
      </c>
      <c r="E206" s="61" t="s">
        <v>326</v>
      </c>
      <c r="F206" s="49" t="s">
        <v>327</v>
      </c>
      <c r="G206" s="48" t="s">
        <v>67</v>
      </c>
      <c r="H206" s="68">
        <v>7.28</v>
      </c>
      <c r="I206" s="64"/>
      <c r="J206" s="65">
        <v>102</v>
      </c>
      <c r="K206" s="65">
        <f t="shared" si="3"/>
        <v>742.56000000000006</v>
      </c>
      <c r="L206" s="65">
        <f>SUMIFS(normenblad!C:C,normenblad!A:A,C206,normenblad!B:B,J206)</f>
        <v>0</v>
      </c>
      <c r="M206" s="66">
        <v>1</v>
      </c>
      <c r="N206" s="127" t="e">
        <f>K206/L206*M206*'uurtarief opbouw'!$C$41</f>
        <v>#DIV/0!</v>
      </c>
    </row>
    <row r="207" spans="1:14">
      <c r="A207" s="5" t="s">
        <v>473</v>
      </c>
      <c r="B207" s="5" t="s">
        <v>440</v>
      </c>
      <c r="C207" s="5" t="s">
        <v>71</v>
      </c>
      <c r="D207" s="48" t="s">
        <v>108</v>
      </c>
      <c r="E207" s="61" t="s">
        <v>328</v>
      </c>
      <c r="F207" s="49" t="s">
        <v>329</v>
      </c>
      <c r="G207" s="48" t="s">
        <v>67</v>
      </c>
      <c r="H207" s="68">
        <v>26</v>
      </c>
      <c r="I207" s="64"/>
      <c r="J207" s="65">
        <v>102</v>
      </c>
      <c r="K207" s="65">
        <f t="shared" si="3"/>
        <v>2652</v>
      </c>
      <c r="L207" s="65">
        <f>SUMIFS(normenblad!C:C,normenblad!A:A,C207,normenblad!B:B,J207)</f>
        <v>0</v>
      </c>
      <c r="M207" s="66">
        <v>1</v>
      </c>
      <c r="N207" s="127" t="e">
        <f>K207/L207*M207*'uurtarief opbouw'!$C$41</f>
        <v>#DIV/0!</v>
      </c>
    </row>
    <row r="208" spans="1:14">
      <c r="A208" s="5" t="s">
        <v>473</v>
      </c>
      <c r="B208" s="5" t="s">
        <v>440</v>
      </c>
      <c r="C208" s="5" t="s">
        <v>71</v>
      </c>
      <c r="D208" s="48" t="s">
        <v>108</v>
      </c>
      <c r="E208" s="61" t="s">
        <v>330</v>
      </c>
      <c r="F208" s="49" t="s">
        <v>331</v>
      </c>
      <c r="G208" s="48" t="s">
        <v>67</v>
      </c>
      <c r="H208" s="68">
        <v>337.59</v>
      </c>
      <c r="I208" s="64"/>
      <c r="J208" s="65">
        <v>102</v>
      </c>
      <c r="K208" s="65">
        <f t="shared" si="3"/>
        <v>34434.18</v>
      </c>
      <c r="L208" s="65">
        <f>SUMIFS(normenblad!C:C,normenblad!A:A,C208,normenblad!B:B,J208)</f>
        <v>0</v>
      </c>
      <c r="M208" s="66">
        <v>1</v>
      </c>
      <c r="N208" s="127" t="e">
        <f>K208/L208*M208*'uurtarief opbouw'!$C$41</f>
        <v>#DIV/0!</v>
      </c>
    </row>
    <row r="209" spans="1:14">
      <c r="A209" s="5" t="s">
        <v>473</v>
      </c>
      <c r="B209" s="5" t="s">
        <v>440</v>
      </c>
      <c r="C209" s="5" t="s">
        <v>95</v>
      </c>
      <c r="D209" s="48" t="s">
        <v>205</v>
      </c>
      <c r="E209" s="61" t="s">
        <v>212</v>
      </c>
      <c r="F209" s="49" t="s">
        <v>213</v>
      </c>
      <c r="G209" s="48" t="s">
        <v>67</v>
      </c>
      <c r="H209" s="68">
        <v>6</v>
      </c>
      <c r="I209" s="64"/>
      <c r="J209" s="65">
        <v>102</v>
      </c>
      <c r="K209" s="65">
        <f t="shared" si="3"/>
        <v>612</v>
      </c>
      <c r="L209" s="65">
        <f>SUMIFS(normenblad!C:C,normenblad!A:A,C209,normenblad!B:B,J209)</f>
        <v>0</v>
      </c>
      <c r="M209" s="66">
        <v>1</v>
      </c>
      <c r="N209" s="127" t="e">
        <f>K209/L209*M209*'uurtarief opbouw'!$C$41</f>
        <v>#DIV/0!</v>
      </c>
    </row>
    <row r="210" spans="1:14">
      <c r="A210" s="5" t="s">
        <v>473</v>
      </c>
      <c r="B210" s="5" t="s">
        <v>440</v>
      </c>
      <c r="C210" s="5" t="s">
        <v>95</v>
      </c>
      <c r="D210" s="48" t="s">
        <v>205</v>
      </c>
      <c r="E210" s="61" t="s">
        <v>227</v>
      </c>
      <c r="F210" s="49" t="s">
        <v>228</v>
      </c>
      <c r="G210" s="48" t="s">
        <v>67</v>
      </c>
      <c r="H210" s="68">
        <v>6</v>
      </c>
      <c r="I210" s="64"/>
      <c r="J210" s="65">
        <v>102</v>
      </c>
      <c r="K210" s="65">
        <f t="shared" si="3"/>
        <v>612</v>
      </c>
      <c r="L210" s="65">
        <f>SUMIFS(normenblad!C:C,normenblad!A:A,C210,normenblad!B:B,J210)</f>
        <v>0</v>
      </c>
      <c r="M210" s="66">
        <v>1</v>
      </c>
      <c r="N210" s="127" t="e">
        <f>K210/L210*M210*'uurtarief opbouw'!$C$41</f>
        <v>#DIV/0!</v>
      </c>
    </row>
    <row r="211" spans="1:14">
      <c r="A211" s="5" t="s">
        <v>473</v>
      </c>
      <c r="B211" s="5" t="s">
        <v>440</v>
      </c>
      <c r="C211" s="5" t="s">
        <v>95</v>
      </c>
      <c r="D211" s="48" t="s">
        <v>205</v>
      </c>
      <c r="E211" s="61" t="s">
        <v>252</v>
      </c>
      <c r="F211" s="49" t="s">
        <v>253</v>
      </c>
      <c r="G211" s="48" t="s">
        <v>67</v>
      </c>
      <c r="H211" s="68">
        <v>6</v>
      </c>
      <c r="I211" s="64"/>
      <c r="J211" s="65">
        <v>102</v>
      </c>
      <c r="K211" s="65">
        <f t="shared" si="3"/>
        <v>612</v>
      </c>
      <c r="L211" s="65">
        <f>SUMIFS(normenblad!C:C,normenblad!A:A,C211,normenblad!B:B,J211)</f>
        <v>0</v>
      </c>
      <c r="M211" s="66">
        <v>1</v>
      </c>
      <c r="N211" s="127" t="e">
        <f>K211/L211*M211*'uurtarief opbouw'!$C$41</f>
        <v>#DIV/0!</v>
      </c>
    </row>
    <row r="212" spans="1:14">
      <c r="A212" s="5" t="s">
        <v>473</v>
      </c>
      <c r="B212" s="5" t="s">
        <v>440</v>
      </c>
      <c r="C212" s="49" t="s">
        <v>439</v>
      </c>
      <c r="D212" s="48" t="s">
        <v>205</v>
      </c>
      <c r="E212" s="61" t="s">
        <v>332</v>
      </c>
      <c r="F212" s="49" t="s">
        <v>333</v>
      </c>
      <c r="G212" s="48" t="s">
        <v>97</v>
      </c>
      <c r="H212" s="68">
        <v>88.54</v>
      </c>
      <c r="I212" s="64"/>
      <c r="J212" s="65">
        <v>102</v>
      </c>
      <c r="K212" s="65">
        <f t="shared" si="3"/>
        <v>9031.08</v>
      </c>
      <c r="L212" s="65">
        <f>SUMIFS(normenblad!C:C,normenblad!A:A,C212,normenblad!B:B,J212)</f>
        <v>0</v>
      </c>
      <c r="M212" s="66">
        <v>1</v>
      </c>
      <c r="N212" s="127" t="e">
        <f>K212/L212*M212*'uurtarief opbouw'!$C$41</f>
        <v>#DIV/0!</v>
      </c>
    </row>
    <row r="213" spans="1:14">
      <c r="A213" s="5" t="s">
        <v>473</v>
      </c>
      <c r="B213" s="5" t="s">
        <v>440</v>
      </c>
      <c r="C213" s="49" t="s">
        <v>439</v>
      </c>
      <c r="D213" s="48" t="s">
        <v>205</v>
      </c>
      <c r="E213" s="61" t="s">
        <v>334</v>
      </c>
      <c r="F213" s="49" t="s">
        <v>333</v>
      </c>
      <c r="G213" s="48" t="s">
        <v>67</v>
      </c>
      <c r="H213" s="68">
        <v>88.54</v>
      </c>
      <c r="I213" s="64"/>
      <c r="J213" s="65">
        <v>102</v>
      </c>
      <c r="K213" s="65">
        <f t="shared" si="3"/>
        <v>9031.08</v>
      </c>
      <c r="L213" s="65">
        <f>SUMIFS(normenblad!C:C,normenblad!A:A,C213,normenblad!B:B,J213)</f>
        <v>0</v>
      </c>
      <c r="M213" s="66">
        <v>1</v>
      </c>
      <c r="N213" s="127" t="e">
        <f>K213/L213*M213*'uurtarief opbouw'!$C$41</f>
        <v>#DIV/0!</v>
      </c>
    </row>
    <row r="214" spans="1:14">
      <c r="A214" s="5" t="s">
        <v>473</v>
      </c>
      <c r="B214" s="5" t="s">
        <v>440</v>
      </c>
      <c r="C214" s="49" t="s">
        <v>439</v>
      </c>
      <c r="D214" s="48" t="s">
        <v>205</v>
      </c>
      <c r="E214" s="61" t="s">
        <v>335</v>
      </c>
      <c r="F214" s="49" t="s">
        <v>333</v>
      </c>
      <c r="G214" s="48" t="s">
        <v>97</v>
      </c>
      <c r="H214" s="68">
        <v>94.09</v>
      </c>
      <c r="I214" s="64"/>
      <c r="J214" s="65">
        <v>102</v>
      </c>
      <c r="K214" s="65">
        <f t="shared" si="3"/>
        <v>9597.18</v>
      </c>
      <c r="L214" s="65">
        <f>SUMIFS(normenblad!C:C,normenblad!A:A,C214,normenblad!B:B,J214)</f>
        <v>0</v>
      </c>
      <c r="M214" s="66">
        <v>1</v>
      </c>
      <c r="N214" s="127" t="e">
        <f>K214/L214*M214*'uurtarief opbouw'!$C$41</f>
        <v>#DIV/0!</v>
      </c>
    </row>
    <row r="215" spans="1:14">
      <c r="A215" s="5" t="s">
        <v>473</v>
      </c>
      <c r="B215" s="5" t="s">
        <v>440</v>
      </c>
      <c r="C215" s="49" t="s">
        <v>439</v>
      </c>
      <c r="D215" s="48" t="s">
        <v>205</v>
      </c>
      <c r="E215" s="61" t="s">
        <v>336</v>
      </c>
      <c r="F215" s="49" t="s">
        <v>333</v>
      </c>
      <c r="G215" s="48" t="s">
        <v>97</v>
      </c>
      <c r="H215" s="68">
        <v>89.9</v>
      </c>
      <c r="I215" s="64"/>
      <c r="J215" s="65">
        <v>102</v>
      </c>
      <c r="K215" s="65">
        <f t="shared" si="3"/>
        <v>9169.8000000000011</v>
      </c>
      <c r="L215" s="65">
        <f>SUMIFS(normenblad!C:C,normenblad!A:A,C215,normenblad!B:B,J215)</f>
        <v>0</v>
      </c>
      <c r="M215" s="66">
        <v>1</v>
      </c>
      <c r="N215" s="127" t="e">
        <f>K215/L215*M215*'uurtarief opbouw'!$C$41</f>
        <v>#DIV/0!</v>
      </c>
    </row>
    <row r="216" spans="1:14">
      <c r="A216" s="5" t="s">
        <v>473</v>
      </c>
      <c r="B216" s="5" t="s">
        <v>440</v>
      </c>
      <c r="C216" s="49" t="s">
        <v>439</v>
      </c>
      <c r="D216" s="48" t="s">
        <v>205</v>
      </c>
      <c r="E216" s="61" t="s">
        <v>337</v>
      </c>
      <c r="F216" s="49" t="s">
        <v>338</v>
      </c>
      <c r="G216" s="48" t="s">
        <v>97</v>
      </c>
      <c r="H216" s="68">
        <v>1354.4</v>
      </c>
      <c r="I216" s="64"/>
      <c r="J216" s="65">
        <v>102</v>
      </c>
      <c r="K216" s="65">
        <f t="shared" si="3"/>
        <v>138148.80000000002</v>
      </c>
      <c r="L216" s="65">
        <f>SUMIFS(normenblad!C:C,normenblad!A:A,C216,normenblad!B:B,J216)</f>
        <v>0</v>
      </c>
      <c r="M216" s="66">
        <v>1</v>
      </c>
      <c r="N216" s="127" t="e">
        <f>K216/L216*M216*'uurtarief opbouw'!$C$41</f>
        <v>#DIV/0!</v>
      </c>
    </row>
    <row r="217" spans="1:14">
      <c r="A217" s="5" t="s">
        <v>473</v>
      </c>
      <c r="B217" s="5" t="s">
        <v>440</v>
      </c>
      <c r="C217" s="49" t="s">
        <v>439</v>
      </c>
      <c r="D217" s="48" t="s">
        <v>205</v>
      </c>
      <c r="E217" s="61" t="s">
        <v>339</v>
      </c>
      <c r="F217" s="49" t="s">
        <v>333</v>
      </c>
      <c r="G217" s="48" t="s">
        <v>340</v>
      </c>
      <c r="H217" s="68">
        <v>88.34</v>
      </c>
      <c r="I217" s="64"/>
      <c r="J217" s="65">
        <v>102</v>
      </c>
      <c r="K217" s="65">
        <f t="shared" si="3"/>
        <v>9010.68</v>
      </c>
      <c r="L217" s="65">
        <f>SUMIFS(normenblad!C:C,normenblad!A:A,C217,normenblad!B:B,J217)</f>
        <v>0</v>
      </c>
      <c r="M217" s="66">
        <v>1</v>
      </c>
      <c r="N217" s="127" t="e">
        <f>K217/L217*M217*'uurtarief opbouw'!$C$41</f>
        <v>#DIV/0!</v>
      </c>
    </row>
    <row r="218" spans="1:14">
      <c r="A218" s="5" t="s">
        <v>473</v>
      </c>
      <c r="B218" s="5" t="s">
        <v>440</v>
      </c>
      <c r="C218" s="49" t="s">
        <v>439</v>
      </c>
      <c r="D218" s="48" t="s">
        <v>205</v>
      </c>
      <c r="E218" s="61" t="s">
        <v>341</v>
      </c>
      <c r="F218" s="49" t="s">
        <v>333</v>
      </c>
      <c r="G218" s="48" t="s">
        <v>97</v>
      </c>
      <c r="H218" s="68">
        <v>93.12</v>
      </c>
      <c r="I218" s="64"/>
      <c r="J218" s="65">
        <v>102</v>
      </c>
      <c r="K218" s="65">
        <f t="shared" si="3"/>
        <v>9498.24</v>
      </c>
      <c r="L218" s="65">
        <f>SUMIFS(normenblad!C:C,normenblad!A:A,C218,normenblad!B:B,J218)</f>
        <v>0</v>
      </c>
      <c r="M218" s="66">
        <v>1</v>
      </c>
      <c r="N218" s="127" t="e">
        <f>K218/L218*M218*'uurtarief opbouw'!$C$41</f>
        <v>#DIV/0!</v>
      </c>
    </row>
    <row r="219" spans="1:14">
      <c r="A219" s="5" t="s">
        <v>473</v>
      </c>
      <c r="B219" s="5" t="s">
        <v>440</v>
      </c>
      <c r="C219" s="5" t="s">
        <v>71</v>
      </c>
      <c r="D219" s="48" t="s">
        <v>205</v>
      </c>
      <c r="E219" s="61" t="s">
        <v>342</v>
      </c>
      <c r="F219" s="49" t="s">
        <v>343</v>
      </c>
      <c r="G219" s="48" t="s">
        <v>67</v>
      </c>
      <c r="H219" s="68">
        <v>24</v>
      </c>
      <c r="I219" s="64"/>
      <c r="J219" s="65">
        <v>102</v>
      </c>
      <c r="K219" s="65">
        <f t="shared" si="3"/>
        <v>2448</v>
      </c>
      <c r="L219" s="65">
        <f>SUMIFS(normenblad!C:C,normenblad!A:A,C219,normenblad!B:B,J219)</f>
        <v>0</v>
      </c>
      <c r="M219" s="66">
        <v>1</v>
      </c>
      <c r="N219" s="127" t="e">
        <f>K219/L219*M219*'uurtarief opbouw'!$C$41</f>
        <v>#DIV/0!</v>
      </c>
    </row>
    <row r="220" spans="1:14">
      <c r="A220" s="5" t="s">
        <v>473</v>
      </c>
      <c r="B220" s="5" t="s">
        <v>440</v>
      </c>
      <c r="C220" s="49" t="s">
        <v>439</v>
      </c>
      <c r="D220" s="48" t="s">
        <v>205</v>
      </c>
      <c r="E220" s="61" t="s">
        <v>344</v>
      </c>
      <c r="F220" s="49" t="s">
        <v>333</v>
      </c>
      <c r="G220" s="48" t="s">
        <v>97</v>
      </c>
      <c r="H220" s="68">
        <v>87.38</v>
      </c>
      <c r="I220" s="64"/>
      <c r="J220" s="65">
        <v>102</v>
      </c>
      <c r="K220" s="65">
        <f t="shared" si="3"/>
        <v>8912.76</v>
      </c>
      <c r="L220" s="65">
        <f>SUMIFS(normenblad!C:C,normenblad!A:A,C220,normenblad!B:B,J220)</f>
        <v>0</v>
      </c>
      <c r="M220" s="66">
        <v>1</v>
      </c>
      <c r="N220" s="127" t="e">
        <f>K220/L220*M220*'uurtarief opbouw'!$C$41</f>
        <v>#DIV/0!</v>
      </c>
    </row>
    <row r="221" spans="1:14">
      <c r="A221" s="5" t="s">
        <v>473</v>
      </c>
      <c r="B221" s="5" t="s">
        <v>440</v>
      </c>
      <c r="C221" s="49" t="s">
        <v>439</v>
      </c>
      <c r="D221" s="48" t="s">
        <v>205</v>
      </c>
      <c r="E221" s="61" t="s">
        <v>345</v>
      </c>
      <c r="F221" s="49" t="s">
        <v>333</v>
      </c>
      <c r="G221" s="48" t="s">
        <v>97</v>
      </c>
      <c r="H221" s="68">
        <v>87.38</v>
      </c>
      <c r="I221" s="64"/>
      <c r="J221" s="65">
        <v>102</v>
      </c>
      <c r="K221" s="65">
        <f t="shared" si="3"/>
        <v>8912.76</v>
      </c>
      <c r="L221" s="65">
        <f>SUMIFS(normenblad!C:C,normenblad!A:A,C221,normenblad!B:B,J221)</f>
        <v>0</v>
      </c>
      <c r="M221" s="66">
        <v>1</v>
      </c>
      <c r="N221" s="127" t="e">
        <f>K221/L221*M221*'uurtarief opbouw'!$C$41</f>
        <v>#DIV/0!</v>
      </c>
    </row>
    <row r="222" spans="1:14">
      <c r="A222" s="5" t="s">
        <v>473</v>
      </c>
      <c r="B222" s="5" t="s">
        <v>440</v>
      </c>
      <c r="C222" s="49" t="s">
        <v>439</v>
      </c>
      <c r="D222" s="48" t="s">
        <v>205</v>
      </c>
      <c r="E222" s="61" t="s">
        <v>346</v>
      </c>
      <c r="F222" s="49" t="s">
        <v>333</v>
      </c>
      <c r="G222" s="48" t="s">
        <v>97</v>
      </c>
      <c r="H222" s="68">
        <v>93.09</v>
      </c>
      <c r="I222" s="64"/>
      <c r="J222" s="65">
        <v>102</v>
      </c>
      <c r="K222" s="65">
        <f t="shared" si="3"/>
        <v>9495.18</v>
      </c>
      <c r="L222" s="65">
        <f>SUMIFS(normenblad!C:C,normenblad!A:A,C222,normenblad!B:B,J222)</f>
        <v>0</v>
      </c>
      <c r="M222" s="66">
        <v>1</v>
      </c>
      <c r="N222" s="127" t="e">
        <f>K222/L222*M222*'uurtarief opbouw'!$C$41</f>
        <v>#DIV/0!</v>
      </c>
    </row>
    <row r="223" spans="1:14">
      <c r="A223" s="5" t="s">
        <v>473</v>
      </c>
      <c r="B223" s="5" t="s">
        <v>440</v>
      </c>
      <c r="C223" s="5" t="s">
        <v>95</v>
      </c>
      <c r="D223" s="48" t="s">
        <v>205</v>
      </c>
      <c r="E223" s="61" t="s">
        <v>347</v>
      </c>
      <c r="F223" s="49" t="s">
        <v>348</v>
      </c>
      <c r="G223" s="48" t="s">
        <v>67</v>
      </c>
      <c r="H223" s="68">
        <v>5.6</v>
      </c>
      <c r="I223" s="64"/>
      <c r="J223" s="65">
        <v>102</v>
      </c>
      <c r="K223" s="65">
        <f t="shared" si="3"/>
        <v>571.19999999999993</v>
      </c>
      <c r="L223" s="65">
        <f>SUMIFS(normenblad!C:C,normenblad!A:A,C223,normenblad!B:B,J223)</f>
        <v>0</v>
      </c>
      <c r="M223" s="66">
        <v>1</v>
      </c>
      <c r="N223" s="127" t="e">
        <f>K223/L223*M223*'uurtarief opbouw'!$C$41</f>
        <v>#DIV/0!</v>
      </c>
    </row>
    <row r="224" spans="1:14">
      <c r="A224" s="5" t="s">
        <v>473</v>
      </c>
      <c r="B224" s="5" t="s">
        <v>440</v>
      </c>
      <c r="C224" s="49" t="s">
        <v>439</v>
      </c>
      <c r="D224" s="48" t="s">
        <v>205</v>
      </c>
      <c r="E224" s="61" t="s">
        <v>349</v>
      </c>
      <c r="F224" s="49" t="s">
        <v>333</v>
      </c>
      <c r="G224" s="48" t="s">
        <v>97</v>
      </c>
      <c r="H224" s="68">
        <v>93.09</v>
      </c>
      <c r="I224" s="64"/>
      <c r="J224" s="65">
        <v>102</v>
      </c>
      <c r="K224" s="65">
        <f t="shared" si="3"/>
        <v>9495.18</v>
      </c>
      <c r="L224" s="65">
        <f>SUMIFS(normenblad!C:C,normenblad!A:A,C224,normenblad!B:B,J224)</f>
        <v>0</v>
      </c>
      <c r="M224" s="66">
        <v>1</v>
      </c>
      <c r="N224" s="127" t="e">
        <f>K224/L224*M224*'uurtarief opbouw'!$C$41</f>
        <v>#DIV/0!</v>
      </c>
    </row>
    <row r="225" spans="1:14">
      <c r="A225" s="5" t="s">
        <v>473</v>
      </c>
      <c r="B225" s="5" t="s">
        <v>440</v>
      </c>
      <c r="C225" s="49" t="s">
        <v>439</v>
      </c>
      <c r="D225" s="48" t="s">
        <v>205</v>
      </c>
      <c r="E225" s="61" t="s">
        <v>350</v>
      </c>
      <c r="F225" s="49" t="s">
        <v>333</v>
      </c>
      <c r="G225" s="48" t="s">
        <v>97</v>
      </c>
      <c r="H225" s="68">
        <v>88.34</v>
      </c>
      <c r="I225" s="64"/>
      <c r="J225" s="65">
        <v>102</v>
      </c>
      <c r="K225" s="65">
        <f t="shared" si="3"/>
        <v>9010.68</v>
      </c>
      <c r="L225" s="65">
        <f>SUMIFS(normenblad!C:C,normenblad!A:A,C225,normenblad!B:B,J225)</f>
        <v>0</v>
      </c>
      <c r="M225" s="66">
        <v>1</v>
      </c>
      <c r="N225" s="127" t="e">
        <f>K225/L225*M225*'uurtarief opbouw'!$C$41</f>
        <v>#DIV/0!</v>
      </c>
    </row>
    <row r="226" spans="1:14">
      <c r="A226" s="5" t="s">
        <v>473</v>
      </c>
      <c r="B226" s="5" t="s">
        <v>440</v>
      </c>
      <c r="C226" s="49" t="s">
        <v>439</v>
      </c>
      <c r="D226" s="48" t="s">
        <v>205</v>
      </c>
      <c r="E226" s="61" t="s">
        <v>351</v>
      </c>
      <c r="F226" s="49" t="s">
        <v>333</v>
      </c>
      <c r="G226" s="48" t="s">
        <v>97</v>
      </c>
      <c r="H226" s="68">
        <v>87.38</v>
      </c>
      <c r="I226" s="64"/>
      <c r="J226" s="65">
        <v>102</v>
      </c>
      <c r="K226" s="65">
        <f t="shared" si="3"/>
        <v>8912.76</v>
      </c>
      <c r="L226" s="65">
        <f>SUMIFS(normenblad!C:C,normenblad!A:A,C226,normenblad!B:B,J226)</f>
        <v>0</v>
      </c>
      <c r="M226" s="66">
        <v>1</v>
      </c>
      <c r="N226" s="127" t="e">
        <f>K226/L226*M226*'uurtarief opbouw'!$C$41</f>
        <v>#DIV/0!</v>
      </c>
    </row>
    <row r="227" spans="1:14">
      <c r="A227" s="5" t="s">
        <v>473</v>
      </c>
      <c r="B227" s="5" t="s">
        <v>440</v>
      </c>
      <c r="C227" s="5" t="s">
        <v>71</v>
      </c>
      <c r="D227" s="48" t="s">
        <v>205</v>
      </c>
      <c r="E227" s="61" t="s">
        <v>352</v>
      </c>
      <c r="F227" s="49" t="s">
        <v>343</v>
      </c>
      <c r="G227" s="48" t="s">
        <v>67</v>
      </c>
      <c r="H227" s="68">
        <v>24</v>
      </c>
      <c r="I227" s="64"/>
      <c r="J227" s="65">
        <v>102</v>
      </c>
      <c r="K227" s="65">
        <f t="shared" si="3"/>
        <v>2448</v>
      </c>
      <c r="L227" s="65">
        <f>SUMIFS(normenblad!C:C,normenblad!A:A,C227,normenblad!B:B,J227)</f>
        <v>0</v>
      </c>
      <c r="M227" s="66">
        <v>1</v>
      </c>
      <c r="N227" s="127" t="e">
        <f>K227/L227*M227*'uurtarief opbouw'!$C$41</f>
        <v>#DIV/0!</v>
      </c>
    </row>
    <row r="228" spans="1:14">
      <c r="A228" s="5" t="s">
        <v>473</v>
      </c>
      <c r="B228" s="5" t="s">
        <v>440</v>
      </c>
      <c r="C228" s="49" t="s">
        <v>439</v>
      </c>
      <c r="D228" s="48" t="s">
        <v>205</v>
      </c>
      <c r="E228" s="61" t="s">
        <v>353</v>
      </c>
      <c r="F228" s="49" t="s">
        <v>333</v>
      </c>
      <c r="G228" s="48" t="s">
        <v>97</v>
      </c>
      <c r="H228" s="68">
        <v>87.39</v>
      </c>
      <c r="I228" s="64"/>
      <c r="J228" s="65">
        <v>102</v>
      </c>
      <c r="K228" s="65">
        <f t="shared" si="3"/>
        <v>8913.7800000000007</v>
      </c>
      <c r="L228" s="65">
        <f>SUMIFS(normenblad!C:C,normenblad!A:A,C228,normenblad!B:B,J228)</f>
        <v>0</v>
      </c>
      <c r="M228" s="66">
        <v>1</v>
      </c>
      <c r="N228" s="127" t="e">
        <f>K228/L228*M228*'uurtarief opbouw'!$C$41</f>
        <v>#DIV/0!</v>
      </c>
    </row>
    <row r="229" spans="1:14">
      <c r="A229" s="5" t="s">
        <v>473</v>
      </c>
      <c r="B229" s="5" t="s">
        <v>440</v>
      </c>
      <c r="C229" s="49" t="s">
        <v>439</v>
      </c>
      <c r="D229" s="48" t="s">
        <v>205</v>
      </c>
      <c r="E229" s="61" t="s">
        <v>354</v>
      </c>
      <c r="F229" s="49" t="s">
        <v>333</v>
      </c>
      <c r="G229" s="48" t="s">
        <v>97</v>
      </c>
      <c r="H229" s="68">
        <v>88.35</v>
      </c>
      <c r="I229" s="64"/>
      <c r="J229" s="65">
        <v>102</v>
      </c>
      <c r="K229" s="65">
        <f t="shared" si="3"/>
        <v>9011.6999999999989</v>
      </c>
      <c r="L229" s="65">
        <f>SUMIFS(normenblad!C:C,normenblad!A:A,C229,normenblad!B:B,J229)</f>
        <v>0</v>
      </c>
      <c r="M229" s="66">
        <v>1</v>
      </c>
      <c r="N229" s="127" t="e">
        <f>K229/L229*M229*'uurtarief opbouw'!$C$41</f>
        <v>#DIV/0!</v>
      </c>
    </row>
    <row r="230" spans="1:14">
      <c r="A230" s="5" t="s">
        <v>473</v>
      </c>
      <c r="B230" s="5" t="s">
        <v>440</v>
      </c>
      <c r="C230" s="49" t="s">
        <v>439</v>
      </c>
      <c r="D230" s="48" t="s">
        <v>205</v>
      </c>
      <c r="E230" s="61" t="s">
        <v>355</v>
      </c>
      <c r="F230" s="49" t="s">
        <v>333</v>
      </c>
      <c r="G230" s="48" t="s">
        <v>97</v>
      </c>
      <c r="H230" s="68">
        <v>94.07</v>
      </c>
      <c r="I230" s="64"/>
      <c r="J230" s="65">
        <v>102</v>
      </c>
      <c r="K230" s="65">
        <f t="shared" si="3"/>
        <v>9595.14</v>
      </c>
      <c r="L230" s="65">
        <f>SUMIFS(normenblad!C:C,normenblad!A:A,C230,normenblad!B:B,J230)</f>
        <v>0</v>
      </c>
      <c r="M230" s="66">
        <v>1</v>
      </c>
      <c r="N230" s="127" t="e">
        <f>K230/L230*M230*'uurtarief opbouw'!$C$41</f>
        <v>#DIV/0!</v>
      </c>
    </row>
    <row r="231" spans="1:14">
      <c r="A231" s="5" t="s">
        <v>473</v>
      </c>
      <c r="B231" s="5" t="s">
        <v>440</v>
      </c>
      <c r="C231" s="49" t="s">
        <v>439</v>
      </c>
      <c r="D231" s="48" t="s">
        <v>205</v>
      </c>
      <c r="E231" s="61" t="s">
        <v>356</v>
      </c>
      <c r="F231" s="49" t="s">
        <v>333</v>
      </c>
      <c r="G231" s="48" t="s">
        <v>97</v>
      </c>
      <c r="H231" s="68">
        <v>94</v>
      </c>
      <c r="I231" s="64"/>
      <c r="J231" s="65">
        <v>102</v>
      </c>
      <c r="K231" s="65">
        <f t="shared" si="3"/>
        <v>9588</v>
      </c>
      <c r="L231" s="65">
        <f>SUMIFS(normenblad!C:C,normenblad!A:A,C231,normenblad!B:B,J231)</f>
        <v>0</v>
      </c>
      <c r="M231" s="66">
        <v>1</v>
      </c>
      <c r="N231" s="127" t="e">
        <f>K231/L231*M231*'uurtarief opbouw'!$C$41</f>
        <v>#DIV/0!</v>
      </c>
    </row>
    <row r="232" spans="1:14">
      <c r="A232" s="5" t="s">
        <v>473</v>
      </c>
      <c r="B232" s="5" t="s">
        <v>440</v>
      </c>
      <c r="C232" s="49" t="s">
        <v>439</v>
      </c>
      <c r="D232" s="48" t="s">
        <v>205</v>
      </c>
      <c r="E232" s="61" t="s">
        <v>357</v>
      </c>
      <c r="F232" s="49" t="s">
        <v>333</v>
      </c>
      <c r="G232" s="48" t="s">
        <v>97</v>
      </c>
      <c r="H232" s="68">
        <v>90.98</v>
      </c>
      <c r="I232" s="64"/>
      <c r="J232" s="65">
        <v>102</v>
      </c>
      <c r="K232" s="65">
        <f t="shared" si="3"/>
        <v>9279.9600000000009</v>
      </c>
      <c r="L232" s="65">
        <f>SUMIFS(normenblad!C:C,normenblad!A:A,C232,normenblad!B:B,J232)</f>
        <v>0</v>
      </c>
      <c r="M232" s="66">
        <v>1</v>
      </c>
      <c r="N232" s="127" t="e">
        <f>K232/L232*M232*'uurtarief opbouw'!$C$41</f>
        <v>#DIV/0!</v>
      </c>
    </row>
    <row r="233" spans="1:14" ht="13.5" thickBot="1">
      <c r="A233" s="5" t="s">
        <v>473</v>
      </c>
      <c r="B233" s="5" t="s">
        <v>440</v>
      </c>
      <c r="C233" s="49" t="s">
        <v>439</v>
      </c>
      <c r="D233" s="48" t="s">
        <v>205</v>
      </c>
      <c r="E233" s="61" t="s">
        <v>358</v>
      </c>
      <c r="F233" s="49" t="s">
        <v>333</v>
      </c>
      <c r="G233" s="48" t="s">
        <v>97</v>
      </c>
      <c r="H233" s="68">
        <v>86.95</v>
      </c>
      <c r="I233" s="64"/>
      <c r="J233" s="65">
        <v>102</v>
      </c>
      <c r="K233" s="65">
        <f t="shared" si="3"/>
        <v>8868.9</v>
      </c>
      <c r="L233" s="65">
        <f>SUMIFS(normenblad!C:C,normenblad!A:A,C233,normenblad!B:B,J233)</f>
        <v>0</v>
      </c>
      <c r="M233" s="66">
        <v>1</v>
      </c>
      <c r="N233" s="127" t="e">
        <f>K233/L233*M233*'uurtarief opbouw'!$C$41</f>
        <v>#DIV/0!</v>
      </c>
    </row>
    <row r="234" spans="1:14" ht="13.5" thickBot="1">
      <c r="A234" s="134"/>
      <c r="B234" s="10" t="s">
        <v>442</v>
      </c>
      <c r="C234" s="77"/>
      <c r="D234" s="78"/>
      <c r="E234" s="79"/>
      <c r="F234" s="77"/>
      <c r="G234" s="78"/>
      <c r="H234" s="80"/>
      <c r="I234" s="81"/>
      <c r="J234" s="82"/>
      <c r="K234" s="82"/>
      <c r="L234" s="82"/>
      <c r="M234" s="83"/>
      <c r="N234" s="84" t="e">
        <f>SUM(N191:N233)</f>
        <v>#DIV/0!</v>
      </c>
    </row>
    <row r="235" spans="1:14">
      <c r="A235" s="5" t="s">
        <v>473</v>
      </c>
      <c r="B235" s="5" t="s">
        <v>441</v>
      </c>
      <c r="C235" s="49" t="s">
        <v>439</v>
      </c>
      <c r="D235" s="48" t="s">
        <v>108</v>
      </c>
      <c r="E235" s="61" t="s">
        <v>292</v>
      </c>
      <c r="F235" s="49" t="s">
        <v>293</v>
      </c>
      <c r="G235" s="48" t="s">
        <v>65</v>
      </c>
      <c r="H235" s="68">
        <v>44.36</v>
      </c>
      <c r="I235" s="64"/>
      <c r="J235" s="65">
        <v>9</v>
      </c>
      <c r="K235" s="65">
        <f t="shared" si="3"/>
        <v>399.24</v>
      </c>
      <c r="L235" s="65">
        <f>SUMIFS(normenblad!C:C,normenblad!A:A,C235,normenblad!B:B,J235)</f>
        <v>0</v>
      </c>
      <c r="M235" s="66">
        <v>1</v>
      </c>
      <c r="N235" s="127" t="e">
        <f>K235/L235*M235*'uurtarief opbouw'!$C$42</f>
        <v>#DIV/0!</v>
      </c>
    </row>
    <row r="236" spans="1:14">
      <c r="A236" s="5" t="s">
        <v>473</v>
      </c>
      <c r="B236" s="5" t="s">
        <v>441</v>
      </c>
      <c r="C236" s="5" t="s">
        <v>95</v>
      </c>
      <c r="D236" s="48" t="s">
        <v>108</v>
      </c>
      <c r="E236" s="61" t="s">
        <v>294</v>
      </c>
      <c r="F236" s="49" t="s">
        <v>295</v>
      </c>
      <c r="G236" s="48" t="s">
        <v>67</v>
      </c>
      <c r="H236" s="68">
        <v>10.89</v>
      </c>
      <c r="I236" s="64"/>
      <c r="J236" s="65">
        <v>9</v>
      </c>
      <c r="K236" s="65">
        <f t="shared" si="3"/>
        <v>98.01</v>
      </c>
      <c r="L236" s="65">
        <f>SUMIFS(normenblad!C:C,normenblad!A:A,C236,normenblad!B:B,J236)</f>
        <v>0</v>
      </c>
      <c r="M236" s="66">
        <v>1</v>
      </c>
      <c r="N236" s="127" t="e">
        <f>K236/L236*M236*'uurtarief opbouw'!$C$42</f>
        <v>#DIV/0!</v>
      </c>
    </row>
    <row r="237" spans="1:14">
      <c r="A237" s="5" t="s">
        <v>473</v>
      </c>
      <c r="B237" s="5" t="s">
        <v>441</v>
      </c>
      <c r="C237" s="49" t="s">
        <v>439</v>
      </c>
      <c r="D237" s="48" t="s">
        <v>108</v>
      </c>
      <c r="E237" s="61" t="s">
        <v>296</v>
      </c>
      <c r="F237" s="49" t="s">
        <v>297</v>
      </c>
      <c r="G237" s="48" t="s">
        <v>298</v>
      </c>
      <c r="H237" s="68">
        <v>971</v>
      </c>
      <c r="I237" s="64"/>
      <c r="J237" s="65">
        <v>9</v>
      </c>
      <c r="K237" s="65">
        <f t="shared" si="3"/>
        <v>8739</v>
      </c>
      <c r="L237" s="65">
        <f>SUMIFS(normenblad!C:C,normenblad!A:A,C237,normenblad!B:B,J237)</f>
        <v>0</v>
      </c>
      <c r="M237" s="66">
        <v>1</v>
      </c>
      <c r="N237" s="127" t="e">
        <f>K237/L237*M237*'uurtarief opbouw'!$C$42</f>
        <v>#DIV/0!</v>
      </c>
    </row>
    <row r="238" spans="1:14">
      <c r="A238" s="5" t="s">
        <v>473</v>
      </c>
      <c r="B238" s="5" t="s">
        <v>441</v>
      </c>
      <c r="C238" s="5" t="s">
        <v>71</v>
      </c>
      <c r="D238" s="48" t="s">
        <v>108</v>
      </c>
      <c r="E238" s="61" t="s">
        <v>299</v>
      </c>
      <c r="F238" s="49" t="s">
        <v>300</v>
      </c>
      <c r="G238" s="48" t="s">
        <v>67</v>
      </c>
      <c r="H238" s="68">
        <v>24</v>
      </c>
      <c r="I238" s="64"/>
      <c r="J238" s="65">
        <v>9</v>
      </c>
      <c r="K238" s="65">
        <f t="shared" si="3"/>
        <v>216</v>
      </c>
      <c r="L238" s="65">
        <f>SUMIFS(normenblad!C:C,normenblad!A:A,C238,normenblad!B:B,J238)</f>
        <v>0</v>
      </c>
      <c r="M238" s="66">
        <v>1</v>
      </c>
      <c r="N238" s="127" t="e">
        <f>K238/L238*M238*'uurtarief opbouw'!$C$42</f>
        <v>#DIV/0!</v>
      </c>
    </row>
    <row r="239" spans="1:14">
      <c r="A239" s="5" t="s">
        <v>473</v>
      </c>
      <c r="B239" s="5" t="s">
        <v>441</v>
      </c>
      <c r="C239" s="49" t="s">
        <v>439</v>
      </c>
      <c r="D239" s="48" t="s">
        <v>108</v>
      </c>
      <c r="E239" s="61" t="s">
        <v>301</v>
      </c>
      <c r="F239" s="49" t="s">
        <v>302</v>
      </c>
      <c r="G239" s="48" t="s">
        <v>303</v>
      </c>
      <c r="H239" s="68">
        <v>87.6</v>
      </c>
      <c r="I239" s="64"/>
      <c r="J239" s="65">
        <v>9</v>
      </c>
      <c r="K239" s="65">
        <f t="shared" si="3"/>
        <v>788.4</v>
      </c>
      <c r="L239" s="65">
        <f>SUMIFS(normenblad!C:C,normenblad!A:A,C239,normenblad!B:B,J239)</f>
        <v>0</v>
      </c>
      <c r="M239" s="66">
        <v>1</v>
      </c>
      <c r="N239" s="127" t="e">
        <f>K239/L239*M239*'uurtarief opbouw'!$C$42</f>
        <v>#DIV/0!</v>
      </c>
    </row>
    <row r="240" spans="1:14">
      <c r="A240" s="5" t="s">
        <v>473</v>
      </c>
      <c r="B240" s="5" t="s">
        <v>441</v>
      </c>
      <c r="C240" s="5" t="s">
        <v>71</v>
      </c>
      <c r="D240" s="48" t="s">
        <v>108</v>
      </c>
      <c r="E240" s="61" t="s">
        <v>304</v>
      </c>
      <c r="F240" s="49" t="s">
        <v>305</v>
      </c>
      <c r="G240" s="48" t="s">
        <v>67</v>
      </c>
      <c r="H240" s="68">
        <v>147</v>
      </c>
      <c r="I240" s="64"/>
      <c r="J240" s="65">
        <v>9</v>
      </c>
      <c r="K240" s="65">
        <f t="shared" si="3"/>
        <v>1323</v>
      </c>
      <c r="L240" s="65">
        <f>SUMIFS(normenblad!C:C,normenblad!A:A,C240,normenblad!B:B,J240)</f>
        <v>0</v>
      </c>
      <c r="M240" s="66">
        <v>1</v>
      </c>
      <c r="N240" s="127" t="e">
        <f>K240/L240*M240*'uurtarief opbouw'!$C$42</f>
        <v>#DIV/0!</v>
      </c>
    </row>
    <row r="241" spans="1:14">
      <c r="A241" s="5" t="s">
        <v>473</v>
      </c>
      <c r="B241" s="5" t="s">
        <v>441</v>
      </c>
      <c r="C241" s="5" t="s">
        <v>95</v>
      </c>
      <c r="D241" s="48" t="s">
        <v>108</v>
      </c>
      <c r="E241" s="61" t="s">
        <v>306</v>
      </c>
      <c r="F241" s="49" t="s">
        <v>307</v>
      </c>
      <c r="G241" s="48" t="s">
        <v>105</v>
      </c>
      <c r="H241" s="68">
        <v>15.6</v>
      </c>
      <c r="I241" s="64"/>
      <c r="J241" s="65">
        <v>9</v>
      </c>
      <c r="K241" s="65">
        <f t="shared" si="3"/>
        <v>140.4</v>
      </c>
      <c r="L241" s="65">
        <f>SUMIFS(normenblad!C:C,normenblad!A:A,C241,normenblad!B:B,J241)</f>
        <v>0</v>
      </c>
      <c r="M241" s="66">
        <v>1</v>
      </c>
      <c r="N241" s="127" t="e">
        <f>K241/L241*M241*'uurtarief opbouw'!$C$42</f>
        <v>#DIV/0!</v>
      </c>
    </row>
    <row r="242" spans="1:14">
      <c r="A242" s="5" t="s">
        <v>473</v>
      </c>
      <c r="B242" s="5" t="s">
        <v>441</v>
      </c>
      <c r="C242" s="5" t="s">
        <v>95</v>
      </c>
      <c r="D242" s="48" t="s">
        <v>108</v>
      </c>
      <c r="E242" s="61" t="s">
        <v>308</v>
      </c>
      <c r="F242" s="49" t="s">
        <v>309</v>
      </c>
      <c r="G242" s="48" t="s">
        <v>105</v>
      </c>
      <c r="H242" s="68">
        <v>10.24</v>
      </c>
      <c r="I242" s="64"/>
      <c r="J242" s="65">
        <v>9</v>
      </c>
      <c r="K242" s="65">
        <f t="shared" si="3"/>
        <v>92.16</v>
      </c>
      <c r="L242" s="65">
        <f>SUMIFS(normenblad!C:C,normenblad!A:A,C242,normenblad!B:B,J242)</f>
        <v>0</v>
      </c>
      <c r="M242" s="66">
        <v>1</v>
      </c>
      <c r="N242" s="127" t="e">
        <f>K242/L242*M242*'uurtarief opbouw'!$C$42</f>
        <v>#DIV/0!</v>
      </c>
    </row>
    <row r="243" spans="1:14">
      <c r="A243" s="5" t="s">
        <v>473</v>
      </c>
      <c r="B243" s="5" t="s">
        <v>441</v>
      </c>
      <c r="C243" s="49" t="s">
        <v>439</v>
      </c>
      <c r="D243" s="48" t="s">
        <v>108</v>
      </c>
      <c r="E243" s="61" t="s">
        <v>310</v>
      </c>
      <c r="F243" s="49" t="s">
        <v>311</v>
      </c>
      <c r="G243" s="48" t="s">
        <v>312</v>
      </c>
      <c r="H243" s="68">
        <v>83</v>
      </c>
      <c r="I243" s="64"/>
      <c r="J243" s="65">
        <v>9</v>
      </c>
      <c r="K243" s="65">
        <f t="shared" si="3"/>
        <v>747</v>
      </c>
      <c r="L243" s="65">
        <f>SUMIFS(normenblad!C:C,normenblad!A:A,C243,normenblad!B:B,J243)</f>
        <v>0</v>
      </c>
      <c r="M243" s="66">
        <v>1</v>
      </c>
      <c r="N243" s="127" t="e">
        <f>K243/L243*M243*'uurtarief opbouw'!$C$42</f>
        <v>#DIV/0!</v>
      </c>
    </row>
    <row r="244" spans="1:14">
      <c r="A244" s="5" t="s">
        <v>473</v>
      </c>
      <c r="B244" s="5" t="s">
        <v>441</v>
      </c>
      <c r="C244" s="5" t="s">
        <v>455</v>
      </c>
      <c r="D244" s="48" t="s">
        <v>108</v>
      </c>
      <c r="E244" s="61" t="s">
        <v>313</v>
      </c>
      <c r="F244" s="49" t="s">
        <v>314</v>
      </c>
      <c r="G244" s="48" t="s">
        <v>315</v>
      </c>
      <c r="H244" s="68">
        <v>169.25</v>
      </c>
      <c r="I244" s="64"/>
      <c r="J244" s="65">
        <v>9</v>
      </c>
      <c r="K244" s="65">
        <f t="shared" si="3"/>
        <v>1523.25</v>
      </c>
      <c r="L244" s="65">
        <f>SUMIFS(normenblad!C:C,normenblad!A:A,C244,normenblad!B:B,J244)</f>
        <v>0</v>
      </c>
      <c r="M244" s="66">
        <v>1</v>
      </c>
      <c r="N244" s="127" t="e">
        <f>K244/L244*M244*'uurtarief opbouw'!$C$42</f>
        <v>#DIV/0!</v>
      </c>
    </row>
    <row r="245" spans="1:14">
      <c r="A245" s="5" t="s">
        <v>473</v>
      </c>
      <c r="B245" s="5" t="s">
        <v>441</v>
      </c>
      <c r="C245" s="5" t="s">
        <v>95</v>
      </c>
      <c r="D245" s="48" t="s">
        <v>108</v>
      </c>
      <c r="E245" s="61" t="s">
        <v>316</v>
      </c>
      <c r="F245" s="49" t="s">
        <v>317</v>
      </c>
      <c r="G245" s="48" t="s">
        <v>105</v>
      </c>
      <c r="H245" s="68">
        <v>9.6</v>
      </c>
      <c r="I245" s="64"/>
      <c r="J245" s="65">
        <v>9</v>
      </c>
      <c r="K245" s="65">
        <f t="shared" si="3"/>
        <v>86.399999999999991</v>
      </c>
      <c r="L245" s="65">
        <f>SUMIFS(normenblad!C:C,normenblad!A:A,C245,normenblad!B:B,J245)</f>
        <v>0</v>
      </c>
      <c r="M245" s="66">
        <v>1</v>
      </c>
      <c r="N245" s="127" t="e">
        <f>K245/L245*M245*'uurtarief opbouw'!$C$42</f>
        <v>#DIV/0!</v>
      </c>
    </row>
    <row r="246" spans="1:14">
      <c r="A246" s="5" t="s">
        <v>473</v>
      </c>
      <c r="B246" s="5" t="s">
        <v>441</v>
      </c>
      <c r="C246" s="5" t="s">
        <v>71</v>
      </c>
      <c r="D246" s="48" t="s">
        <v>108</v>
      </c>
      <c r="E246" s="61" t="s">
        <v>318</v>
      </c>
      <c r="F246" s="49" t="s">
        <v>319</v>
      </c>
      <c r="G246" s="48" t="s">
        <v>67</v>
      </c>
      <c r="H246" s="68">
        <v>63.5</v>
      </c>
      <c r="I246" s="64"/>
      <c r="J246" s="65">
        <v>9</v>
      </c>
      <c r="K246" s="65">
        <f t="shared" si="3"/>
        <v>571.5</v>
      </c>
      <c r="L246" s="65">
        <f>SUMIFS(normenblad!C:C,normenblad!A:A,C246,normenblad!B:B,J246)</f>
        <v>0</v>
      </c>
      <c r="M246" s="66">
        <v>1</v>
      </c>
      <c r="N246" s="127" t="e">
        <f>K246/L246*M246*'uurtarief opbouw'!$C$42</f>
        <v>#DIV/0!</v>
      </c>
    </row>
    <row r="247" spans="1:14">
      <c r="A247" s="5" t="s">
        <v>473</v>
      </c>
      <c r="B247" s="5" t="s">
        <v>441</v>
      </c>
      <c r="C247" s="49" t="s">
        <v>439</v>
      </c>
      <c r="D247" s="48" t="s">
        <v>108</v>
      </c>
      <c r="E247" s="61" t="s">
        <v>320</v>
      </c>
      <c r="F247" s="49" t="s">
        <v>321</v>
      </c>
      <c r="G247" s="48" t="s">
        <v>105</v>
      </c>
      <c r="H247" s="68">
        <v>196</v>
      </c>
      <c r="I247" s="64"/>
      <c r="J247" s="65">
        <v>9</v>
      </c>
      <c r="K247" s="65">
        <f t="shared" si="3"/>
        <v>1764</v>
      </c>
      <c r="L247" s="65">
        <f>SUMIFS(normenblad!C:C,normenblad!A:A,C247,normenblad!B:B,J247)</f>
        <v>0</v>
      </c>
      <c r="M247" s="66">
        <v>1</v>
      </c>
      <c r="N247" s="127" t="e">
        <f>K247/L247*M247*'uurtarief opbouw'!$C$42</f>
        <v>#DIV/0!</v>
      </c>
    </row>
    <row r="248" spans="1:14">
      <c r="A248" s="5" t="s">
        <v>473</v>
      </c>
      <c r="B248" s="5" t="s">
        <v>441</v>
      </c>
      <c r="C248" s="49" t="s">
        <v>439</v>
      </c>
      <c r="D248" s="48" t="s">
        <v>108</v>
      </c>
      <c r="E248" s="61" t="s">
        <v>322</v>
      </c>
      <c r="F248" s="49" t="s">
        <v>323</v>
      </c>
      <c r="G248" s="48" t="s">
        <v>67</v>
      </c>
      <c r="H248" s="68">
        <v>363</v>
      </c>
      <c r="I248" s="64"/>
      <c r="J248" s="65">
        <v>9</v>
      </c>
      <c r="K248" s="65">
        <f t="shared" si="3"/>
        <v>3267</v>
      </c>
      <c r="L248" s="65">
        <f>SUMIFS(normenblad!C:C,normenblad!A:A,C248,normenblad!B:B,J248)</f>
        <v>0</v>
      </c>
      <c r="M248" s="66">
        <v>1</v>
      </c>
      <c r="N248" s="127" t="e">
        <f>K248/L248*M248*'uurtarief opbouw'!$C$42</f>
        <v>#DIV/0!</v>
      </c>
    </row>
    <row r="249" spans="1:14">
      <c r="A249" s="5" t="s">
        <v>473</v>
      </c>
      <c r="B249" s="5" t="s">
        <v>441</v>
      </c>
      <c r="C249" s="5" t="s">
        <v>71</v>
      </c>
      <c r="D249" s="48" t="s">
        <v>108</v>
      </c>
      <c r="E249" s="61" t="s">
        <v>324</v>
      </c>
      <c r="F249" s="49" t="s">
        <v>325</v>
      </c>
      <c r="G249" s="48" t="s">
        <v>67</v>
      </c>
      <c r="H249" s="68">
        <v>4.63</v>
      </c>
      <c r="I249" s="64"/>
      <c r="J249" s="65">
        <v>9</v>
      </c>
      <c r="K249" s="65">
        <f t="shared" si="3"/>
        <v>41.67</v>
      </c>
      <c r="L249" s="65">
        <f>SUMIFS(normenblad!C:C,normenblad!A:A,C249,normenblad!B:B,J249)</f>
        <v>0</v>
      </c>
      <c r="M249" s="66">
        <v>1</v>
      </c>
      <c r="N249" s="127" t="e">
        <f>K249/L249*M249*'uurtarief opbouw'!$C$42</f>
        <v>#DIV/0!</v>
      </c>
    </row>
    <row r="250" spans="1:14">
      <c r="A250" s="5" t="s">
        <v>473</v>
      </c>
      <c r="B250" s="5" t="s">
        <v>441</v>
      </c>
      <c r="C250" s="5" t="s">
        <v>71</v>
      </c>
      <c r="D250" s="48" t="s">
        <v>108</v>
      </c>
      <c r="E250" s="61" t="s">
        <v>326</v>
      </c>
      <c r="F250" s="49" t="s">
        <v>327</v>
      </c>
      <c r="G250" s="48" t="s">
        <v>67</v>
      </c>
      <c r="H250" s="68">
        <v>7.28</v>
      </c>
      <c r="I250" s="64"/>
      <c r="J250" s="65">
        <v>9</v>
      </c>
      <c r="K250" s="65">
        <f t="shared" si="3"/>
        <v>65.52</v>
      </c>
      <c r="L250" s="65">
        <f>SUMIFS(normenblad!C:C,normenblad!A:A,C250,normenblad!B:B,J250)</f>
        <v>0</v>
      </c>
      <c r="M250" s="66">
        <v>1</v>
      </c>
      <c r="N250" s="127" t="e">
        <f>K250/L250*M250*'uurtarief opbouw'!$C$42</f>
        <v>#DIV/0!</v>
      </c>
    </row>
    <row r="251" spans="1:14">
      <c r="A251" s="5" t="s">
        <v>473</v>
      </c>
      <c r="B251" s="5" t="s">
        <v>441</v>
      </c>
      <c r="C251" s="5" t="s">
        <v>71</v>
      </c>
      <c r="D251" s="48" t="s">
        <v>108</v>
      </c>
      <c r="E251" s="61" t="s">
        <v>328</v>
      </c>
      <c r="F251" s="49" t="s">
        <v>329</v>
      </c>
      <c r="G251" s="48" t="s">
        <v>67</v>
      </c>
      <c r="H251" s="68">
        <v>26</v>
      </c>
      <c r="I251" s="64"/>
      <c r="J251" s="65">
        <v>9</v>
      </c>
      <c r="K251" s="65">
        <f t="shared" si="3"/>
        <v>234</v>
      </c>
      <c r="L251" s="65">
        <f>SUMIFS(normenblad!C:C,normenblad!A:A,C251,normenblad!B:B,J251)</f>
        <v>0</v>
      </c>
      <c r="M251" s="66">
        <v>1</v>
      </c>
      <c r="N251" s="127" t="e">
        <f>K251/L251*M251*'uurtarief opbouw'!$C$42</f>
        <v>#DIV/0!</v>
      </c>
    </row>
    <row r="252" spans="1:14">
      <c r="A252" s="5" t="s">
        <v>473</v>
      </c>
      <c r="B252" s="5" t="s">
        <v>441</v>
      </c>
      <c r="C252" s="5" t="s">
        <v>71</v>
      </c>
      <c r="D252" s="48" t="s">
        <v>108</v>
      </c>
      <c r="E252" s="61" t="s">
        <v>330</v>
      </c>
      <c r="F252" s="49" t="s">
        <v>331</v>
      </c>
      <c r="G252" s="48" t="s">
        <v>67</v>
      </c>
      <c r="H252" s="68">
        <v>337.59</v>
      </c>
      <c r="I252" s="64"/>
      <c r="J252" s="65">
        <v>9</v>
      </c>
      <c r="K252" s="65">
        <f t="shared" si="3"/>
        <v>3038.31</v>
      </c>
      <c r="L252" s="65">
        <f>SUMIFS(normenblad!C:C,normenblad!A:A,C252,normenblad!B:B,J252)</f>
        <v>0</v>
      </c>
      <c r="M252" s="66">
        <v>1</v>
      </c>
      <c r="N252" s="127" t="e">
        <f>K252/L252*M252*'uurtarief opbouw'!$C$42</f>
        <v>#DIV/0!</v>
      </c>
    </row>
    <row r="253" spans="1:14">
      <c r="A253" s="5" t="s">
        <v>473</v>
      </c>
      <c r="B253" s="5" t="s">
        <v>441</v>
      </c>
      <c r="C253" s="5" t="s">
        <v>95</v>
      </c>
      <c r="D253" s="48" t="s">
        <v>205</v>
      </c>
      <c r="E253" s="61" t="s">
        <v>212</v>
      </c>
      <c r="F253" s="49" t="s">
        <v>213</v>
      </c>
      <c r="G253" s="48" t="s">
        <v>67</v>
      </c>
      <c r="H253" s="68">
        <v>6</v>
      </c>
      <c r="I253" s="64"/>
      <c r="J253" s="65">
        <v>9</v>
      </c>
      <c r="K253" s="65">
        <f t="shared" si="3"/>
        <v>54</v>
      </c>
      <c r="L253" s="65">
        <f>SUMIFS(normenblad!C:C,normenblad!A:A,C253,normenblad!B:B,J253)</f>
        <v>0</v>
      </c>
      <c r="M253" s="66">
        <v>1</v>
      </c>
      <c r="N253" s="127" t="e">
        <f>K253/L253*M253*'uurtarief opbouw'!$C$42</f>
        <v>#DIV/0!</v>
      </c>
    </row>
    <row r="254" spans="1:14">
      <c r="A254" s="5" t="s">
        <v>473</v>
      </c>
      <c r="B254" s="5" t="s">
        <v>441</v>
      </c>
      <c r="C254" s="5" t="s">
        <v>95</v>
      </c>
      <c r="D254" s="48" t="s">
        <v>205</v>
      </c>
      <c r="E254" s="61" t="s">
        <v>227</v>
      </c>
      <c r="F254" s="49" t="s">
        <v>228</v>
      </c>
      <c r="G254" s="48" t="s">
        <v>67</v>
      </c>
      <c r="H254" s="68">
        <v>6</v>
      </c>
      <c r="I254" s="64"/>
      <c r="J254" s="65">
        <v>9</v>
      </c>
      <c r="K254" s="65">
        <f t="shared" si="3"/>
        <v>54</v>
      </c>
      <c r="L254" s="65">
        <f>SUMIFS(normenblad!C:C,normenblad!A:A,C254,normenblad!B:B,J254)</f>
        <v>0</v>
      </c>
      <c r="M254" s="66">
        <v>1</v>
      </c>
      <c r="N254" s="127" t="e">
        <f>K254/L254*M254*'uurtarief opbouw'!$C$42</f>
        <v>#DIV/0!</v>
      </c>
    </row>
    <row r="255" spans="1:14">
      <c r="A255" s="5" t="s">
        <v>473</v>
      </c>
      <c r="B255" s="5" t="s">
        <v>441</v>
      </c>
      <c r="C255" s="5" t="s">
        <v>95</v>
      </c>
      <c r="D255" s="48" t="s">
        <v>205</v>
      </c>
      <c r="E255" s="61" t="s">
        <v>252</v>
      </c>
      <c r="F255" s="49" t="s">
        <v>253</v>
      </c>
      <c r="G255" s="48" t="s">
        <v>67</v>
      </c>
      <c r="H255" s="68">
        <v>6</v>
      </c>
      <c r="I255" s="64"/>
      <c r="J255" s="65">
        <v>9</v>
      </c>
      <c r="K255" s="65">
        <f t="shared" si="3"/>
        <v>54</v>
      </c>
      <c r="L255" s="65">
        <f>SUMIFS(normenblad!C:C,normenblad!A:A,C255,normenblad!B:B,J255)</f>
        <v>0</v>
      </c>
      <c r="M255" s="66">
        <v>1</v>
      </c>
      <c r="N255" s="127" t="e">
        <f>K255/L255*M255*'uurtarief opbouw'!$C$42</f>
        <v>#DIV/0!</v>
      </c>
    </row>
    <row r="256" spans="1:14">
      <c r="A256" s="5" t="s">
        <v>473</v>
      </c>
      <c r="B256" s="5" t="s">
        <v>441</v>
      </c>
      <c r="C256" s="49" t="s">
        <v>439</v>
      </c>
      <c r="D256" s="48" t="s">
        <v>205</v>
      </c>
      <c r="E256" s="61" t="s">
        <v>332</v>
      </c>
      <c r="F256" s="49" t="s">
        <v>333</v>
      </c>
      <c r="G256" s="48" t="s">
        <v>97</v>
      </c>
      <c r="H256" s="68">
        <v>88.54</v>
      </c>
      <c r="I256" s="64"/>
      <c r="J256" s="65">
        <v>9</v>
      </c>
      <c r="K256" s="65">
        <f t="shared" si="3"/>
        <v>796.86</v>
      </c>
      <c r="L256" s="65">
        <f>SUMIFS(normenblad!C:C,normenblad!A:A,C256,normenblad!B:B,J256)</f>
        <v>0</v>
      </c>
      <c r="M256" s="66">
        <v>1</v>
      </c>
      <c r="N256" s="127" t="e">
        <f>K256/L256*M256*'uurtarief opbouw'!$C$42</f>
        <v>#DIV/0!</v>
      </c>
    </row>
    <row r="257" spans="1:14">
      <c r="A257" s="5" t="s">
        <v>473</v>
      </c>
      <c r="B257" s="5" t="s">
        <v>441</v>
      </c>
      <c r="C257" s="49" t="s">
        <v>439</v>
      </c>
      <c r="D257" s="48" t="s">
        <v>205</v>
      </c>
      <c r="E257" s="61" t="s">
        <v>334</v>
      </c>
      <c r="F257" s="49" t="s">
        <v>333</v>
      </c>
      <c r="G257" s="48" t="s">
        <v>67</v>
      </c>
      <c r="H257" s="68">
        <v>88.54</v>
      </c>
      <c r="I257" s="64"/>
      <c r="J257" s="65">
        <v>9</v>
      </c>
      <c r="K257" s="65">
        <f t="shared" si="3"/>
        <v>796.86</v>
      </c>
      <c r="L257" s="65">
        <f>SUMIFS(normenblad!C:C,normenblad!A:A,C257,normenblad!B:B,J257)</f>
        <v>0</v>
      </c>
      <c r="M257" s="66">
        <v>1</v>
      </c>
      <c r="N257" s="127" t="e">
        <f>K257/L257*M257*'uurtarief opbouw'!$C$42</f>
        <v>#DIV/0!</v>
      </c>
    </row>
    <row r="258" spans="1:14">
      <c r="A258" s="5" t="s">
        <v>473</v>
      </c>
      <c r="B258" s="5" t="s">
        <v>441</v>
      </c>
      <c r="C258" s="49" t="s">
        <v>439</v>
      </c>
      <c r="D258" s="48" t="s">
        <v>205</v>
      </c>
      <c r="E258" s="61" t="s">
        <v>335</v>
      </c>
      <c r="F258" s="49" t="s">
        <v>333</v>
      </c>
      <c r="G258" s="48" t="s">
        <v>97</v>
      </c>
      <c r="H258" s="68">
        <v>94.09</v>
      </c>
      <c r="I258" s="64"/>
      <c r="J258" s="65">
        <v>9</v>
      </c>
      <c r="K258" s="65">
        <f t="shared" si="3"/>
        <v>846.81000000000006</v>
      </c>
      <c r="L258" s="65">
        <f>SUMIFS(normenblad!C:C,normenblad!A:A,C258,normenblad!B:B,J258)</f>
        <v>0</v>
      </c>
      <c r="M258" s="66">
        <v>1</v>
      </c>
      <c r="N258" s="127" t="e">
        <f>K258/L258*M258*'uurtarief opbouw'!$C$42</f>
        <v>#DIV/0!</v>
      </c>
    </row>
    <row r="259" spans="1:14">
      <c r="A259" s="5" t="s">
        <v>473</v>
      </c>
      <c r="B259" s="5" t="s">
        <v>441</v>
      </c>
      <c r="C259" s="49" t="s">
        <v>439</v>
      </c>
      <c r="D259" s="48" t="s">
        <v>205</v>
      </c>
      <c r="E259" s="61" t="s">
        <v>336</v>
      </c>
      <c r="F259" s="49" t="s">
        <v>333</v>
      </c>
      <c r="G259" s="48" t="s">
        <v>97</v>
      </c>
      <c r="H259" s="68">
        <v>89.9</v>
      </c>
      <c r="I259" s="64"/>
      <c r="J259" s="65">
        <v>9</v>
      </c>
      <c r="K259" s="65">
        <f t="shared" si="3"/>
        <v>809.1</v>
      </c>
      <c r="L259" s="65">
        <f>SUMIFS(normenblad!C:C,normenblad!A:A,C259,normenblad!B:B,J259)</f>
        <v>0</v>
      </c>
      <c r="M259" s="66">
        <v>1</v>
      </c>
      <c r="N259" s="127" t="e">
        <f>K259/L259*M259*'uurtarief opbouw'!$C$42</f>
        <v>#DIV/0!</v>
      </c>
    </row>
    <row r="260" spans="1:14">
      <c r="A260" s="5" t="s">
        <v>473</v>
      </c>
      <c r="B260" s="5" t="s">
        <v>441</v>
      </c>
      <c r="C260" s="49" t="s">
        <v>439</v>
      </c>
      <c r="D260" s="48" t="s">
        <v>205</v>
      </c>
      <c r="E260" s="61" t="s">
        <v>337</v>
      </c>
      <c r="F260" s="49" t="s">
        <v>338</v>
      </c>
      <c r="G260" s="48" t="s">
        <v>97</v>
      </c>
      <c r="H260" s="68">
        <v>1354.4</v>
      </c>
      <c r="I260" s="64"/>
      <c r="J260" s="65">
        <v>9</v>
      </c>
      <c r="K260" s="65">
        <f t="shared" si="3"/>
        <v>12189.6</v>
      </c>
      <c r="L260" s="65">
        <f>SUMIFS(normenblad!C:C,normenblad!A:A,C260,normenblad!B:B,J260)</f>
        <v>0</v>
      </c>
      <c r="M260" s="66">
        <v>1</v>
      </c>
      <c r="N260" s="127" t="e">
        <f>K260/L260*M260*'uurtarief opbouw'!$C$42</f>
        <v>#DIV/0!</v>
      </c>
    </row>
    <row r="261" spans="1:14">
      <c r="A261" s="5" t="s">
        <v>473</v>
      </c>
      <c r="B261" s="5" t="s">
        <v>441</v>
      </c>
      <c r="C261" s="49" t="s">
        <v>439</v>
      </c>
      <c r="D261" s="48" t="s">
        <v>205</v>
      </c>
      <c r="E261" s="61" t="s">
        <v>339</v>
      </c>
      <c r="F261" s="49" t="s">
        <v>333</v>
      </c>
      <c r="G261" s="48" t="s">
        <v>340</v>
      </c>
      <c r="H261" s="68">
        <v>88.34</v>
      </c>
      <c r="I261" s="64"/>
      <c r="J261" s="65">
        <v>9</v>
      </c>
      <c r="K261" s="65">
        <f t="shared" si="3"/>
        <v>795.06000000000006</v>
      </c>
      <c r="L261" s="65">
        <f>SUMIFS(normenblad!C:C,normenblad!A:A,C261,normenblad!B:B,J261)</f>
        <v>0</v>
      </c>
      <c r="M261" s="66">
        <v>1</v>
      </c>
      <c r="N261" s="127" t="e">
        <f>K261/L261*M261*'uurtarief opbouw'!$C$42</f>
        <v>#DIV/0!</v>
      </c>
    </row>
    <row r="262" spans="1:14">
      <c r="A262" s="5" t="s">
        <v>473</v>
      </c>
      <c r="B262" s="5" t="s">
        <v>441</v>
      </c>
      <c r="C262" s="49" t="s">
        <v>439</v>
      </c>
      <c r="D262" s="48" t="s">
        <v>205</v>
      </c>
      <c r="E262" s="61" t="s">
        <v>341</v>
      </c>
      <c r="F262" s="49" t="s">
        <v>333</v>
      </c>
      <c r="G262" s="48" t="s">
        <v>97</v>
      </c>
      <c r="H262" s="68">
        <v>93.12</v>
      </c>
      <c r="I262" s="64"/>
      <c r="J262" s="65">
        <v>9</v>
      </c>
      <c r="K262" s="65">
        <f t="shared" si="3"/>
        <v>838.08</v>
      </c>
      <c r="L262" s="65">
        <f>SUMIFS(normenblad!C:C,normenblad!A:A,C262,normenblad!B:B,J262)</f>
        <v>0</v>
      </c>
      <c r="M262" s="66">
        <v>1</v>
      </c>
      <c r="N262" s="127" t="e">
        <f>K262/L262*M262*'uurtarief opbouw'!$C$42</f>
        <v>#DIV/0!</v>
      </c>
    </row>
    <row r="263" spans="1:14">
      <c r="A263" s="5" t="s">
        <v>473</v>
      </c>
      <c r="B263" s="5" t="s">
        <v>441</v>
      </c>
      <c r="C263" s="5" t="s">
        <v>71</v>
      </c>
      <c r="D263" s="48" t="s">
        <v>205</v>
      </c>
      <c r="E263" s="61" t="s">
        <v>342</v>
      </c>
      <c r="F263" s="49" t="s">
        <v>343</v>
      </c>
      <c r="G263" s="48" t="s">
        <v>67</v>
      </c>
      <c r="H263" s="68">
        <v>24</v>
      </c>
      <c r="I263" s="64"/>
      <c r="J263" s="65">
        <v>9</v>
      </c>
      <c r="K263" s="65">
        <f t="shared" si="3"/>
        <v>216</v>
      </c>
      <c r="L263" s="65">
        <f>SUMIFS(normenblad!C:C,normenblad!A:A,C263,normenblad!B:B,J263)</f>
        <v>0</v>
      </c>
      <c r="M263" s="66">
        <v>1</v>
      </c>
      <c r="N263" s="127" t="e">
        <f>K263/L263*M263*'uurtarief opbouw'!$C$42</f>
        <v>#DIV/0!</v>
      </c>
    </row>
    <row r="264" spans="1:14">
      <c r="A264" s="5" t="s">
        <v>473</v>
      </c>
      <c r="B264" s="5" t="s">
        <v>441</v>
      </c>
      <c r="C264" s="49" t="s">
        <v>439</v>
      </c>
      <c r="D264" s="48" t="s">
        <v>205</v>
      </c>
      <c r="E264" s="61" t="s">
        <v>344</v>
      </c>
      <c r="F264" s="49" t="s">
        <v>333</v>
      </c>
      <c r="G264" s="48" t="s">
        <v>97</v>
      </c>
      <c r="H264" s="68">
        <v>87.38</v>
      </c>
      <c r="I264" s="64"/>
      <c r="J264" s="65">
        <v>9</v>
      </c>
      <c r="K264" s="65">
        <f t="shared" si="3"/>
        <v>786.42</v>
      </c>
      <c r="L264" s="65">
        <f>SUMIFS(normenblad!C:C,normenblad!A:A,C264,normenblad!B:B,J264)</f>
        <v>0</v>
      </c>
      <c r="M264" s="66">
        <v>1</v>
      </c>
      <c r="N264" s="127" t="e">
        <f>K264/L264*M264*'uurtarief opbouw'!$C$42</f>
        <v>#DIV/0!</v>
      </c>
    </row>
    <row r="265" spans="1:14">
      <c r="A265" s="5" t="s">
        <v>473</v>
      </c>
      <c r="B265" s="5" t="s">
        <v>441</v>
      </c>
      <c r="C265" s="49" t="s">
        <v>439</v>
      </c>
      <c r="D265" s="48" t="s">
        <v>205</v>
      </c>
      <c r="E265" s="61" t="s">
        <v>345</v>
      </c>
      <c r="F265" s="49" t="s">
        <v>333</v>
      </c>
      <c r="G265" s="48" t="s">
        <v>97</v>
      </c>
      <c r="H265" s="68">
        <v>87.38</v>
      </c>
      <c r="I265" s="64"/>
      <c r="J265" s="65">
        <v>9</v>
      </c>
      <c r="K265" s="65">
        <f t="shared" si="3"/>
        <v>786.42</v>
      </c>
      <c r="L265" s="65">
        <f>SUMIFS(normenblad!C:C,normenblad!A:A,C265,normenblad!B:B,J265)</f>
        <v>0</v>
      </c>
      <c r="M265" s="66">
        <v>1</v>
      </c>
      <c r="N265" s="127" t="e">
        <f>K265/L265*M265*'uurtarief opbouw'!$C$42</f>
        <v>#DIV/0!</v>
      </c>
    </row>
    <row r="266" spans="1:14">
      <c r="A266" s="5" t="s">
        <v>473</v>
      </c>
      <c r="B266" s="5" t="s">
        <v>441</v>
      </c>
      <c r="C266" s="49" t="s">
        <v>439</v>
      </c>
      <c r="D266" s="48" t="s">
        <v>205</v>
      </c>
      <c r="E266" s="61" t="s">
        <v>346</v>
      </c>
      <c r="F266" s="49" t="s">
        <v>333</v>
      </c>
      <c r="G266" s="48" t="s">
        <v>97</v>
      </c>
      <c r="H266" s="68">
        <v>93.09</v>
      </c>
      <c r="I266" s="64"/>
      <c r="J266" s="65">
        <v>9</v>
      </c>
      <c r="K266" s="65">
        <f t="shared" ref="K266:K329" si="4">H266*J266</f>
        <v>837.81000000000006</v>
      </c>
      <c r="L266" s="65">
        <f>SUMIFS(normenblad!C:C,normenblad!A:A,C266,normenblad!B:B,J266)</f>
        <v>0</v>
      </c>
      <c r="M266" s="66">
        <v>1</v>
      </c>
      <c r="N266" s="127" t="e">
        <f>K266/L266*M266*'uurtarief opbouw'!$C$42</f>
        <v>#DIV/0!</v>
      </c>
    </row>
    <row r="267" spans="1:14">
      <c r="A267" s="5" t="s">
        <v>473</v>
      </c>
      <c r="B267" s="5" t="s">
        <v>441</v>
      </c>
      <c r="C267" s="5" t="s">
        <v>95</v>
      </c>
      <c r="D267" s="48" t="s">
        <v>205</v>
      </c>
      <c r="E267" s="61" t="s">
        <v>347</v>
      </c>
      <c r="F267" s="49" t="s">
        <v>348</v>
      </c>
      <c r="G267" s="48" t="s">
        <v>67</v>
      </c>
      <c r="H267" s="68">
        <v>5.6</v>
      </c>
      <c r="I267" s="64"/>
      <c r="J267" s="65">
        <v>9</v>
      </c>
      <c r="K267" s="65">
        <f t="shared" si="4"/>
        <v>50.4</v>
      </c>
      <c r="L267" s="65">
        <f>SUMIFS(normenblad!C:C,normenblad!A:A,C267,normenblad!B:B,J267)</f>
        <v>0</v>
      </c>
      <c r="M267" s="66">
        <v>1</v>
      </c>
      <c r="N267" s="127" t="e">
        <f>K267/L267*M267*'uurtarief opbouw'!$C$42</f>
        <v>#DIV/0!</v>
      </c>
    </row>
    <row r="268" spans="1:14">
      <c r="A268" s="5" t="s">
        <v>473</v>
      </c>
      <c r="B268" s="5" t="s">
        <v>441</v>
      </c>
      <c r="C268" s="49" t="s">
        <v>439</v>
      </c>
      <c r="D268" s="48" t="s">
        <v>205</v>
      </c>
      <c r="E268" s="61" t="s">
        <v>349</v>
      </c>
      <c r="F268" s="49" t="s">
        <v>333</v>
      </c>
      <c r="G268" s="48" t="s">
        <v>97</v>
      </c>
      <c r="H268" s="68">
        <v>93.09</v>
      </c>
      <c r="I268" s="64"/>
      <c r="J268" s="65">
        <v>9</v>
      </c>
      <c r="K268" s="65">
        <f t="shared" si="4"/>
        <v>837.81000000000006</v>
      </c>
      <c r="L268" s="65">
        <f>SUMIFS(normenblad!C:C,normenblad!A:A,C268,normenblad!B:B,J268)</f>
        <v>0</v>
      </c>
      <c r="M268" s="66">
        <v>1</v>
      </c>
      <c r="N268" s="127" t="e">
        <f>K268/L268*M268*'uurtarief opbouw'!$C$42</f>
        <v>#DIV/0!</v>
      </c>
    </row>
    <row r="269" spans="1:14">
      <c r="A269" s="5" t="s">
        <v>473</v>
      </c>
      <c r="B269" s="5" t="s">
        <v>441</v>
      </c>
      <c r="C269" s="49" t="s">
        <v>439</v>
      </c>
      <c r="D269" s="48" t="s">
        <v>205</v>
      </c>
      <c r="E269" s="61" t="s">
        <v>350</v>
      </c>
      <c r="F269" s="49" t="s">
        <v>333</v>
      </c>
      <c r="G269" s="48" t="s">
        <v>97</v>
      </c>
      <c r="H269" s="68">
        <v>88.34</v>
      </c>
      <c r="I269" s="64"/>
      <c r="J269" s="65">
        <v>9</v>
      </c>
      <c r="K269" s="65">
        <f t="shared" si="4"/>
        <v>795.06000000000006</v>
      </c>
      <c r="L269" s="65">
        <f>SUMIFS(normenblad!C:C,normenblad!A:A,C269,normenblad!B:B,J269)</f>
        <v>0</v>
      </c>
      <c r="M269" s="66">
        <v>1</v>
      </c>
      <c r="N269" s="127" t="e">
        <f>K269/L269*M269*'uurtarief opbouw'!$C$42</f>
        <v>#DIV/0!</v>
      </c>
    </row>
    <row r="270" spans="1:14">
      <c r="A270" s="5" t="s">
        <v>473</v>
      </c>
      <c r="B270" s="5" t="s">
        <v>441</v>
      </c>
      <c r="C270" s="49" t="s">
        <v>439</v>
      </c>
      <c r="D270" s="48" t="s">
        <v>205</v>
      </c>
      <c r="E270" s="61" t="s">
        <v>351</v>
      </c>
      <c r="F270" s="49" t="s">
        <v>333</v>
      </c>
      <c r="G270" s="48" t="s">
        <v>97</v>
      </c>
      <c r="H270" s="68">
        <v>87.38</v>
      </c>
      <c r="I270" s="64"/>
      <c r="J270" s="65">
        <v>9</v>
      </c>
      <c r="K270" s="65">
        <f t="shared" si="4"/>
        <v>786.42</v>
      </c>
      <c r="L270" s="65">
        <f>SUMIFS(normenblad!C:C,normenblad!A:A,C270,normenblad!B:B,J270)</f>
        <v>0</v>
      </c>
      <c r="M270" s="66">
        <v>1</v>
      </c>
      <c r="N270" s="127" t="e">
        <f>K270/L270*M270*'uurtarief opbouw'!$C$42</f>
        <v>#DIV/0!</v>
      </c>
    </row>
    <row r="271" spans="1:14">
      <c r="A271" s="5" t="s">
        <v>473</v>
      </c>
      <c r="B271" s="5" t="s">
        <v>441</v>
      </c>
      <c r="C271" s="5" t="s">
        <v>71</v>
      </c>
      <c r="D271" s="48" t="s">
        <v>205</v>
      </c>
      <c r="E271" s="61" t="s">
        <v>352</v>
      </c>
      <c r="F271" s="49" t="s">
        <v>343</v>
      </c>
      <c r="G271" s="48" t="s">
        <v>67</v>
      </c>
      <c r="H271" s="68">
        <v>24</v>
      </c>
      <c r="I271" s="64"/>
      <c r="J271" s="65">
        <v>9</v>
      </c>
      <c r="K271" s="65">
        <f t="shared" si="4"/>
        <v>216</v>
      </c>
      <c r="L271" s="65">
        <f>SUMIFS(normenblad!C:C,normenblad!A:A,C271,normenblad!B:B,J271)</f>
        <v>0</v>
      </c>
      <c r="M271" s="66">
        <v>1</v>
      </c>
      <c r="N271" s="127" t="e">
        <f>K271/L271*M271*'uurtarief opbouw'!$C$42</f>
        <v>#DIV/0!</v>
      </c>
    </row>
    <row r="272" spans="1:14">
      <c r="A272" s="5" t="s">
        <v>473</v>
      </c>
      <c r="B272" s="5" t="s">
        <v>441</v>
      </c>
      <c r="C272" s="49" t="s">
        <v>439</v>
      </c>
      <c r="D272" s="48" t="s">
        <v>205</v>
      </c>
      <c r="E272" s="61" t="s">
        <v>353</v>
      </c>
      <c r="F272" s="49" t="s">
        <v>333</v>
      </c>
      <c r="G272" s="48" t="s">
        <v>97</v>
      </c>
      <c r="H272" s="68">
        <v>87.39</v>
      </c>
      <c r="I272" s="64"/>
      <c r="J272" s="65">
        <v>9</v>
      </c>
      <c r="K272" s="65">
        <f t="shared" si="4"/>
        <v>786.51</v>
      </c>
      <c r="L272" s="65">
        <f>SUMIFS(normenblad!C:C,normenblad!A:A,C272,normenblad!B:B,J272)</f>
        <v>0</v>
      </c>
      <c r="M272" s="66">
        <v>1</v>
      </c>
      <c r="N272" s="127" t="e">
        <f>K272/L272*M272*'uurtarief opbouw'!$C$42</f>
        <v>#DIV/0!</v>
      </c>
    </row>
    <row r="273" spans="1:14">
      <c r="A273" s="5" t="s">
        <v>473</v>
      </c>
      <c r="B273" s="5" t="s">
        <v>441</v>
      </c>
      <c r="C273" s="49" t="s">
        <v>439</v>
      </c>
      <c r="D273" s="48" t="s">
        <v>205</v>
      </c>
      <c r="E273" s="61" t="s">
        <v>354</v>
      </c>
      <c r="F273" s="49" t="s">
        <v>333</v>
      </c>
      <c r="G273" s="48" t="s">
        <v>97</v>
      </c>
      <c r="H273" s="68">
        <v>88.35</v>
      </c>
      <c r="I273" s="64"/>
      <c r="J273" s="65">
        <v>9</v>
      </c>
      <c r="K273" s="65">
        <f t="shared" si="4"/>
        <v>795.15</v>
      </c>
      <c r="L273" s="65">
        <f>SUMIFS(normenblad!C:C,normenblad!A:A,C273,normenblad!B:B,J273)</f>
        <v>0</v>
      </c>
      <c r="M273" s="66">
        <v>1</v>
      </c>
      <c r="N273" s="127" t="e">
        <f>K273/L273*M273*'uurtarief opbouw'!$C$42</f>
        <v>#DIV/0!</v>
      </c>
    </row>
    <row r="274" spans="1:14">
      <c r="A274" s="5" t="s">
        <v>473</v>
      </c>
      <c r="B274" s="5" t="s">
        <v>441</v>
      </c>
      <c r="C274" s="49" t="s">
        <v>439</v>
      </c>
      <c r="D274" s="48" t="s">
        <v>205</v>
      </c>
      <c r="E274" s="61" t="s">
        <v>355</v>
      </c>
      <c r="F274" s="49" t="s">
        <v>333</v>
      </c>
      <c r="G274" s="48" t="s">
        <v>97</v>
      </c>
      <c r="H274" s="68">
        <v>94.07</v>
      </c>
      <c r="I274" s="64"/>
      <c r="J274" s="65">
        <v>9</v>
      </c>
      <c r="K274" s="65">
        <f t="shared" si="4"/>
        <v>846.62999999999988</v>
      </c>
      <c r="L274" s="65">
        <f>SUMIFS(normenblad!C:C,normenblad!A:A,C274,normenblad!B:B,J274)</f>
        <v>0</v>
      </c>
      <c r="M274" s="66">
        <v>1</v>
      </c>
      <c r="N274" s="127" t="e">
        <f>K274/L274*M274*'uurtarief opbouw'!$C$42</f>
        <v>#DIV/0!</v>
      </c>
    </row>
    <row r="275" spans="1:14">
      <c r="A275" s="5" t="s">
        <v>473</v>
      </c>
      <c r="B275" s="5" t="s">
        <v>441</v>
      </c>
      <c r="C275" s="49" t="s">
        <v>439</v>
      </c>
      <c r="D275" s="48" t="s">
        <v>205</v>
      </c>
      <c r="E275" s="61" t="s">
        <v>356</v>
      </c>
      <c r="F275" s="49" t="s">
        <v>333</v>
      </c>
      <c r="G275" s="48" t="s">
        <v>97</v>
      </c>
      <c r="H275" s="68">
        <v>94</v>
      </c>
      <c r="I275" s="64"/>
      <c r="J275" s="65">
        <v>9</v>
      </c>
      <c r="K275" s="65">
        <f t="shared" si="4"/>
        <v>846</v>
      </c>
      <c r="L275" s="65">
        <f>SUMIFS(normenblad!C:C,normenblad!A:A,C275,normenblad!B:B,J275)</f>
        <v>0</v>
      </c>
      <c r="M275" s="66">
        <v>1</v>
      </c>
      <c r="N275" s="127" t="e">
        <f>K275/L275*M275*'uurtarief opbouw'!$C$42</f>
        <v>#DIV/0!</v>
      </c>
    </row>
    <row r="276" spans="1:14">
      <c r="A276" s="5" t="s">
        <v>473</v>
      </c>
      <c r="B276" s="5" t="s">
        <v>441</v>
      </c>
      <c r="C276" s="49" t="s">
        <v>439</v>
      </c>
      <c r="D276" s="48" t="s">
        <v>205</v>
      </c>
      <c r="E276" s="61" t="s">
        <v>357</v>
      </c>
      <c r="F276" s="49" t="s">
        <v>333</v>
      </c>
      <c r="G276" s="48" t="s">
        <v>97</v>
      </c>
      <c r="H276" s="68">
        <v>90.98</v>
      </c>
      <c r="I276" s="64"/>
      <c r="J276" s="65">
        <v>9</v>
      </c>
      <c r="K276" s="65">
        <f t="shared" si="4"/>
        <v>818.82</v>
      </c>
      <c r="L276" s="65">
        <f>SUMIFS(normenblad!C:C,normenblad!A:A,C276,normenblad!B:B,J276)</f>
        <v>0</v>
      </c>
      <c r="M276" s="66">
        <v>1</v>
      </c>
      <c r="N276" s="127" t="e">
        <f>K276/L276*M276*'uurtarief opbouw'!$C$42</f>
        <v>#DIV/0!</v>
      </c>
    </row>
    <row r="277" spans="1:14" ht="13.5" thickBot="1">
      <c r="A277" s="5" t="s">
        <v>473</v>
      </c>
      <c r="B277" s="5" t="s">
        <v>441</v>
      </c>
      <c r="C277" s="49" t="s">
        <v>439</v>
      </c>
      <c r="D277" s="48" t="s">
        <v>205</v>
      </c>
      <c r="E277" s="61" t="s">
        <v>358</v>
      </c>
      <c r="F277" s="49" t="s">
        <v>333</v>
      </c>
      <c r="G277" s="48" t="s">
        <v>97</v>
      </c>
      <c r="H277" s="68">
        <v>86.95</v>
      </c>
      <c r="I277" s="64"/>
      <c r="J277" s="65">
        <v>9</v>
      </c>
      <c r="K277" s="65">
        <f t="shared" si="4"/>
        <v>782.55000000000007</v>
      </c>
      <c r="L277" s="65">
        <f>SUMIFS(normenblad!C:C,normenblad!A:A,C277,normenblad!B:B,J277)</f>
        <v>0</v>
      </c>
      <c r="M277" s="66">
        <v>1</v>
      </c>
      <c r="N277" s="127" t="e">
        <f>K277/L277*M277*'uurtarief opbouw'!$C$42</f>
        <v>#DIV/0!</v>
      </c>
    </row>
    <row r="278" spans="1:14" ht="13.5" thickBot="1">
      <c r="A278" s="9"/>
      <c r="B278" s="10" t="s">
        <v>443</v>
      </c>
      <c r="C278" s="77"/>
      <c r="D278" s="78"/>
      <c r="E278" s="79"/>
      <c r="F278" s="77"/>
      <c r="G278" s="78"/>
      <c r="H278" s="80"/>
      <c r="I278" s="81"/>
      <c r="J278" s="82"/>
      <c r="K278" s="82"/>
      <c r="L278" s="82"/>
      <c r="M278" s="83"/>
      <c r="N278" s="84" t="e">
        <f>SUM(N235:N277)</f>
        <v>#DIV/0!</v>
      </c>
    </row>
    <row r="279" spans="1:14" ht="13.5" thickBot="1">
      <c r="A279" s="126" t="s">
        <v>445</v>
      </c>
      <c r="B279" s="110"/>
      <c r="C279" s="112"/>
      <c r="D279" s="109"/>
      <c r="E279" s="111"/>
      <c r="F279" s="112"/>
      <c r="G279" s="109"/>
      <c r="H279" s="113"/>
      <c r="I279" s="114"/>
      <c r="J279" s="115"/>
      <c r="K279" s="115"/>
      <c r="L279" s="115"/>
      <c r="M279" s="116"/>
      <c r="N279" s="117" t="e">
        <f>N278+N234+N190</f>
        <v>#DIV/0!</v>
      </c>
    </row>
    <row r="280" spans="1:14">
      <c r="A280" s="5" t="s">
        <v>473</v>
      </c>
      <c r="B280" s="48" t="s">
        <v>475</v>
      </c>
      <c r="C280" s="49" t="s">
        <v>4</v>
      </c>
      <c r="D280" s="48" t="s">
        <v>50</v>
      </c>
      <c r="E280" s="61" t="s">
        <v>365</v>
      </c>
      <c r="F280" s="49" t="s">
        <v>366</v>
      </c>
      <c r="G280" s="48" t="s">
        <v>303</v>
      </c>
      <c r="H280" s="68"/>
      <c r="I280" s="64">
        <v>22</v>
      </c>
      <c r="J280" s="65"/>
      <c r="K280" s="65">
        <f t="shared" si="4"/>
        <v>0</v>
      </c>
      <c r="L280" s="65">
        <f>SUMIFS(normenblad!C:C,normenblad!A:A,C280,normenblad!B:B,J280)</f>
        <v>1</v>
      </c>
      <c r="M280" s="66">
        <v>1</v>
      </c>
      <c r="N280" s="67">
        <f>K280/L280*M280*'uurtarief opbouw'!$C$40</f>
        <v>0</v>
      </c>
    </row>
    <row r="281" spans="1:14">
      <c r="A281" s="5" t="s">
        <v>473</v>
      </c>
      <c r="B281" s="48" t="s">
        <v>475</v>
      </c>
      <c r="C281" s="5" t="s">
        <v>186</v>
      </c>
      <c r="D281" s="48" t="s">
        <v>50</v>
      </c>
      <c r="E281" s="61" t="s">
        <v>379</v>
      </c>
      <c r="F281" s="49" t="s">
        <v>186</v>
      </c>
      <c r="G281" s="48" t="s">
        <v>97</v>
      </c>
      <c r="H281" s="68">
        <v>45</v>
      </c>
      <c r="I281" s="64"/>
      <c r="J281" s="65">
        <v>156</v>
      </c>
      <c r="K281" s="65">
        <f t="shared" si="4"/>
        <v>7020</v>
      </c>
      <c r="L281" s="65">
        <f>SUMIFS(normenblad!C:C,normenblad!A:A,C281,normenblad!B:B,J281)</f>
        <v>0</v>
      </c>
      <c r="M281" s="66">
        <v>1</v>
      </c>
      <c r="N281" s="67" t="e">
        <f>K281/L281*M281*'uurtarief opbouw'!$C$40</f>
        <v>#DIV/0!</v>
      </c>
    </row>
    <row r="282" spans="1:14">
      <c r="A282" s="5" t="s">
        <v>473</v>
      </c>
      <c r="B282" s="48" t="s">
        <v>475</v>
      </c>
      <c r="C282" s="5" t="s">
        <v>455</v>
      </c>
      <c r="D282" s="48" t="s">
        <v>50</v>
      </c>
      <c r="E282" s="61" t="s">
        <v>380</v>
      </c>
      <c r="F282" s="49" t="s">
        <v>367</v>
      </c>
      <c r="G282" s="48" t="s">
        <v>303</v>
      </c>
      <c r="H282" s="68">
        <v>32</v>
      </c>
      <c r="I282" s="64"/>
      <c r="J282" s="65">
        <v>156</v>
      </c>
      <c r="K282" s="65">
        <f t="shared" si="4"/>
        <v>4992</v>
      </c>
      <c r="L282" s="65">
        <f>SUMIFS(normenblad!C:C,normenblad!A:A,C282,normenblad!B:B,J282)</f>
        <v>0</v>
      </c>
      <c r="M282" s="66">
        <v>1</v>
      </c>
      <c r="N282" s="67" t="e">
        <f>K282/L282*M282*'uurtarief opbouw'!$C$40</f>
        <v>#DIV/0!</v>
      </c>
    </row>
    <row r="283" spans="1:14">
      <c r="A283" s="5" t="s">
        <v>473</v>
      </c>
      <c r="B283" s="48" t="s">
        <v>475</v>
      </c>
      <c r="C283" s="5" t="s">
        <v>71</v>
      </c>
      <c r="D283" s="48" t="s">
        <v>50</v>
      </c>
      <c r="E283" s="61" t="s">
        <v>381</v>
      </c>
      <c r="F283" s="49" t="s">
        <v>112</v>
      </c>
      <c r="G283" s="48" t="s">
        <v>303</v>
      </c>
      <c r="H283" s="68">
        <v>7</v>
      </c>
      <c r="I283" s="64"/>
      <c r="J283" s="65">
        <v>156</v>
      </c>
      <c r="K283" s="65">
        <f t="shared" si="4"/>
        <v>1092</v>
      </c>
      <c r="L283" s="65">
        <f>SUMIFS(normenblad!C:C,normenblad!A:A,C283,normenblad!B:B,J283)</f>
        <v>0</v>
      </c>
      <c r="M283" s="66">
        <v>1</v>
      </c>
      <c r="N283" s="67" t="e">
        <f>K283/L283*M283*'uurtarief opbouw'!$C$40</f>
        <v>#DIV/0!</v>
      </c>
    </row>
    <row r="284" spans="1:14">
      <c r="A284" s="5" t="s">
        <v>473</v>
      </c>
      <c r="B284" s="48" t="s">
        <v>475</v>
      </c>
      <c r="C284" s="5" t="s">
        <v>95</v>
      </c>
      <c r="D284" s="48" t="s">
        <v>50</v>
      </c>
      <c r="E284" s="61" t="s">
        <v>382</v>
      </c>
      <c r="F284" s="49" t="s">
        <v>368</v>
      </c>
      <c r="G284" s="48" t="s">
        <v>67</v>
      </c>
      <c r="H284" s="68">
        <v>2</v>
      </c>
      <c r="I284" s="64"/>
      <c r="J284" s="65">
        <v>156</v>
      </c>
      <c r="K284" s="65">
        <f t="shared" si="4"/>
        <v>312</v>
      </c>
      <c r="L284" s="65">
        <f>SUMIFS(normenblad!C:C,normenblad!A:A,C284,normenblad!B:B,J284)</f>
        <v>0</v>
      </c>
      <c r="M284" s="66">
        <v>1</v>
      </c>
      <c r="N284" s="67" t="e">
        <f>K284/L284*M284*'uurtarief opbouw'!$C$40</f>
        <v>#DIV/0!</v>
      </c>
    </row>
    <row r="285" spans="1:14">
      <c r="A285" s="5" t="s">
        <v>473</v>
      </c>
      <c r="B285" s="48" t="s">
        <v>475</v>
      </c>
      <c r="C285" s="49" t="s">
        <v>4</v>
      </c>
      <c r="D285" s="48" t="s">
        <v>50</v>
      </c>
      <c r="E285" s="61" t="s">
        <v>383</v>
      </c>
      <c r="F285" s="49" t="s">
        <v>369</v>
      </c>
      <c r="G285" s="48" t="s">
        <v>392</v>
      </c>
      <c r="H285" s="68"/>
      <c r="I285" s="64">
        <v>26</v>
      </c>
      <c r="J285" s="65"/>
      <c r="K285" s="65">
        <f t="shared" si="4"/>
        <v>0</v>
      </c>
      <c r="L285" s="65">
        <f>SUMIFS(normenblad!C:C,normenblad!A:A,C285,normenblad!B:B,J285)</f>
        <v>1</v>
      </c>
      <c r="M285" s="66">
        <v>1</v>
      </c>
      <c r="N285" s="67">
        <f>K285/L285*M285*'uurtarief opbouw'!$C$40</f>
        <v>0</v>
      </c>
    </row>
    <row r="286" spans="1:14">
      <c r="A286" s="5" t="s">
        <v>473</v>
      </c>
      <c r="B286" s="48" t="s">
        <v>475</v>
      </c>
      <c r="C286" s="49" t="s">
        <v>4</v>
      </c>
      <c r="D286" s="48" t="s">
        <v>50</v>
      </c>
      <c r="E286" s="61" t="s">
        <v>384</v>
      </c>
      <c r="F286" s="49" t="s">
        <v>370</v>
      </c>
      <c r="G286" s="48" t="s">
        <v>392</v>
      </c>
      <c r="H286" s="68"/>
      <c r="I286" s="64">
        <v>16</v>
      </c>
      <c r="J286" s="65"/>
      <c r="K286" s="65">
        <f t="shared" si="4"/>
        <v>0</v>
      </c>
      <c r="L286" s="65">
        <f>SUMIFS(normenblad!C:C,normenblad!A:A,C286,normenblad!B:B,J286)</f>
        <v>1</v>
      </c>
      <c r="M286" s="66">
        <v>1</v>
      </c>
      <c r="N286" s="67">
        <f>K286/L286*M286*'uurtarief opbouw'!$C$40</f>
        <v>0</v>
      </c>
    </row>
    <row r="287" spans="1:14">
      <c r="A287" s="5" t="s">
        <v>473</v>
      </c>
      <c r="B287" s="48" t="s">
        <v>475</v>
      </c>
      <c r="C287" s="5" t="s">
        <v>186</v>
      </c>
      <c r="D287" s="48" t="s">
        <v>50</v>
      </c>
      <c r="E287" s="61" t="s">
        <v>385</v>
      </c>
      <c r="F287" s="49" t="s">
        <v>371</v>
      </c>
      <c r="G287" s="48" t="s">
        <v>97</v>
      </c>
      <c r="H287" s="68">
        <v>7</v>
      </c>
      <c r="I287" s="64"/>
      <c r="J287" s="65">
        <v>156</v>
      </c>
      <c r="K287" s="65">
        <f t="shared" si="4"/>
        <v>1092</v>
      </c>
      <c r="L287" s="65">
        <f>SUMIFS(normenblad!C:C,normenblad!A:A,C287,normenblad!B:B,J287)</f>
        <v>0</v>
      </c>
      <c r="M287" s="66">
        <v>1</v>
      </c>
      <c r="N287" s="67" t="e">
        <f>K287/L287*M287*'uurtarief opbouw'!$C$40</f>
        <v>#DIV/0!</v>
      </c>
    </row>
    <row r="288" spans="1:14">
      <c r="A288" s="5" t="s">
        <v>473</v>
      </c>
      <c r="B288" s="48" t="s">
        <v>475</v>
      </c>
      <c r="C288" s="5" t="s">
        <v>186</v>
      </c>
      <c r="D288" s="48" t="s">
        <v>50</v>
      </c>
      <c r="E288" s="61" t="s">
        <v>386</v>
      </c>
      <c r="F288" s="49" t="s">
        <v>372</v>
      </c>
      <c r="G288" s="48" t="s">
        <v>97</v>
      </c>
      <c r="H288" s="68">
        <v>57</v>
      </c>
      <c r="I288" s="64"/>
      <c r="J288" s="65">
        <v>156</v>
      </c>
      <c r="K288" s="65">
        <f t="shared" si="4"/>
        <v>8892</v>
      </c>
      <c r="L288" s="65">
        <f>SUMIFS(normenblad!C:C,normenblad!A:A,C288,normenblad!B:B,J288)</f>
        <v>0</v>
      </c>
      <c r="M288" s="66">
        <v>1</v>
      </c>
      <c r="N288" s="67" t="e">
        <f>K288/L288*M288*'uurtarief opbouw'!$C$40</f>
        <v>#DIV/0!</v>
      </c>
    </row>
    <row r="289" spans="1:14">
      <c r="A289" s="5" t="s">
        <v>473</v>
      </c>
      <c r="B289" s="48" t="s">
        <v>475</v>
      </c>
      <c r="C289" s="5" t="s">
        <v>71</v>
      </c>
      <c r="D289" s="48" t="s">
        <v>50</v>
      </c>
      <c r="E289" s="61" t="s">
        <v>387</v>
      </c>
      <c r="F289" s="49" t="s">
        <v>373</v>
      </c>
      <c r="G289" s="48" t="s">
        <v>97</v>
      </c>
      <c r="H289" s="68">
        <v>7</v>
      </c>
      <c r="I289" s="64"/>
      <c r="J289" s="65">
        <v>12</v>
      </c>
      <c r="K289" s="65">
        <f t="shared" si="4"/>
        <v>84</v>
      </c>
      <c r="L289" s="65">
        <f>SUMIFS(normenblad!C:C,normenblad!A:A,C289,normenblad!B:B,J289)</f>
        <v>0</v>
      </c>
      <c r="M289" s="66">
        <v>1</v>
      </c>
      <c r="N289" s="67" t="e">
        <f>K289/L289*M289*'uurtarief opbouw'!$C$40</f>
        <v>#DIV/0!</v>
      </c>
    </row>
    <row r="290" spans="1:14">
      <c r="A290" s="5" t="s">
        <v>473</v>
      </c>
      <c r="B290" s="48" t="s">
        <v>475</v>
      </c>
      <c r="C290" s="5" t="s">
        <v>71</v>
      </c>
      <c r="D290" s="48" t="s">
        <v>50</v>
      </c>
      <c r="E290" s="61" t="s">
        <v>388</v>
      </c>
      <c r="F290" s="49" t="s">
        <v>375</v>
      </c>
      <c r="G290" s="48" t="s">
        <v>97</v>
      </c>
      <c r="H290" s="68">
        <v>18</v>
      </c>
      <c r="I290" s="64"/>
      <c r="J290" s="65">
        <v>254</v>
      </c>
      <c r="K290" s="65">
        <f t="shared" si="4"/>
        <v>4572</v>
      </c>
      <c r="L290" s="65">
        <f>SUMIFS(normenblad!C:C,normenblad!A:A,C290,normenblad!B:B,J290)</f>
        <v>0</v>
      </c>
      <c r="M290" s="66">
        <v>1</v>
      </c>
      <c r="N290" s="67" t="e">
        <f>K290/L290*M290*'uurtarief opbouw'!$C$40</f>
        <v>#DIV/0!</v>
      </c>
    </row>
    <row r="291" spans="1:14">
      <c r="A291" s="5" t="s">
        <v>473</v>
      </c>
      <c r="B291" s="48" t="s">
        <v>475</v>
      </c>
      <c r="C291" s="5" t="s">
        <v>71</v>
      </c>
      <c r="D291" s="48" t="s">
        <v>50</v>
      </c>
      <c r="E291" s="61" t="s">
        <v>389</v>
      </c>
      <c r="F291" s="49" t="s">
        <v>374</v>
      </c>
      <c r="G291" s="48" t="s">
        <v>97</v>
      </c>
      <c r="H291" s="68">
        <v>8</v>
      </c>
      <c r="I291" s="64"/>
      <c r="J291" s="65">
        <v>254</v>
      </c>
      <c r="K291" s="65">
        <f t="shared" si="4"/>
        <v>2032</v>
      </c>
      <c r="L291" s="65">
        <f>SUMIFS(normenblad!C:C,normenblad!A:A,C291,normenblad!B:B,J291)</f>
        <v>0</v>
      </c>
      <c r="M291" s="66">
        <v>1</v>
      </c>
      <c r="N291" s="67" t="e">
        <f>K291/L291*M291*'uurtarief opbouw'!$C$40</f>
        <v>#DIV/0!</v>
      </c>
    </row>
    <row r="292" spans="1:14">
      <c r="A292" s="5" t="s">
        <v>473</v>
      </c>
      <c r="B292" s="48" t="s">
        <v>475</v>
      </c>
      <c r="C292" s="5" t="s">
        <v>71</v>
      </c>
      <c r="D292" s="48" t="s">
        <v>50</v>
      </c>
      <c r="E292" s="61" t="s">
        <v>390</v>
      </c>
      <c r="F292" s="49" t="s">
        <v>376</v>
      </c>
      <c r="G292" s="48" t="s">
        <v>97</v>
      </c>
      <c r="H292" s="68">
        <v>12</v>
      </c>
      <c r="I292" s="64"/>
      <c r="J292" s="65">
        <v>254</v>
      </c>
      <c r="K292" s="65">
        <f t="shared" si="4"/>
        <v>3048</v>
      </c>
      <c r="L292" s="65">
        <f>SUMIFS(normenblad!C:C,normenblad!A:A,C292,normenblad!B:B,J292)</f>
        <v>0</v>
      </c>
      <c r="M292" s="66">
        <v>1</v>
      </c>
      <c r="N292" s="67" t="e">
        <f>K292/L292*M292*'uurtarief opbouw'!$C$40</f>
        <v>#DIV/0!</v>
      </c>
    </row>
    <row r="293" spans="1:14">
      <c r="A293" s="5" t="s">
        <v>473</v>
      </c>
      <c r="B293" s="48" t="s">
        <v>475</v>
      </c>
      <c r="C293" s="5" t="s">
        <v>71</v>
      </c>
      <c r="D293" s="48" t="s">
        <v>50</v>
      </c>
      <c r="E293" s="61" t="s">
        <v>391</v>
      </c>
      <c r="F293" s="49" t="s">
        <v>377</v>
      </c>
      <c r="G293" s="48" t="s">
        <v>97</v>
      </c>
      <c r="H293" s="68">
        <v>8</v>
      </c>
      <c r="I293" s="64"/>
      <c r="J293" s="65">
        <v>254</v>
      </c>
      <c r="K293" s="65">
        <f t="shared" si="4"/>
        <v>2032</v>
      </c>
      <c r="L293" s="65">
        <f>SUMIFS(normenblad!C:C,normenblad!A:A,C293,normenblad!B:B,J293)</f>
        <v>0</v>
      </c>
      <c r="M293" s="66">
        <v>1</v>
      </c>
      <c r="N293" s="67" t="e">
        <f>K293/L293*M293*'uurtarief opbouw'!$C$40</f>
        <v>#DIV/0!</v>
      </c>
    </row>
    <row r="294" spans="1:14">
      <c r="A294" s="5" t="s">
        <v>473</v>
      </c>
      <c r="B294" s="48" t="s">
        <v>475</v>
      </c>
      <c r="C294" s="5" t="s">
        <v>71</v>
      </c>
      <c r="D294" s="48" t="s">
        <v>378</v>
      </c>
      <c r="E294" s="61" t="s">
        <v>394</v>
      </c>
      <c r="F294" s="49" t="s">
        <v>393</v>
      </c>
      <c r="G294" s="48" t="s">
        <v>97</v>
      </c>
      <c r="H294" s="68">
        <v>6.28</v>
      </c>
      <c r="I294" s="64"/>
      <c r="J294" s="65">
        <v>254</v>
      </c>
      <c r="K294" s="65">
        <f t="shared" si="4"/>
        <v>1595.1200000000001</v>
      </c>
      <c r="L294" s="65">
        <f>SUMIFS(normenblad!C:C,normenblad!A:A,C294,normenblad!B:B,J294)</f>
        <v>0</v>
      </c>
      <c r="M294" s="66">
        <v>1</v>
      </c>
      <c r="N294" s="67" t="e">
        <f>K294/L294*M294*'uurtarief opbouw'!$C$40</f>
        <v>#DIV/0!</v>
      </c>
    </row>
    <row r="295" spans="1:14">
      <c r="A295" s="5" t="s">
        <v>473</v>
      </c>
      <c r="B295" s="48" t="s">
        <v>475</v>
      </c>
      <c r="C295" s="5" t="s">
        <v>71</v>
      </c>
      <c r="D295" s="48" t="s">
        <v>378</v>
      </c>
      <c r="E295" s="61" t="s">
        <v>395</v>
      </c>
      <c r="F295" s="49" t="s">
        <v>305</v>
      </c>
      <c r="G295" s="48" t="s">
        <v>403</v>
      </c>
      <c r="H295" s="68">
        <v>170</v>
      </c>
      <c r="I295" s="64"/>
      <c r="J295" s="65">
        <v>254</v>
      </c>
      <c r="K295" s="65">
        <f t="shared" si="4"/>
        <v>43180</v>
      </c>
      <c r="L295" s="65">
        <f>SUMIFS(normenblad!C:C,normenblad!A:A,C295,normenblad!B:B,J295)</f>
        <v>0</v>
      </c>
      <c r="M295" s="66">
        <v>1</v>
      </c>
      <c r="N295" s="67" t="e">
        <f>K295/L295*M295*'uurtarief opbouw'!$C$40</f>
        <v>#DIV/0!</v>
      </c>
    </row>
    <row r="296" spans="1:14">
      <c r="A296" s="5" t="s">
        <v>473</v>
      </c>
      <c r="B296" s="48" t="s">
        <v>475</v>
      </c>
      <c r="C296" s="5" t="s">
        <v>454</v>
      </c>
      <c r="D296" s="48" t="s">
        <v>378</v>
      </c>
      <c r="E296" s="61" t="s">
        <v>407</v>
      </c>
      <c r="F296" s="49" t="s">
        <v>396</v>
      </c>
      <c r="G296" s="48" t="s">
        <v>403</v>
      </c>
      <c r="H296" s="68">
        <v>53</v>
      </c>
      <c r="I296" s="64"/>
      <c r="J296" s="65">
        <v>254</v>
      </c>
      <c r="K296" s="65">
        <f t="shared" si="4"/>
        <v>13462</v>
      </c>
      <c r="L296" s="65">
        <f>SUMIFS(normenblad!C:C,normenblad!A:A,C296,normenblad!B:B,J296)</f>
        <v>0</v>
      </c>
      <c r="M296" s="66">
        <v>1</v>
      </c>
      <c r="N296" s="67" t="e">
        <f>K296/L296*M296*'uurtarief opbouw'!$C$40</f>
        <v>#DIV/0!</v>
      </c>
    </row>
    <row r="297" spans="1:14">
      <c r="A297" s="5" t="s">
        <v>473</v>
      </c>
      <c r="B297" s="48" t="s">
        <v>475</v>
      </c>
      <c r="C297" s="5" t="s">
        <v>454</v>
      </c>
      <c r="D297" s="48" t="s">
        <v>378</v>
      </c>
      <c r="E297" s="61" t="s">
        <v>408</v>
      </c>
      <c r="F297" s="49" t="s">
        <v>397</v>
      </c>
      <c r="G297" s="48" t="s">
        <v>403</v>
      </c>
      <c r="H297" s="68">
        <v>44</v>
      </c>
      <c r="I297" s="64"/>
      <c r="J297" s="65">
        <v>254</v>
      </c>
      <c r="K297" s="65">
        <f t="shared" si="4"/>
        <v>11176</v>
      </c>
      <c r="L297" s="65">
        <f>SUMIFS(normenblad!C:C,normenblad!A:A,C297,normenblad!B:B,J297)</f>
        <v>0</v>
      </c>
      <c r="M297" s="66">
        <v>1</v>
      </c>
      <c r="N297" s="67" t="e">
        <f>K297/L297*M297*'uurtarief opbouw'!$C$40</f>
        <v>#DIV/0!</v>
      </c>
    </row>
    <row r="298" spans="1:14">
      <c r="A298" s="5" t="s">
        <v>473</v>
      </c>
      <c r="B298" s="48" t="s">
        <v>475</v>
      </c>
      <c r="C298" s="5" t="s">
        <v>95</v>
      </c>
      <c r="D298" s="48" t="s">
        <v>378</v>
      </c>
      <c r="E298" s="61" t="s">
        <v>409</v>
      </c>
      <c r="F298" s="49" t="s">
        <v>307</v>
      </c>
      <c r="G298" s="48" t="s">
        <v>404</v>
      </c>
      <c r="H298" s="68">
        <v>18</v>
      </c>
      <c r="I298" s="64"/>
      <c r="J298" s="65">
        <v>254</v>
      </c>
      <c r="K298" s="65">
        <f t="shared" si="4"/>
        <v>4572</v>
      </c>
      <c r="L298" s="65">
        <f>SUMIFS(normenblad!C:C,normenblad!A:A,C298,normenblad!B:B,J298)</f>
        <v>0</v>
      </c>
      <c r="M298" s="66">
        <v>1</v>
      </c>
      <c r="N298" s="67" t="e">
        <f>K298/L298*M298*'uurtarief opbouw'!$C$40</f>
        <v>#DIV/0!</v>
      </c>
    </row>
    <row r="299" spans="1:14">
      <c r="A299" s="5" t="s">
        <v>473</v>
      </c>
      <c r="B299" s="48" t="s">
        <v>475</v>
      </c>
      <c r="C299" s="5" t="s">
        <v>95</v>
      </c>
      <c r="D299" s="48" t="s">
        <v>378</v>
      </c>
      <c r="E299" s="61" t="s">
        <v>410</v>
      </c>
      <c r="F299" s="49" t="s">
        <v>317</v>
      </c>
      <c r="G299" s="48" t="s">
        <v>404</v>
      </c>
      <c r="H299" s="68">
        <v>22.5</v>
      </c>
      <c r="I299" s="64"/>
      <c r="J299" s="65">
        <v>254</v>
      </c>
      <c r="K299" s="65">
        <f t="shared" si="4"/>
        <v>5715</v>
      </c>
      <c r="L299" s="65">
        <f>SUMIFS(normenblad!C:C,normenblad!A:A,C299,normenblad!B:B,J299)</f>
        <v>0</v>
      </c>
      <c r="M299" s="66">
        <v>1</v>
      </c>
      <c r="N299" s="67" t="e">
        <f>K299/L299*M299*'uurtarief opbouw'!$C$40</f>
        <v>#DIV/0!</v>
      </c>
    </row>
    <row r="300" spans="1:14">
      <c r="A300" s="5" t="s">
        <v>473</v>
      </c>
      <c r="B300" s="48" t="s">
        <v>475</v>
      </c>
      <c r="C300" s="49" t="s">
        <v>4</v>
      </c>
      <c r="D300" s="48" t="s">
        <v>378</v>
      </c>
      <c r="E300" s="61" t="s">
        <v>411</v>
      </c>
      <c r="F300" s="49" t="s">
        <v>398</v>
      </c>
      <c r="G300" s="48" t="s">
        <v>405</v>
      </c>
      <c r="H300" s="68"/>
      <c r="I300" s="64">
        <v>6</v>
      </c>
      <c r="J300" s="65"/>
      <c r="K300" s="65">
        <f t="shared" si="4"/>
        <v>0</v>
      </c>
      <c r="L300" s="65">
        <f>SUMIFS(normenblad!C:C,normenblad!A:A,C300,normenblad!B:B,J300)</f>
        <v>1</v>
      </c>
      <c r="M300" s="66">
        <v>1</v>
      </c>
      <c r="N300" s="67">
        <f>K300/L300*M300*'uurtarief opbouw'!$C$40</f>
        <v>0</v>
      </c>
    </row>
    <row r="301" spans="1:14">
      <c r="A301" s="5" t="s">
        <v>473</v>
      </c>
      <c r="B301" s="48" t="s">
        <v>475</v>
      </c>
      <c r="C301" s="5" t="s">
        <v>71</v>
      </c>
      <c r="D301" s="48" t="s">
        <v>378</v>
      </c>
      <c r="E301" s="61" t="s">
        <v>412</v>
      </c>
      <c r="F301" s="49" t="s">
        <v>399</v>
      </c>
      <c r="G301" s="48" t="s">
        <v>406</v>
      </c>
      <c r="H301" s="68">
        <v>4.4000000000000004</v>
      </c>
      <c r="I301" s="64"/>
      <c r="J301" s="65">
        <v>254</v>
      </c>
      <c r="K301" s="65">
        <f t="shared" si="4"/>
        <v>1117.6000000000001</v>
      </c>
      <c r="L301" s="65">
        <f>SUMIFS(normenblad!C:C,normenblad!A:A,C301,normenblad!B:B,J301)</f>
        <v>0</v>
      </c>
      <c r="M301" s="66">
        <v>1</v>
      </c>
      <c r="N301" s="67" t="e">
        <f>K301/L301*M301*'uurtarief opbouw'!$C$40</f>
        <v>#DIV/0!</v>
      </c>
    </row>
    <row r="302" spans="1:14">
      <c r="A302" s="5" t="s">
        <v>473</v>
      </c>
      <c r="B302" s="48" t="s">
        <v>475</v>
      </c>
      <c r="C302" s="5" t="s">
        <v>71</v>
      </c>
      <c r="D302" s="48" t="s">
        <v>378</v>
      </c>
      <c r="E302" s="61" t="s">
        <v>413</v>
      </c>
      <c r="F302" s="49" t="s">
        <v>400</v>
      </c>
      <c r="G302" s="48" t="s">
        <v>406</v>
      </c>
      <c r="H302" s="68">
        <v>8</v>
      </c>
      <c r="I302" s="64"/>
      <c r="J302" s="65">
        <v>254</v>
      </c>
      <c r="K302" s="65">
        <f t="shared" si="4"/>
        <v>2032</v>
      </c>
      <c r="L302" s="65">
        <f>SUMIFS(normenblad!C:C,normenblad!A:A,C302,normenblad!B:B,J302)</f>
        <v>0</v>
      </c>
      <c r="M302" s="66">
        <v>1</v>
      </c>
      <c r="N302" s="67" t="e">
        <f>K302/L302*M302*'uurtarief opbouw'!$C$40</f>
        <v>#DIV/0!</v>
      </c>
    </row>
    <row r="303" spans="1:14">
      <c r="A303" s="5" t="s">
        <v>473</v>
      </c>
      <c r="B303" s="48" t="s">
        <v>475</v>
      </c>
      <c r="C303" s="5" t="s">
        <v>71</v>
      </c>
      <c r="D303" s="48" t="s">
        <v>378</v>
      </c>
      <c r="E303" s="61" t="s">
        <v>414</v>
      </c>
      <c r="F303" s="49" t="s">
        <v>112</v>
      </c>
      <c r="G303" s="48" t="s">
        <v>403</v>
      </c>
      <c r="H303" s="68">
        <v>22</v>
      </c>
      <c r="I303" s="64"/>
      <c r="J303" s="65">
        <v>254</v>
      </c>
      <c r="K303" s="65">
        <f t="shared" si="4"/>
        <v>5588</v>
      </c>
      <c r="L303" s="65">
        <f>SUMIFS(normenblad!C:C,normenblad!A:A,C303,normenblad!B:B,J303)</f>
        <v>0</v>
      </c>
      <c r="M303" s="66">
        <v>1</v>
      </c>
      <c r="N303" s="67" t="e">
        <f>K303/L303*M303*'uurtarief opbouw'!$C$40</f>
        <v>#DIV/0!</v>
      </c>
    </row>
    <row r="304" spans="1:14">
      <c r="A304" s="5" t="s">
        <v>473</v>
      </c>
      <c r="B304" s="48" t="s">
        <v>475</v>
      </c>
      <c r="C304" s="5" t="s">
        <v>71</v>
      </c>
      <c r="D304" s="48" t="s">
        <v>378</v>
      </c>
      <c r="E304" s="61" t="s">
        <v>415</v>
      </c>
      <c r="F304" s="49" t="s">
        <v>401</v>
      </c>
      <c r="G304" s="48" t="s">
        <v>406</v>
      </c>
      <c r="H304" s="68">
        <v>42</v>
      </c>
      <c r="I304" s="64"/>
      <c r="J304" s="65">
        <v>254</v>
      </c>
      <c r="K304" s="65">
        <f t="shared" si="4"/>
        <v>10668</v>
      </c>
      <c r="L304" s="65">
        <f>SUMIFS(normenblad!C:C,normenblad!A:A,C304,normenblad!B:B,J304)</f>
        <v>0</v>
      </c>
      <c r="M304" s="66">
        <v>1</v>
      </c>
      <c r="N304" s="67" t="e">
        <f>K304/L304*M304*'uurtarief opbouw'!$C$40</f>
        <v>#DIV/0!</v>
      </c>
    </row>
    <row r="305" spans="1:14">
      <c r="A305" s="5" t="s">
        <v>473</v>
      </c>
      <c r="B305" s="48" t="s">
        <v>475</v>
      </c>
      <c r="C305" s="5" t="s">
        <v>71</v>
      </c>
      <c r="D305" s="48" t="s">
        <v>378</v>
      </c>
      <c r="E305" s="61" t="s">
        <v>416</v>
      </c>
      <c r="F305" s="49" t="s">
        <v>402</v>
      </c>
      <c r="G305" s="48" t="s">
        <v>406</v>
      </c>
      <c r="H305" s="68">
        <v>3.14</v>
      </c>
      <c r="I305" s="64"/>
      <c r="J305" s="65">
        <v>254</v>
      </c>
      <c r="K305" s="65">
        <f t="shared" si="4"/>
        <v>797.56000000000006</v>
      </c>
      <c r="L305" s="65">
        <f>SUMIFS(normenblad!C:C,normenblad!A:A,C305,normenblad!B:B,J305)</f>
        <v>0</v>
      </c>
      <c r="M305" s="66">
        <v>1</v>
      </c>
      <c r="N305" s="67" t="e">
        <f>K305/L305*M305*'uurtarief opbouw'!$C$40</f>
        <v>#DIV/0!</v>
      </c>
    </row>
    <row r="306" spans="1:14">
      <c r="A306" s="5" t="s">
        <v>473</v>
      </c>
      <c r="B306" s="48" t="s">
        <v>475</v>
      </c>
      <c r="C306" s="5" t="s">
        <v>455</v>
      </c>
      <c r="D306" s="48" t="s">
        <v>378</v>
      </c>
      <c r="E306" s="61" t="s">
        <v>420</v>
      </c>
      <c r="F306" s="49" t="s">
        <v>417</v>
      </c>
      <c r="G306" s="48" t="s">
        <v>403</v>
      </c>
      <c r="H306" s="68">
        <v>25</v>
      </c>
      <c r="I306" s="64"/>
      <c r="J306" s="65">
        <v>254</v>
      </c>
      <c r="K306" s="65">
        <f t="shared" si="4"/>
        <v>6350</v>
      </c>
      <c r="L306" s="65">
        <f>SUMIFS(normenblad!C:C,normenblad!A:A,C306,normenblad!B:B,J306)</f>
        <v>0</v>
      </c>
      <c r="M306" s="66">
        <v>1</v>
      </c>
      <c r="N306" s="67" t="e">
        <f>K306/L306*M306*'uurtarief opbouw'!$C$40</f>
        <v>#DIV/0!</v>
      </c>
    </row>
    <row r="307" spans="1:14">
      <c r="A307" s="5" t="s">
        <v>473</v>
      </c>
      <c r="B307" s="48" t="s">
        <v>475</v>
      </c>
      <c r="C307" s="5" t="s">
        <v>455</v>
      </c>
      <c r="D307" s="48" t="s">
        <v>378</v>
      </c>
      <c r="E307" s="61" t="s">
        <v>421</v>
      </c>
      <c r="F307" s="49" t="s">
        <v>314</v>
      </c>
      <c r="G307" s="48" t="s">
        <v>418</v>
      </c>
      <c r="H307" s="68">
        <v>132.5</v>
      </c>
      <c r="I307" s="64"/>
      <c r="J307" s="65">
        <v>254</v>
      </c>
      <c r="K307" s="65">
        <f t="shared" si="4"/>
        <v>33655</v>
      </c>
      <c r="L307" s="65">
        <f>SUMIFS(normenblad!C:C,normenblad!A:A,C307,normenblad!B:B,J307)</f>
        <v>0</v>
      </c>
      <c r="M307" s="66">
        <v>1</v>
      </c>
      <c r="N307" s="67" t="e">
        <f>K307/L307*M307*'uurtarief opbouw'!$C$40</f>
        <v>#DIV/0!</v>
      </c>
    </row>
    <row r="308" spans="1:14">
      <c r="A308" s="5" t="s">
        <v>473</v>
      </c>
      <c r="B308" s="48" t="s">
        <v>475</v>
      </c>
      <c r="C308" s="49" t="s">
        <v>4</v>
      </c>
      <c r="D308" s="48" t="s">
        <v>378</v>
      </c>
      <c r="E308" s="61" t="s">
        <v>422</v>
      </c>
      <c r="F308" s="49" t="s">
        <v>419</v>
      </c>
      <c r="G308" s="48" t="s">
        <v>404</v>
      </c>
      <c r="H308" s="68"/>
      <c r="I308" s="64">
        <v>32</v>
      </c>
      <c r="J308" s="65"/>
      <c r="K308" s="65">
        <f t="shared" si="4"/>
        <v>0</v>
      </c>
      <c r="L308" s="65">
        <f>SUMIFS(normenblad!C:C,normenblad!A:A,C308,normenblad!B:B,J308)</f>
        <v>1</v>
      </c>
      <c r="M308" s="66">
        <v>1</v>
      </c>
      <c r="N308" s="67">
        <f>K308/L308*M308*'uurtarief opbouw'!$C$40</f>
        <v>0</v>
      </c>
    </row>
    <row r="309" spans="1:14">
      <c r="A309" s="5" t="s">
        <v>473</v>
      </c>
      <c r="B309" s="48" t="s">
        <v>475</v>
      </c>
      <c r="C309" s="49" t="s">
        <v>4</v>
      </c>
      <c r="D309" s="48" t="s">
        <v>378</v>
      </c>
      <c r="E309" s="61" t="s">
        <v>423</v>
      </c>
      <c r="F309" s="49" t="s">
        <v>175</v>
      </c>
      <c r="G309" s="48" t="s">
        <v>404</v>
      </c>
      <c r="H309" s="68"/>
      <c r="I309" s="64">
        <v>17.5</v>
      </c>
      <c r="J309" s="65"/>
      <c r="K309" s="65">
        <f t="shared" si="4"/>
        <v>0</v>
      </c>
      <c r="L309" s="65">
        <f>SUMIFS(normenblad!C:C,normenblad!A:A,C309,normenblad!B:B,J309)</f>
        <v>1</v>
      </c>
      <c r="M309" s="66">
        <v>1</v>
      </c>
      <c r="N309" s="67">
        <f>K309/L309*M309*'uurtarief opbouw'!$C$40</f>
        <v>0</v>
      </c>
    </row>
    <row r="310" spans="1:14">
      <c r="A310" s="5" t="s">
        <v>473</v>
      </c>
      <c r="B310" s="48" t="s">
        <v>475</v>
      </c>
      <c r="C310" s="5" t="s">
        <v>71</v>
      </c>
      <c r="D310" s="48" t="s">
        <v>205</v>
      </c>
      <c r="E310" s="61" t="s">
        <v>424</v>
      </c>
      <c r="F310" s="49" t="s">
        <v>425</v>
      </c>
      <c r="G310" s="48" t="s">
        <v>403</v>
      </c>
      <c r="H310" s="68">
        <v>58</v>
      </c>
      <c r="I310" s="64"/>
      <c r="J310" s="65">
        <v>254</v>
      </c>
      <c r="K310" s="65">
        <f t="shared" si="4"/>
        <v>14732</v>
      </c>
      <c r="L310" s="65">
        <f>SUMIFS(normenblad!C:C,normenblad!A:A,C310,normenblad!B:B,J310)</f>
        <v>0</v>
      </c>
      <c r="M310" s="66">
        <v>1</v>
      </c>
      <c r="N310" s="67" t="e">
        <f>K310/L310*M310*'uurtarief opbouw'!$C$40</f>
        <v>#DIV/0!</v>
      </c>
    </row>
    <row r="311" spans="1:14">
      <c r="A311" s="5" t="s">
        <v>473</v>
      </c>
      <c r="B311" s="48" t="s">
        <v>475</v>
      </c>
      <c r="C311" s="5" t="s">
        <v>71</v>
      </c>
      <c r="D311" s="48" t="s">
        <v>205</v>
      </c>
      <c r="E311" s="61" t="s">
        <v>429</v>
      </c>
      <c r="F311" s="49" t="s">
        <v>426</v>
      </c>
      <c r="G311" s="48" t="s">
        <v>406</v>
      </c>
      <c r="H311" s="68">
        <v>8</v>
      </c>
      <c r="I311" s="64"/>
      <c r="J311" s="65">
        <v>254</v>
      </c>
      <c r="K311" s="65">
        <f t="shared" si="4"/>
        <v>2032</v>
      </c>
      <c r="L311" s="65">
        <f>SUMIFS(normenblad!C:C,normenblad!A:A,C311,normenblad!B:B,J311)</f>
        <v>0</v>
      </c>
      <c r="M311" s="66">
        <v>1</v>
      </c>
      <c r="N311" s="67" t="e">
        <f>K311/L311*M311*'uurtarief opbouw'!$C$40</f>
        <v>#DIV/0!</v>
      </c>
    </row>
    <row r="312" spans="1:14">
      <c r="A312" s="5" t="s">
        <v>473</v>
      </c>
      <c r="B312" s="48" t="s">
        <v>475</v>
      </c>
      <c r="C312" s="49" t="s">
        <v>454</v>
      </c>
      <c r="D312" s="48" t="s">
        <v>205</v>
      </c>
      <c r="E312" s="61" t="s">
        <v>430</v>
      </c>
      <c r="F312" s="49" t="s">
        <v>427</v>
      </c>
      <c r="G312" s="48" t="s">
        <v>406</v>
      </c>
      <c r="H312" s="68">
        <v>415</v>
      </c>
      <c r="I312" s="64"/>
      <c r="J312" s="65">
        <v>254</v>
      </c>
      <c r="K312" s="65">
        <f t="shared" si="4"/>
        <v>105410</v>
      </c>
      <c r="L312" s="65">
        <f>SUMIFS(normenblad!C:C,normenblad!A:A,C312,normenblad!B:B,J312)</f>
        <v>0</v>
      </c>
      <c r="M312" s="66">
        <v>1</v>
      </c>
      <c r="N312" s="67" t="e">
        <f>K312/L312*M312*'uurtarief opbouw'!$C$40</f>
        <v>#DIV/0!</v>
      </c>
    </row>
    <row r="313" spans="1:14">
      <c r="A313" s="5" t="s">
        <v>473</v>
      </c>
      <c r="B313" s="48" t="s">
        <v>475</v>
      </c>
      <c r="C313" s="49" t="s">
        <v>454</v>
      </c>
      <c r="D313" s="48" t="s">
        <v>205</v>
      </c>
      <c r="E313" s="61" t="s">
        <v>431</v>
      </c>
      <c r="F313" s="49" t="s">
        <v>428</v>
      </c>
      <c r="G313" s="48" t="s">
        <v>406</v>
      </c>
      <c r="H313" s="68">
        <v>4</v>
      </c>
      <c r="I313" s="64"/>
      <c r="J313" s="65">
        <v>254</v>
      </c>
      <c r="K313" s="65">
        <f t="shared" si="4"/>
        <v>1016</v>
      </c>
      <c r="L313" s="65">
        <f>SUMIFS(normenblad!C:C,normenblad!A:A,C313,normenblad!B:B,J313)</f>
        <v>0</v>
      </c>
      <c r="M313" s="66">
        <v>1</v>
      </c>
      <c r="N313" s="67" t="e">
        <f>K313/L313*M313*'uurtarief opbouw'!$C$40</f>
        <v>#DIV/0!</v>
      </c>
    </row>
    <row r="314" spans="1:14">
      <c r="A314" s="5" t="s">
        <v>473</v>
      </c>
      <c r="B314" s="48" t="s">
        <v>475</v>
      </c>
      <c r="C314" s="5" t="s">
        <v>71</v>
      </c>
      <c r="D314" s="48" t="s">
        <v>205</v>
      </c>
      <c r="E314" s="61" t="s">
        <v>432</v>
      </c>
      <c r="F314" s="49" t="s">
        <v>426</v>
      </c>
      <c r="G314" s="48" t="s">
        <v>433</v>
      </c>
      <c r="H314" s="68">
        <v>5</v>
      </c>
      <c r="I314" s="64"/>
      <c r="J314" s="65">
        <v>156</v>
      </c>
      <c r="K314" s="65">
        <f t="shared" si="4"/>
        <v>780</v>
      </c>
      <c r="L314" s="65">
        <f>SUMIFS(normenblad!C:C,normenblad!A:A,C314,normenblad!B:B,J314)</f>
        <v>0</v>
      </c>
      <c r="M314" s="66">
        <v>1</v>
      </c>
      <c r="N314" s="67" t="e">
        <f>K314/L314*M314*'uurtarief opbouw'!$C$40</f>
        <v>#DIV/0!</v>
      </c>
    </row>
    <row r="315" spans="1:14">
      <c r="A315" s="5" t="s">
        <v>473</v>
      </c>
      <c r="B315" s="48" t="s">
        <v>475</v>
      </c>
      <c r="C315" s="5" t="s">
        <v>71</v>
      </c>
      <c r="D315" s="48" t="s">
        <v>260</v>
      </c>
      <c r="E315" s="61" t="s">
        <v>435</v>
      </c>
      <c r="F315" s="49" t="s">
        <v>112</v>
      </c>
      <c r="G315" s="48" t="s">
        <v>406</v>
      </c>
      <c r="H315" s="68">
        <v>6</v>
      </c>
      <c r="I315" s="64"/>
      <c r="J315" s="65">
        <v>156</v>
      </c>
      <c r="K315" s="65">
        <f t="shared" si="4"/>
        <v>936</v>
      </c>
      <c r="L315" s="65">
        <f>SUMIFS(normenblad!C:C,normenblad!A:A,C315,normenblad!B:B,J315)</f>
        <v>0</v>
      </c>
      <c r="M315" s="66">
        <v>1</v>
      </c>
      <c r="N315" s="67" t="e">
        <f>K315/L315*M315*'uurtarief opbouw'!$C$40</f>
        <v>#DIV/0!</v>
      </c>
    </row>
    <row r="316" spans="1:14">
      <c r="A316" s="5" t="s">
        <v>473</v>
      </c>
      <c r="B316" s="48" t="s">
        <v>475</v>
      </c>
      <c r="C316" s="5" t="s">
        <v>186</v>
      </c>
      <c r="D316" s="48" t="s">
        <v>260</v>
      </c>
      <c r="E316" s="61" t="s">
        <v>436</v>
      </c>
      <c r="F316" s="49" t="s">
        <v>186</v>
      </c>
      <c r="G316" s="48" t="s">
        <v>406</v>
      </c>
      <c r="H316" s="68">
        <v>16</v>
      </c>
      <c r="I316" s="64"/>
      <c r="J316" s="65">
        <v>156</v>
      </c>
      <c r="K316" s="65">
        <f t="shared" si="4"/>
        <v>2496</v>
      </c>
      <c r="L316" s="65">
        <f>SUMIFS(normenblad!C:C,normenblad!A:A,C316,normenblad!B:B,J316)</f>
        <v>0</v>
      </c>
      <c r="M316" s="66">
        <v>1</v>
      </c>
      <c r="N316" s="67" t="e">
        <f>K316/L316*M316*'uurtarief opbouw'!$C$40</f>
        <v>#DIV/0!</v>
      </c>
    </row>
    <row r="317" spans="1:14">
      <c r="A317" s="5" t="s">
        <v>473</v>
      </c>
      <c r="B317" s="48" t="s">
        <v>475</v>
      </c>
      <c r="C317" s="5" t="s">
        <v>186</v>
      </c>
      <c r="D317" s="48" t="s">
        <v>260</v>
      </c>
      <c r="E317" s="61" t="s">
        <v>437</v>
      </c>
      <c r="F317" s="49" t="s">
        <v>186</v>
      </c>
      <c r="G317" s="48" t="s">
        <v>406</v>
      </c>
      <c r="H317" s="68">
        <v>18</v>
      </c>
      <c r="I317" s="64"/>
      <c r="J317" s="65">
        <v>156</v>
      </c>
      <c r="K317" s="65">
        <f t="shared" si="4"/>
        <v>2808</v>
      </c>
      <c r="L317" s="65">
        <f>SUMIFS(normenblad!C:C,normenblad!A:A,C317,normenblad!B:B,J317)</f>
        <v>0</v>
      </c>
      <c r="M317" s="66">
        <v>1</v>
      </c>
      <c r="N317" s="67" t="e">
        <f>K317/L317*M317*'uurtarief opbouw'!$C$40</f>
        <v>#DIV/0!</v>
      </c>
    </row>
    <row r="318" spans="1:14" ht="13.5" thickBot="1">
      <c r="A318" s="5" t="s">
        <v>473</v>
      </c>
      <c r="B318" s="48" t="s">
        <v>475</v>
      </c>
      <c r="C318" s="49" t="s">
        <v>4</v>
      </c>
      <c r="D318" s="48" t="s">
        <v>260</v>
      </c>
      <c r="E318" s="61" t="s">
        <v>438</v>
      </c>
      <c r="F318" s="49" t="s">
        <v>434</v>
      </c>
      <c r="G318" s="48" t="s">
        <v>406</v>
      </c>
      <c r="H318" s="68"/>
      <c r="I318" s="64">
        <v>42</v>
      </c>
      <c r="J318" s="65"/>
      <c r="K318" s="65">
        <f t="shared" si="4"/>
        <v>0</v>
      </c>
      <c r="L318" s="65">
        <f>SUMIFS(normenblad!C:C,normenblad!A:A,C318,normenblad!B:B,J318)</f>
        <v>1</v>
      </c>
      <c r="M318" s="66">
        <v>1</v>
      </c>
      <c r="N318" s="67">
        <f>K318/L318*M318*'uurtarief opbouw'!$C$40</f>
        <v>0</v>
      </c>
    </row>
    <row r="319" spans="1:14" ht="13.5" thickBot="1">
      <c r="A319" s="85"/>
      <c r="B319" s="78" t="s">
        <v>476</v>
      </c>
      <c r="C319" s="77"/>
      <c r="D319" s="78"/>
      <c r="E319" s="79"/>
      <c r="F319" s="77"/>
      <c r="G319" s="78"/>
      <c r="H319" s="80"/>
      <c r="I319" s="81"/>
      <c r="J319" s="82"/>
      <c r="K319" s="123"/>
      <c r="L319" s="123"/>
      <c r="M319" s="83"/>
      <c r="N319" s="125" t="e">
        <f>SUM(N280:N318)</f>
        <v>#DIV/0!</v>
      </c>
    </row>
    <row r="320" spans="1:14">
      <c r="A320" s="5" t="s">
        <v>473</v>
      </c>
      <c r="B320" s="48" t="s">
        <v>477</v>
      </c>
      <c r="C320" s="5" t="s">
        <v>71</v>
      </c>
      <c r="D320" s="48" t="s">
        <v>50</v>
      </c>
      <c r="E320" s="61" t="s">
        <v>388</v>
      </c>
      <c r="F320" s="49" t="s">
        <v>375</v>
      </c>
      <c r="G320" s="48" t="s">
        <v>97</v>
      </c>
      <c r="H320" s="68">
        <v>18</v>
      </c>
      <c r="I320" s="64"/>
      <c r="J320" s="65">
        <v>102</v>
      </c>
      <c r="K320" s="65">
        <f t="shared" si="4"/>
        <v>1836</v>
      </c>
      <c r="L320" s="65">
        <f>SUMIFS(normenblad!C:C,normenblad!A:A,C320,normenblad!B:B,J320)</f>
        <v>0</v>
      </c>
      <c r="M320" s="66">
        <v>1</v>
      </c>
      <c r="N320" s="127" t="e">
        <f>K320/L320*M320*'uurtarief opbouw'!$C$41</f>
        <v>#DIV/0!</v>
      </c>
    </row>
    <row r="321" spans="1:14">
      <c r="A321" s="5" t="s">
        <v>473</v>
      </c>
      <c r="B321" s="48" t="s">
        <v>477</v>
      </c>
      <c r="C321" s="5" t="s">
        <v>71</v>
      </c>
      <c r="D321" s="48" t="s">
        <v>50</v>
      </c>
      <c r="E321" s="61" t="s">
        <v>389</v>
      </c>
      <c r="F321" s="49" t="s">
        <v>374</v>
      </c>
      <c r="G321" s="48" t="s">
        <v>97</v>
      </c>
      <c r="H321" s="68">
        <v>8</v>
      </c>
      <c r="I321" s="64"/>
      <c r="J321" s="65">
        <v>102</v>
      </c>
      <c r="K321" s="65">
        <f t="shared" si="4"/>
        <v>816</v>
      </c>
      <c r="L321" s="65">
        <f>SUMIFS(normenblad!C:C,normenblad!A:A,C321,normenblad!B:B,J321)</f>
        <v>0</v>
      </c>
      <c r="M321" s="66">
        <v>1</v>
      </c>
      <c r="N321" s="127" t="e">
        <f>K321/L321*M321*'uurtarief opbouw'!$C$41</f>
        <v>#DIV/0!</v>
      </c>
    </row>
    <row r="322" spans="1:14">
      <c r="A322" s="5" t="s">
        <v>473</v>
      </c>
      <c r="B322" s="48" t="s">
        <v>477</v>
      </c>
      <c r="C322" s="5" t="s">
        <v>71</v>
      </c>
      <c r="D322" s="48" t="s">
        <v>50</v>
      </c>
      <c r="E322" s="61" t="s">
        <v>390</v>
      </c>
      <c r="F322" s="49" t="s">
        <v>376</v>
      </c>
      <c r="G322" s="48" t="s">
        <v>97</v>
      </c>
      <c r="H322" s="68">
        <v>12</v>
      </c>
      <c r="I322" s="64"/>
      <c r="J322" s="65">
        <v>102</v>
      </c>
      <c r="K322" s="65">
        <f t="shared" si="4"/>
        <v>1224</v>
      </c>
      <c r="L322" s="65">
        <f>SUMIFS(normenblad!C:C,normenblad!A:A,C322,normenblad!B:B,J322)</f>
        <v>0</v>
      </c>
      <c r="M322" s="66">
        <v>1</v>
      </c>
      <c r="N322" s="127" t="e">
        <f>K322/L322*M322*'uurtarief opbouw'!$C$41</f>
        <v>#DIV/0!</v>
      </c>
    </row>
    <row r="323" spans="1:14">
      <c r="A323" s="5" t="s">
        <v>473</v>
      </c>
      <c r="B323" s="48" t="s">
        <v>477</v>
      </c>
      <c r="C323" s="5" t="s">
        <v>71</v>
      </c>
      <c r="D323" s="48" t="s">
        <v>50</v>
      </c>
      <c r="E323" s="61" t="s">
        <v>391</v>
      </c>
      <c r="F323" s="49" t="s">
        <v>377</v>
      </c>
      <c r="G323" s="48" t="s">
        <v>97</v>
      </c>
      <c r="H323" s="68">
        <v>8</v>
      </c>
      <c r="I323" s="64"/>
      <c r="J323" s="65">
        <v>102</v>
      </c>
      <c r="K323" s="65">
        <f t="shared" si="4"/>
        <v>816</v>
      </c>
      <c r="L323" s="65">
        <f>SUMIFS(normenblad!C:C,normenblad!A:A,C323,normenblad!B:B,J323)</f>
        <v>0</v>
      </c>
      <c r="M323" s="66">
        <v>1</v>
      </c>
      <c r="N323" s="127" t="e">
        <f>K323/L323*M323*'uurtarief opbouw'!$C$41</f>
        <v>#DIV/0!</v>
      </c>
    </row>
    <row r="324" spans="1:14">
      <c r="A324" s="5" t="s">
        <v>473</v>
      </c>
      <c r="B324" s="48" t="s">
        <v>477</v>
      </c>
      <c r="C324" s="5" t="s">
        <v>71</v>
      </c>
      <c r="D324" s="48" t="s">
        <v>378</v>
      </c>
      <c r="E324" s="61" t="s">
        <v>394</v>
      </c>
      <c r="F324" s="49" t="s">
        <v>393</v>
      </c>
      <c r="G324" s="48" t="s">
        <v>97</v>
      </c>
      <c r="H324" s="68">
        <v>6.28</v>
      </c>
      <c r="I324" s="64"/>
      <c r="J324" s="65">
        <v>102</v>
      </c>
      <c r="K324" s="65">
        <f t="shared" si="4"/>
        <v>640.56000000000006</v>
      </c>
      <c r="L324" s="65">
        <f>SUMIFS(normenblad!C:C,normenblad!A:A,C324,normenblad!B:B,J324)</f>
        <v>0</v>
      </c>
      <c r="M324" s="66">
        <v>1</v>
      </c>
      <c r="N324" s="127" t="e">
        <f>K324/L324*M324*'uurtarief opbouw'!$C$41</f>
        <v>#DIV/0!</v>
      </c>
    </row>
    <row r="325" spans="1:14">
      <c r="A325" s="5" t="s">
        <v>473</v>
      </c>
      <c r="B325" s="48" t="s">
        <v>477</v>
      </c>
      <c r="C325" s="5" t="s">
        <v>71</v>
      </c>
      <c r="D325" s="48" t="s">
        <v>378</v>
      </c>
      <c r="E325" s="61" t="s">
        <v>395</v>
      </c>
      <c r="F325" s="49" t="s">
        <v>305</v>
      </c>
      <c r="G325" s="48" t="s">
        <v>403</v>
      </c>
      <c r="H325" s="68">
        <v>170</v>
      </c>
      <c r="I325" s="64"/>
      <c r="J325" s="65">
        <v>102</v>
      </c>
      <c r="K325" s="65">
        <f t="shared" si="4"/>
        <v>17340</v>
      </c>
      <c r="L325" s="65">
        <f>SUMIFS(normenblad!C:C,normenblad!A:A,C325,normenblad!B:B,J325)</f>
        <v>0</v>
      </c>
      <c r="M325" s="66">
        <v>1</v>
      </c>
      <c r="N325" s="127" t="e">
        <f>K325/L325*M325*'uurtarief opbouw'!$C$41</f>
        <v>#DIV/0!</v>
      </c>
    </row>
    <row r="326" spans="1:14">
      <c r="A326" s="5" t="s">
        <v>473</v>
      </c>
      <c r="B326" s="48" t="s">
        <v>477</v>
      </c>
      <c r="C326" s="5" t="s">
        <v>454</v>
      </c>
      <c r="D326" s="48" t="s">
        <v>378</v>
      </c>
      <c r="E326" s="61" t="s">
        <v>407</v>
      </c>
      <c r="F326" s="49" t="s">
        <v>396</v>
      </c>
      <c r="G326" s="48" t="s">
        <v>403</v>
      </c>
      <c r="H326" s="68">
        <v>53</v>
      </c>
      <c r="I326" s="64"/>
      <c r="J326" s="65">
        <v>102</v>
      </c>
      <c r="K326" s="65">
        <f t="shared" si="4"/>
        <v>5406</v>
      </c>
      <c r="L326" s="65">
        <f>SUMIFS(normenblad!C:C,normenblad!A:A,C326,normenblad!B:B,J326)</f>
        <v>0</v>
      </c>
      <c r="M326" s="66">
        <v>1</v>
      </c>
      <c r="N326" s="127" t="e">
        <f>K326/L326*M326*'uurtarief opbouw'!$C$41</f>
        <v>#DIV/0!</v>
      </c>
    </row>
    <row r="327" spans="1:14">
      <c r="A327" s="5" t="s">
        <v>473</v>
      </c>
      <c r="B327" s="48" t="s">
        <v>477</v>
      </c>
      <c r="C327" s="5" t="s">
        <v>454</v>
      </c>
      <c r="D327" s="48" t="s">
        <v>378</v>
      </c>
      <c r="E327" s="61" t="s">
        <v>408</v>
      </c>
      <c r="F327" s="49" t="s">
        <v>397</v>
      </c>
      <c r="G327" s="48" t="s">
        <v>403</v>
      </c>
      <c r="H327" s="68">
        <v>44</v>
      </c>
      <c r="I327" s="64"/>
      <c r="J327" s="65">
        <v>102</v>
      </c>
      <c r="K327" s="65">
        <f t="shared" si="4"/>
        <v>4488</v>
      </c>
      <c r="L327" s="65">
        <f>SUMIFS(normenblad!C:C,normenblad!A:A,C327,normenblad!B:B,J327)</f>
        <v>0</v>
      </c>
      <c r="M327" s="66">
        <v>1</v>
      </c>
      <c r="N327" s="127" t="e">
        <f>K327/L327*M327*'uurtarief opbouw'!$C$41</f>
        <v>#DIV/0!</v>
      </c>
    </row>
    <row r="328" spans="1:14">
      <c r="A328" s="5" t="s">
        <v>473</v>
      </c>
      <c r="B328" s="48" t="s">
        <v>477</v>
      </c>
      <c r="C328" s="5" t="s">
        <v>95</v>
      </c>
      <c r="D328" s="48" t="s">
        <v>378</v>
      </c>
      <c r="E328" s="61" t="s">
        <v>409</v>
      </c>
      <c r="F328" s="49" t="s">
        <v>307</v>
      </c>
      <c r="G328" s="48" t="s">
        <v>404</v>
      </c>
      <c r="H328" s="68">
        <v>18</v>
      </c>
      <c r="I328" s="64"/>
      <c r="J328" s="65">
        <v>102</v>
      </c>
      <c r="K328" s="65">
        <f t="shared" si="4"/>
        <v>1836</v>
      </c>
      <c r="L328" s="65">
        <f>SUMIFS(normenblad!C:C,normenblad!A:A,C328,normenblad!B:B,J328)</f>
        <v>0</v>
      </c>
      <c r="M328" s="66">
        <v>1</v>
      </c>
      <c r="N328" s="127" t="e">
        <f>K328/L328*M328*'uurtarief opbouw'!$C$41</f>
        <v>#DIV/0!</v>
      </c>
    </row>
    <row r="329" spans="1:14">
      <c r="A329" s="5" t="s">
        <v>473</v>
      </c>
      <c r="B329" s="48" t="s">
        <v>477</v>
      </c>
      <c r="C329" s="5" t="s">
        <v>95</v>
      </c>
      <c r="D329" s="48" t="s">
        <v>378</v>
      </c>
      <c r="E329" s="61" t="s">
        <v>410</v>
      </c>
      <c r="F329" s="49" t="s">
        <v>317</v>
      </c>
      <c r="G329" s="48" t="s">
        <v>404</v>
      </c>
      <c r="H329" s="68">
        <v>22.5</v>
      </c>
      <c r="I329" s="64"/>
      <c r="J329" s="65">
        <v>102</v>
      </c>
      <c r="K329" s="65">
        <f t="shared" si="4"/>
        <v>2295</v>
      </c>
      <c r="L329" s="65">
        <f>SUMIFS(normenblad!C:C,normenblad!A:A,C329,normenblad!B:B,J329)</f>
        <v>0</v>
      </c>
      <c r="M329" s="66">
        <v>1</v>
      </c>
      <c r="N329" s="127" t="e">
        <f>K329/L329*M329*'uurtarief opbouw'!$C$41</f>
        <v>#DIV/0!</v>
      </c>
    </row>
    <row r="330" spans="1:14">
      <c r="A330" s="5" t="s">
        <v>473</v>
      </c>
      <c r="B330" s="48" t="s">
        <v>477</v>
      </c>
      <c r="C330" s="5" t="s">
        <v>71</v>
      </c>
      <c r="D330" s="48" t="s">
        <v>378</v>
      </c>
      <c r="E330" s="61" t="s">
        <v>412</v>
      </c>
      <c r="F330" s="49" t="s">
        <v>399</v>
      </c>
      <c r="G330" s="48" t="s">
        <v>406</v>
      </c>
      <c r="H330" s="68">
        <v>4.4000000000000004</v>
      </c>
      <c r="I330" s="64"/>
      <c r="J330" s="65">
        <v>102</v>
      </c>
      <c r="K330" s="65">
        <f t="shared" ref="K330:K362" si="5">H330*J330</f>
        <v>448.8</v>
      </c>
      <c r="L330" s="65">
        <f>SUMIFS(normenblad!C:C,normenblad!A:A,C330,normenblad!B:B,J330)</f>
        <v>0</v>
      </c>
      <c r="M330" s="66">
        <v>1</v>
      </c>
      <c r="N330" s="127" t="e">
        <f>K330/L330*M330*'uurtarief opbouw'!$C$41</f>
        <v>#DIV/0!</v>
      </c>
    </row>
    <row r="331" spans="1:14">
      <c r="A331" s="5" t="s">
        <v>473</v>
      </c>
      <c r="B331" s="48" t="s">
        <v>477</v>
      </c>
      <c r="C331" s="5" t="s">
        <v>71</v>
      </c>
      <c r="D331" s="48" t="s">
        <v>378</v>
      </c>
      <c r="E331" s="61" t="s">
        <v>413</v>
      </c>
      <c r="F331" s="49" t="s">
        <v>400</v>
      </c>
      <c r="G331" s="48" t="s">
        <v>406</v>
      </c>
      <c r="H331" s="68">
        <v>8</v>
      </c>
      <c r="I331" s="64"/>
      <c r="J331" s="65">
        <v>102</v>
      </c>
      <c r="K331" s="65">
        <f t="shared" si="5"/>
        <v>816</v>
      </c>
      <c r="L331" s="65">
        <f>SUMIFS(normenblad!C:C,normenblad!A:A,C331,normenblad!B:B,J331)</f>
        <v>0</v>
      </c>
      <c r="M331" s="66">
        <v>1</v>
      </c>
      <c r="N331" s="127" t="e">
        <f>K331/L331*M331*'uurtarief opbouw'!$C$41</f>
        <v>#DIV/0!</v>
      </c>
    </row>
    <row r="332" spans="1:14">
      <c r="A332" s="5" t="s">
        <v>473</v>
      </c>
      <c r="B332" s="48" t="s">
        <v>477</v>
      </c>
      <c r="C332" s="5" t="s">
        <v>71</v>
      </c>
      <c r="D332" s="48" t="s">
        <v>378</v>
      </c>
      <c r="E332" s="61" t="s">
        <v>414</v>
      </c>
      <c r="F332" s="49" t="s">
        <v>112</v>
      </c>
      <c r="G332" s="48" t="s">
        <v>403</v>
      </c>
      <c r="H332" s="68">
        <v>22</v>
      </c>
      <c r="I332" s="64"/>
      <c r="J332" s="65">
        <v>102</v>
      </c>
      <c r="K332" s="65">
        <f t="shared" si="5"/>
        <v>2244</v>
      </c>
      <c r="L332" s="65">
        <f>SUMIFS(normenblad!C:C,normenblad!A:A,C332,normenblad!B:B,J332)</f>
        <v>0</v>
      </c>
      <c r="M332" s="66">
        <v>1</v>
      </c>
      <c r="N332" s="127" t="e">
        <f>K332/L332*M332*'uurtarief opbouw'!$C$41</f>
        <v>#DIV/0!</v>
      </c>
    </row>
    <row r="333" spans="1:14">
      <c r="A333" s="5" t="s">
        <v>473</v>
      </c>
      <c r="B333" s="48" t="s">
        <v>477</v>
      </c>
      <c r="C333" s="5" t="s">
        <v>71</v>
      </c>
      <c r="D333" s="48" t="s">
        <v>378</v>
      </c>
      <c r="E333" s="61" t="s">
        <v>415</v>
      </c>
      <c r="F333" s="49" t="s">
        <v>401</v>
      </c>
      <c r="G333" s="48" t="s">
        <v>406</v>
      </c>
      <c r="H333" s="68">
        <v>42</v>
      </c>
      <c r="I333" s="64"/>
      <c r="J333" s="65">
        <v>102</v>
      </c>
      <c r="K333" s="65">
        <f t="shared" si="5"/>
        <v>4284</v>
      </c>
      <c r="L333" s="65">
        <f>SUMIFS(normenblad!C:C,normenblad!A:A,C333,normenblad!B:B,J333)</f>
        <v>0</v>
      </c>
      <c r="M333" s="66">
        <v>1</v>
      </c>
      <c r="N333" s="127" t="e">
        <f>K333/L333*M333*'uurtarief opbouw'!$C$41</f>
        <v>#DIV/0!</v>
      </c>
    </row>
    <row r="334" spans="1:14">
      <c r="A334" s="5" t="s">
        <v>473</v>
      </c>
      <c r="B334" s="48" t="s">
        <v>477</v>
      </c>
      <c r="C334" s="5" t="s">
        <v>71</v>
      </c>
      <c r="D334" s="48" t="s">
        <v>378</v>
      </c>
      <c r="E334" s="61" t="s">
        <v>416</v>
      </c>
      <c r="F334" s="49" t="s">
        <v>402</v>
      </c>
      <c r="G334" s="48" t="s">
        <v>406</v>
      </c>
      <c r="H334" s="68">
        <v>3.14</v>
      </c>
      <c r="I334" s="64"/>
      <c r="J334" s="65">
        <v>102</v>
      </c>
      <c r="K334" s="65">
        <f t="shared" si="5"/>
        <v>320.28000000000003</v>
      </c>
      <c r="L334" s="65">
        <f>SUMIFS(normenblad!C:C,normenblad!A:A,C334,normenblad!B:B,J334)</f>
        <v>0</v>
      </c>
      <c r="M334" s="66">
        <v>1</v>
      </c>
      <c r="N334" s="127" t="e">
        <f>K334/L334*M334*'uurtarief opbouw'!$C$41</f>
        <v>#DIV/0!</v>
      </c>
    </row>
    <row r="335" spans="1:14">
      <c r="A335" s="5" t="s">
        <v>473</v>
      </c>
      <c r="B335" s="48" t="s">
        <v>477</v>
      </c>
      <c r="C335" s="5" t="s">
        <v>455</v>
      </c>
      <c r="D335" s="48" t="s">
        <v>378</v>
      </c>
      <c r="E335" s="61" t="s">
        <v>420</v>
      </c>
      <c r="F335" s="49" t="s">
        <v>417</v>
      </c>
      <c r="G335" s="48" t="s">
        <v>403</v>
      </c>
      <c r="H335" s="68">
        <v>25</v>
      </c>
      <c r="I335" s="64"/>
      <c r="J335" s="65">
        <v>102</v>
      </c>
      <c r="K335" s="65">
        <f t="shared" si="5"/>
        <v>2550</v>
      </c>
      <c r="L335" s="65">
        <f>SUMIFS(normenblad!C:C,normenblad!A:A,C335,normenblad!B:B,J335)</f>
        <v>0</v>
      </c>
      <c r="M335" s="66">
        <v>1</v>
      </c>
      <c r="N335" s="127" t="e">
        <f>K335/L335*M335*'uurtarief opbouw'!$C$41</f>
        <v>#DIV/0!</v>
      </c>
    </row>
    <row r="336" spans="1:14">
      <c r="A336" s="5" t="s">
        <v>473</v>
      </c>
      <c r="B336" s="48" t="s">
        <v>477</v>
      </c>
      <c r="C336" s="5" t="s">
        <v>455</v>
      </c>
      <c r="D336" s="48" t="s">
        <v>378</v>
      </c>
      <c r="E336" s="61" t="s">
        <v>421</v>
      </c>
      <c r="F336" s="49" t="s">
        <v>314</v>
      </c>
      <c r="G336" s="48" t="s">
        <v>418</v>
      </c>
      <c r="H336" s="68">
        <v>132.5</v>
      </c>
      <c r="I336" s="64"/>
      <c r="J336" s="65">
        <v>102</v>
      </c>
      <c r="K336" s="65">
        <f t="shared" si="5"/>
        <v>13515</v>
      </c>
      <c r="L336" s="65">
        <f>SUMIFS(normenblad!C:C,normenblad!A:A,C336,normenblad!B:B,J336)</f>
        <v>0</v>
      </c>
      <c r="M336" s="66">
        <v>1</v>
      </c>
      <c r="N336" s="127" t="e">
        <f>K336/L336*M336*'uurtarief opbouw'!$C$41</f>
        <v>#DIV/0!</v>
      </c>
    </row>
    <row r="337" spans="1:14">
      <c r="A337" s="5" t="s">
        <v>473</v>
      </c>
      <c r="B337" s="48" t="s">
        <v>477</v>
      </c>
      <c r="C337" s="5" t="s">
        <v>71</v>
      </c>
      <c r="D337" s="48" t="s">
        <v>205</v>
      </c>
      <c r="E337" s="61" t="s">
        <v>424</v>
      </c>
      <c r="F337" s="49" t="s">
        <v>425</v>
      </c>
      <c r="G337" s="48" t="s">
        <v>403</v>
      </c>
      <c r="H337" s="68">
        <v>58</v>
      </c>
      <c r="I337" s="64"/>
      <c r="J337" s="65">
        <v>102</v>
      </c>
      <c r="K337" s="65">
        <f t="shared" si="5"/>
        <v>5916</v>
      </c>
      <c r="L337" s="65">
        <f>SUMIFS(normenblad!C:C,normenblad!A:A,C337,normenblad!B:B,J337)</f>
        <v>0</v>
      </c>
      <c r="M337" s="66">
        <v>1</v>
      </c>
      <c r="N337" s="127" t="e">
        <f>K337/L337*M337*'uurtarief opbouw'!$C$41</f>
        <v>#DIV/0!</v>
      </c>
    </row>
    <row r="338" spans="1:14">
      <c r="A338" s="5" t="s">
        <v>473</v>
      </c>
      <c r="B338" s="48" t="s">
        <v>477</v>
      </c>
      <c r="C338" s="5" t="s">
        <v>71</v>
      </c>
      <c r="D338" s="48" t="s">
        <v>205</v>
      </c>
      <c r="E338" s="61" t="s">
        <v>429</v>
      </c>
      <c r="F338" s="49" t="s">
        <v>426</v>
      </c>
      <c r="G338" s="48" t="s">
        <v>406</v>
      </c>
      <c r="H338" s="68">
        <v>8</v>
      </c>
      <c r="I338" s="64"/>
      <c r="J338" s="65">
        <v>102</v>
      </c>
      <c r="K338" s="65">
        <f t="shared" si="5"/>
        <v>816</v>
      </c>
      <c r="L338" s="65">
        <f>SUMIFS(normenblad!C:C,normenblad!A:A,C338,normenblad!B:B,J338)</f>
        <v>0</v>
      </c>
      <c r="M338" s="66">
        <v>1</v>
      </c>
      <c r="N338" s="127" t="e">
        <f>K338/L338*M338*'uurtarief opbouw'!$C$41</f>
        <v>#DIV/0!</v>
      </c>
    </row>
    <row r="339" spans="1:14">
      <c r="A339" s="5" t="s">
        <v>473</v>
      </c>
      <c r="B339" s="48" t="s">
        <v>477</v>
      </c>
      <c r="C339" s="49" t="s">
        <v>454</v>
      </c>
      <c r="D339" s="48" t="s">
        <v>205</v>
      </c>
      <c r="E339" s="61" t="s">
        <v>430</v>
      </c>
      <c r="F339" s="49" t="s">
        <v>427</v>
      </c>
      <c r="G339" s="48" t="s">
        <v>406</v>
      </c>
      <c r="H339" s="68">
        <v>415</v>
      </c>
      <c r="I339" s="64"/>
      <c r="J339" s="65">
        <v>102</v>
      </c>
      <c r="K339" s="65">
        <f t="shared" si="5"/>
        <v>42330</v>
      </c>
      <c r="L339" s="65">
        <f>SUMIFS(normenblad!C:C,normenblad!A:A,C339,normenblad!B:B,J339)</f>
        <v>0</v>
      </c>
      <c r="M339" s="66">
        <v>1</v>
      </c>
      <c r="N339" s="127" t="e">
        <f>K339/L339*M339*'uurtarief opbouw'!$C$41</f>
        <v>#DIV/0!</v>
      </c>
    </row>
    <row r="340" spans="1:14" ht="13.5" thickBot="1">
      <c r="A340" s="5" t="s">
        <v>473</v>
      </c>
      <c r="B340" s="48" t="s">
        <v>477</v>
      </c>
      <c r="C340" s="49" t="s">
        <v>454</v>
      </c>
      <c r="D340" s="48" t="s">
        <v>205</v>
      </c>
      <c r="E340" s="61" t="s">
        <v>431</v>
      </c>
      <c r="F340" s="49" t="s">
        <v>428</v>
      </c>
      <c r="G340" s="48" t="s">
        <v>406</v>
      </c>
      <c r="H340" s="68">
        <v>4</v>
      </c>
      <c r="I340" s="64"/>
      <c r="J340" s="65">
        <v>102</v>
      </c>
      <c r="K340" s="65">
        <f t="shared" si="5"/>
        <v>408</v>
      </c>
      <c r="L340" s="65">
        <f>SUMIFS(normenblad!C:C,normenblad!A:A,C340,normenblad!B:B,J340)</f>
        <v>0</v>
      </c>
      <c r="M340" s="66">
        <v>1</v>
      </c>
      <c r="N340" s="127" t="e">
        <f>K340/L340*M340*'uurtarief opbouw'!$C$41</f>
        <v>#DIV/0!</v>
      </c>
    </row>
    <row r="341" spans="1:14" ht="13.5" thickBot="1">
      <c r="A341" s="9"/>
      <c r="B341" s="78" t="s">
        <v>480</v>
      </c>
      <c r="C341" s="77"/>
      <c r="D341" s="78"/>
      <c r="E341" s="79"/>
      <c r="F341" s="77"/>
      <c r="G341" s="78"/>
      <c r="H341" s="80"/>
      <c r="I341" s="81"/>
      <c r="J341" s="82"/>
      <c r="K341" s="123"/>
      <c r="L341" s="123"/>
      <c r="M341" s="124"/>
      <c r="N341" s="125" t="e">
        <f>SUM(N320:N340)</f>
        <v>#DIV/0!</v>
      </c>
    </row>
    <row r="342" spans="1:14">
      <c r="A342" s="5" t="s">
        <v>473</v>
      </c>
      <c r="B342" s="48" t="s">
        <v>478</v>
      </c>
      <c r="C342" s="49" t="s">
        <v>71</v>
      </c>
      <c r="D342" s="48" t="s">
        <v>50</v>
      </c>
      <c r="E342" s="61" t="s">
        <v>388</v>
      </c>
      <c r="F342" s="49" t="s">
        <v>375</v>
      </c>
      <c r="G342" s="48" t="s">
        <v>97</v>
      </c>
      <c r="H342" s="68">
        <v>18</v>
      </c>
      <c r="I342" s="64"/>
      <c r="J342" s="65">
        <v>9</v>
      </c>
      <c r="K342" s="65">
        <f t="shared" si="5"/>
        <v>162</v>
      </c>
      <c r="L342" s="65">
        <f>SUMIFS(normenblad!C:C,normenblad!A:A,C342,normenblad!B:B,J342)</f>
        <v>0</v>
      </c>
      <c r="M342" s="66">
        <v>1</v>
      </c>
      <c r="N342" s="127" t="e">
        <f>K342/L342*M342*'uurtarief opbouw'!$C$42</f>
        <v>#DIV/0!</v>
      </c>
    </row>
    <row r="343" spans="1:14">
      <c r="A343" s="5" t="s">
        <v>473</v>
      </c>
      <c r="B343" s="48" t="s">
        <v>478</v>
      </c>
      <c r="C343" s="49" t="s">
        <v>71</v>
      </c>
      <c r="D343" s="48" t="s">
        <v>50</v>
      </c>
      <c r="E343" s="61" t="s">
        <v>389</v>
      </c>
      <c r="F343" s="49" t="s">
        <v>374</v>
      </c>
      <c r="G343" s="48" t="s">
        <v>97</v>
      </c>
      <c r="H343" s="68">
        <v>8</v>
      </c>
      <c r="I343" s="64"/>
      <c r="J343" s="65">
        <v>9</v>
      </c>
      <c r="K343" s="65">
        <f t="shared" si="5"/>
        <v>72</v>
      </c>
      <c r="L343" s="65">
        <f>SUMIFS(normenblad!C:C,normenblad!A:A,C343,normenblad!B:B,J343)</f>
        <v>0</v>
      </c>
      <c r="M343" s="66">
        <v>1</v>
      </c>
      <c r="N343" s="127" t="e">
        <f>K343/L343*M343*'uurtarief opbouw'!$C$42</f>
        <v>#DIV/0!</v>
      </c>
    </row>
    <row r="344" spans="1:14">
      <c r="A344" s="5" t="s">
        <v>473</v>
      </c>
      <c r="B344" s="48" t="s">
        <v>478</v>
      </c>
      <c r="C344" s="49" t="s">
        <v>71</v>
      </c>
      <c r="D344" s="48" t="s">
        <v>50</v>
      </c>
      <c r="E344" s="61" t="s">
        <v>390</v>
      </c>
      <c r="F344" s="49" t="s">
        <v>376</v>
      </c>
      <c r="G344" s="48" t="s">
        <v>97</v>
      </c>
      <c r="H344" s="68">
        <v>12</v>
      </c>
      <c r="I344" s="64"/>
      <c r="J344" s="65">
        <v>9</v>
      </c>
      <c r="K344" s="65">
        <f t="shared" si="5"/>
        <v>108</v>
      </c>
      <c r="L344" s="65">
        <f>SUMIFS(normenblad!C:C,normenblad!A:A,C344,normenblad!B:B,J344)</f>
        <v>0</v>
      </c>
      <c r="M344" s="66">
        <v>1</v>
      </c>
      <c r="N344" s="127" t="e">
        <f>K344/L344*M344*'uurtarief opbouw'!$C$42</f>
        <v>#DIV/0!</v>
      </c>
    </row>
    <row r="345" spans="1:14">
      <c r="A345" s="5" t="s">
        <v>473</v>
      </c>
      <c r="B345" s="48" t="s">
        <v>478</v>
      </c>
      <c r="C345" s="49" t="s">
        <v>71</v>
      </c>
      <c r="D345" s="48" t="s">
        <v>50</v>
      </c>
      <c r="E345" s="61" t="s">
        <v>391</v>
      </c>
      <c r="F345" s="49" t="s">
        <v>377</v>
      </c>
      <c r="G345" s="48" t="s">
        <v>97</v>
      </c>
      <c r="H345" s="68">
        <v>8</v>
      </c>
      <c r="I345" s="64"/>
      <c r="J345" s="65">
        <v>9</v>
      </c>
      <c r="K345" s="65">
        <f t="shared" si="5"/>
        <v>72</v>
      </c>
      <c r="L345" s="65">
        <f>SUMIFS(normenblad!C:C,normenblad!A:A,C345,normenblad!B:B,J345)</f>
        <v>0</v>
      </c>
      <c r="M345" s="66">
        <v>1</v>
      </c>
      <c r="N345" s="127" t="e">
        <f>K345/L345*M345*'uurtarief opbouw'!$C$42</f>
        <v>#DIV/0!</v>
      </c>
    </row>
    <row r="346" spans="1:14">
      <c r="A346" s="5" t="s">
        <v>473</v>
      </c>
      <c r="B346" s="48" t="s">
        <v>478</v>
      </c>
      <c r="C346" s="49" t="s">
        <v>71</v>
      </c>
      <c r="D346" s="48" t="s">
        <v>378</v>
      </c>
      <c r="E346" s="61" t="s">
        <v>394</v>
      </c>
      <c r="F346" s="49" t="s">
        <v>393</v>
      </c>
      <c r="G346" s="48" t="s">
        <v>97</v>
      </c>
      <c r="H346" s="68">
        <v>6.28</v>
      </c>
      <c r="I346" s="64"/>
      <c r="J346" s="65">
        <v>9</v>
      </c>
      <c r="K346" s="65">
        <f t="shared" si="5"/>
        <v>56.52</v>
      </c>
      <c r="L346" s="65">
        <f>SUMIFS(normenblad!C:C,normenblad!A:A,C346,normenblad!B:B,J346)</f>
        <v>0</v>
      </c>
      <c r="M346" s="66">
        <v>1</v>
      </c>
      <c r="N346" s="127" t="e">
        <f>K346/L346*M346*'uurtarief opbouw'!$C$42</f>
        <v>#DIV/0!</v>
      </c>
    </row>
    <row r="347" spans="1:14">
      <c r="A347" s="5" t="s">
        <v>473</v>
      </c>
      <c r="B347" s="48" t="s">
        <v>478</v>
      </c>
      <c r="C347" s="49" t="s">
        <v>71</v>
      </c>
      <c r="D347" s="48" t="s">
        <v>378</v>
      </c>
      <c r="E347" s="61" t="s">
        <v>395</v>
      </c>
      <c r="F347" s="49" t="s">
        <v>305</v>
      </c>
      <c r="G347" s="48" t="s">
        <v>403</v>
      </c>
      <c r="H347" s="68">
        <v>170</v>
      </c>
      <c r="I347" s="64"/>
      <c r="J347" s="65">
        <v>9</v>
      </c>
      <c r="K347" s="65">
        <f t="shared" si="5"/>
        <v>1530</v>
      </c>
      <c r="L347" s="65">
        <f>SUMIFS(normenblad!C:C,normenblad!A:A,C347,normenblad!B:B,J347)</f>
        <v>0</v>
      </c>
      <c r="M347" s="66">
        <v>1</v>
      </c>
      <c r="N347" s="127" t="e">
        <f>K347/L347*M347*'uurtarief opbouw'!$C$42</f>
        <v>#DIV/0!</v>
      </c>
    </row>
    <row r="348" spans="1:14">
      <c r="A348" s="5" t="s">
        <v>473</v>
      </c>
      <c r="B348" s="48" t="s">
        <v>478</v>
      </c>
      <c r="C348" s="49" t="s">
        <v>454</v>
      </c>
      <c r="D348" s="48" t="s">
        <v>378</v>
      </c>
      <c r="E348" s="61" t="s">
        <v>407</v>
      </c>
      <c r="F348" s="49" t="s">
        <v>396</v>
      </c>
      <c r="G348" s="48" t="s">
        <v>403</v>
      </c>
      <c r="H348" s="68">
        <v>53</v>
      </c>
      <c r="I348" s="64"/>
      <c r="J348" s="65">
        <v>9</v>
      </c>
      <c r="K348" s="65">
        <f t="shared" si="5"/>
        <v>477</v>
      </c>
      <c r="L348" s="65">
        <f>SUMIFS(normenblad!C:C,normenblad!A:A,C348,normenblad!B:B,J348)</f>
        <v>0</v>
      </c>
      <c r="M348" s="66">
        <v>1</v>
      </c>
      <c r="N348" s="127" t="e">
        <f>K348/L348*M348*'uurtarief opbouw'!$C$42</f>
        <v>#DIV/0!</v>
      </c>
    </row>
    <row r="349" spans="1:14">
      <c r="A349" s="5" t="s">
        <v>473</v>
      </c>
      <c r="B349" s="48" t="s">
        <v>478</v>
      </c>
      <c r="C349" s="49" t="s">
        <v>454</v>
      </c>
      <c r="D349" s="48" t="s">
        <v>378</v>
      </c>
      <c r="E349" s="61" t="s">
        <v>408</v>
      </c>
      <c r="F349" s="49" t="s">
        <v>397</v>
      </c>
      <c r="G349" s="48" t="s">
        <v>403</v>
      </c>
      <c r="H349" s="68">
        <v>44</v>
      </c>
      <c r="I349" s="64"/>
      <c r="J349" s="65">
        <v>9</v>
      </c>
      <c r="K349" s="65">
        <f t="shared" si="5"/>
        <v>396</v>
      </c>
      <c r="L349" s="65">
        <f>SUMIFS(normenblad!C:C,normenblad!A:A,C349,normenblad!B:B,J349)</f>
        <v>0</v>
      </c>
      <c r="M349" s="66">
        <v>1</v>
      </c>
      <c r="N349" s="127" t="e">
        <f>K349/L349*M349*'uurtarief opbouw'!$C$42</f>
        <v>#DIV/0!</v>
      </c>
    </row>
    <row r="350" spans="1:14">
      <c r="A350" s="5" t="s">
        <v>473</v>
      </c>
      <c r="B350" s="48" t="s">
        <v>478</v>
      </c>
      <c r="C350" s="49" t="s">
        <v>95</v>
      </c>
      <c r="D350" s="48" t="s">
        <v>378</v>
      </c>
      <c r="E350" s="61" t="s">
        <v>409</v>
      </c>
      <c r="F350" s="49" t="s">
        <v>307</v>
      </c>
      <c r="G350" s="48" t="s">
        <v>404</v>
      </c>
      <c r="H350" s="68">
        <v>18</v>
      </c>
      <c r="I350" s="64"/>
      <c r="J350" s="65">
        <v>9</v>
      </c>
      <c r="K350" s="65">
        <f t="shared" si="5"/>
        <v>162</v>
      </c>
      <c r="L350" s="65">
        <f>SUMIFS(normenblad!C:C,normenblad!A:A,C350,normenblad!B:B,J350)</f>
        <v>0</v>
      </c>
      <c r="M350" s="66">
        <v>1</v>
      </c>
      <c r="N350" s="127" t="e">
        <f>K350/L350*M350*'uurtarief opbouw'!$C$42</f>
        <v>#DIV/0!</v>
      </c>
    </row>
    <row r="351" spans="1:14">
      <c r="A351" s="5" t="s">
        <v>473</v>
      </c>
      <c r="B351" s="48" t="s">
        <v>478</v>
      </c>
      <c r="C351" s="49" t="s">
        <v>95</v>
      </c>
      <c r="D351" s="48" t="s">
        <v>378</v>
      </c>
      <c r="E351" s="61" t="s">
        <v>410</v>
      </c>
      <c r="F351" s="49" t="s">
        <v>317</v>
      </c>
      <c r="G351" s="48" t="s">
        <v>404</v>
      </c>
      <c r="H351" s="68">
        <v>22.5</v>
      </c>
      <c r="I351" s="64"/>
      <c r="J351" s="65">
        <v>9</v>
      </c>
      <c r="K351" s="65">
        <f t="shared" si="5"/>
        <v>202.5</v>
      </c>
      <c r="L351" s="65">
        <f>SUMIFS(normenblad!C:C,normenblad!A:A,C351,normenblad!B:B,J351)</f>
        <v>0</v>
      </c>
      <c r="M351" s="66">
        <v>1</v>
      </c>
      <c r="N351" s="127" t="e">
        <f>K351/L351*M351*'uurtarief opbouw'!$C$42</f>
        <v>#DIV/0!</v>
      </c>
    </row>
    <row r="352" spans="1:14">
      <c r="A352" s="5" t="s">
        <v>473</v>
      </c>
      <c r="B352" s="48" t="s">
        <v>478</v>
      </c>
      <c r="C352" s="49" t="s">
        <v>71</v>
      </c>
      <c r="D352" s="48" t="s">
        <v>378</v>
      </c>
      <c r="E352" s="61" t="s">
        <v>412</v>
      </c>
      <c r="F352" s="49" t="s">
        <v>399</v>
      </c>
      <c r="G352" s="48" t="s">
        <v>406</v>
      </c>
      <c r="H352" s="68">
        <v>4.4000000000000004</v>
      </c>
      <c r="I352" s="64"/>
      <c r="J352" s="65">
        <v>9</v>
      </c>
      <c r="K352" s="65">
        <f t="shared" si="5"/>
        <v>39.6</v>
      </c>
      <c r="L352" s="65">
        <f>SUMIFS(normenblad!C:C,normenblad!A:A,C352,normenblad!B:B,J352)</f>
        <v>0</v>
      </c>
      <c r="M352" s="66">
        <v>1</v>
      </c>
      <c r="N352" s="127" t="e">
        <f>K352/L352*M352*'uurtarief opbouw'!$C$42</f>
        <v>#DIV/0!</v>
      </c>
    </row>
    <row r="353" spans="1:14">
      <c r="A353" s="5" t="s">
        <v>473</v>
      </c>
      <c r="B353" s="48" t="s">
        <v>478</v>
      </c>
      <c r="C353" s="49" t="s">
        <v>71</v>
      </c>
      <c r="D353" s="48" t="s">
        <v>378</v>
      </c>
      <c r="E353" s="61" t="s">
        <v>413</v>
      </c>
      <c r="F353" s="49" t="s">
        <v>400</v>
      </c>
      <c r="G353" s="48" t="s">
        <v>406</v>
      </c>
      <c r="H353" s="68">
        <v>8</v>
      </c>
      <c r="I353" s="64"/>
      <c r="J353" s="65">
        <v>9</v>
      </c>
      <c r="K353" s="65">
        <f t="shared" si="5"/>
        <v>72</v>
      </c>
      <c r="L353" s="65">
        <f>SUMIFS(normenblad!C:C,normenblad!A:A,C353,normenblad!B:B,J353)</f>
        <v>0</v>
      </c>
      <c r="M353" s="66">
        <v>1</v>
      </c>
      <c r="N353" s="127" t="e">
        <f>K353/L353*M353*'uurtarief opbouw'!$C$42</f>
        <v>#DIV/0!</v>
      </c>
    </row>
    <row r="354" spans="1:14">
      <c r="A354" s="5" t="s">
        <v>473</v>
      </c>
      <c r="B354" s="48" t="s">
        <v>478</v>
      </c>
      <c r="C354" s="49" t="s">
        <v>71</v>
      </c>
      <c r="D354" s="48" t="s">
        <v>378</v>
      </c>
      <c r="E354" s="61" t="s">
        <v>414</v>
      </c>
      <c r="F354" s="49" t="s">
        <v>112</v>
      </c>
      <c r="G354" s="48" t="s">
        <v>403</v>
      </c>
      <c r="H354" s="68">
        <v>22</v>
      </c>
      <c r="I354" s="64"/>
      <c r="J354" s="65">
        <v>9</v>
      </c>
      <c r="K354" s="65">
        <f t="shared" si="5"/>
        <v>198</v>
      </c>
      <c r="L354" s="65">
        <f>SUMIFS(normenblad!C:C,normenblad!A:A,C354,normenblad!B:B,J354)</f>
        <v>0</v>
      </c>
      <c r="M354" s="66">
        <v>1</v>
      </c>
      <c r="N354" s="127" t="e">
        <f>K354/L354*M354*'uurtarief opbouw'!$C$42</f>
        <v>#DIV/0!</v>
      </c>
    </row>
    <row r="355" spans="1:14">
      <c r="A355" s="5" t="s">
        <v>473</v>
      </c>
      <c r="B355" s="48" t="s">
        <v>478</v>
      </c>
      <c r="C355" s="49" t="s">
        <v>71</v>
      </c>
      <c r="D355" s="48" t="s">
        <v>378</v>
      </c>
      <c r="E355" s="61" t="s">
        <v>415</v>
      </c>
      <c r="F355" s="49" t="s">
        <v>401</v>
      </c>
      <c r="G355" s="48" t="s">
        <v>406</v>
      </c>
      <c r="H355" s="68">
        <v>42</v>
      </c>
      <c r="I355" s="64"/>
      <c r="J355" s="65">
        <v>9</v>
      </c>
      <c r="K355" s="65">
        <f t="shared" si="5"/>
        <v>378</v>
      </c>
      <c r="L355" s="65">
        <f>SUMIFS(normenblad!C:C,normenblad!A:A,C355,normenblad!B:B,J355)</f>
        <v>0</v>
      </c>
      <c r="M355" s="66">
        <v>1</v>
      </c>
      <c r="N355" s="127" t="e">
        <f>K355/L355*M355*'uurtarief opbouw'!$C$42</f>
        <v>#DIV/0!</v>
      </c>
    </row>
    <row r="356" spans="1:14">
      <c r="A356" s="5" t="s">
        <v>473</v>
      </c>
      <c r="B356" s="48" t="s">
        <v>478</v>
      </c>
      <c r="C356" s="49" t="s">
        <v>71</v>
      </c>
      <c r="D356" s="48" t="s">
        <v>378</v>
      </c>
      <c r="E356" s="61" t="s">
        <v>416</v>
      </c>
      <c r="F356" s="49" t="s">
        <v>402</v>
      </c>
      <c r="G356" s="48" t="s">
        <v>406</v>
      </c>
      <c r="H356" s="68">
        <v>3.14</v>
      </c>
      <c r="I356" s="64"/>
      <c r="J356" s="65">
        <v>9</v>
      </c>
      <c r="K356" s="65">
        <f t="shared" si="5"/>
        <v>28.26</v>
      </c>
      <c r="L356" s="65">
        <f>SUMIFS(normenblad!C:C,normenblad!A:A,C356,normenblad!B:B,J356)</f>
        <v>0</v>
      </c>
      <c r="M356" s="66">
        <v>1</v>
      </c>
      <c r="N356" s="127" t="e">
        <f>K356/L356*M356*'uurtarief opbouw'!$C$42</f>
        <v>#DIV/0!</v>
      </c>
    </row>
    <row r="357" spans="1:14">
      <c r="A357" s="5" t="s">
        <v>473</v>
      </c>
      <c r="B357" s="48" t="s">
        <v>478</v>
      </c>
      <c r="C357" s="49" t="s">
        <v>455</v>
      </c>
      <c r="D357" s="48" t="s">
        <v>378</v>
      </c>
      <c r="E357" s="61" t="s">
        <v>420</v>
      </c>
      <c r="F357" s="49" t="s">
        <v>417</v>
      </c>
      <c r="G357" s="48" t="s">
        <v>403</v>
      </c>
      <c r="H357" s="68">
        <v>25</v>
      </c>
      <c r="I357" s="64"/>
      <c r="J357" s="65">
        <v>9</v>
      </c>
      <c r="K357" s="65">
        <f t="shared" si="5"/>
        <v>225</v>
      </c>
      <c r="L357" s="65">
        <f>SUMIFS(normenblad!C:C,normenblad!A:A,C357,normenblad!B:B,J357)</f>
        <v>0</v>
      </c>
      <c r="M357" s="66">
        <v>1</v>
      </c>
      <c r="N357" s="127" t="e">
        <f>K357/L357*M357*'uurtarief opbouw'!$C$42</f>
        <v>#DIV/0!</v>
      </c>
    </row>
    <row r="358" spans="1:14">
      <c r="A358" s="5" t="s">
        <v>473</v>
      </c>
      <c r="B358" s="48" t="s">
        <v>478</v>
      </c>
      <c r="C358" s="49" t="s">
        <v>455</v>
      </c>
      <c r="D358" s="48" t="s">
        <v>378</v>
      </c>
      <c r="E358" s="61" t="s">
        <v>421</v>
      </c>
      <c r="F358" s="49" t="s">
        <v>314</v>
      </c>
      <c r="G358" s="48" t="s">
        <v>418</v>
      </c>
      <c r="H358" s="68">
        <v>132.5</v>
      </c>
      <c r="I358" s="64"/>
      <c r="J358" s="65">
        <v>9</v>
      </c>
      <c r="K358" s="65">
        <f t="shared" si="5"/>
        <v>1192.5</v>
      </c>
      <c r="L358" s="65">
        <f>SUMIFS(normenblad!C:C,normenblad!A:A,C358,normenblad!B:B,J358)</f>
        <v>0</v>
      </c>
      <c r="M358" s="66">
        <v>1</v>
      </c>
      <c r="N358" s="127" t="e">
        <f>K358/L358*M358*'uurtarief opbouw'!$C$42</f>
        <v>#DIV/0!</v>
      </c>
    </row>
    <row r="359" spans="1:14">
      <c r="A359" s="5" t="s">
        <v>473</v>
      </c>
      <c r="B359" s="48" t="s">
        <v>478</v>
      </c>
      <c r="C359" s="49" t="s">
        <v>71</v>
      </c>
      <c r="D359" s="48" t="s">
        <v>205</v>
      </c>
      <c r="E359" s="61" t="s">
        <v>424</v>
      </c>
      <c r="F359" s="49" t="s">
        <v>425</v>
      </c>
      <c r="G359" s="48" t="s">
        <v>403</v>
      </c>
      <c r="H359" s="68">
        <v>58</v>
      </c>
      <c r="I359" s="64"/>
      <c r="J359" s="65">
        <v>9</v>
      </c>
      <c r="K359" s="65">
        <f t="shared" si="5"/>
        <v>522</v>
      </c>
      <c r="L359" s="65">
        <f>SUMIFS(normenblad!C:C,normenblad!A:A,C359,normenblad!B:B,J359)</f>
        <v>0</v>
      </c>
      <c r="M359" s="66">
        <v>1</v>
      </c>
      <c r="N359" s="127" t="e">
        <f>K359/L359*M359*'uurtarief opbouw'!$C$42</f>
        <v>#DIV/0!</v>
      </c>
    </row>
    <row r="360" spans="1:14">
      <c r="A360" s="5" t="s">
        <v>473</v>
      </c>
      <c r="B360" s="48" t="s">
        <v>478</v>
      </c>
      <c r="C360" s="49" t="s">
        <v>71</v>
      </c>
      <c r="D360" s="48" t="s">
        <v>205</v>
      </c>
      <c r="E360" s="61" t="s">
        <v>429</v>
      </c>
      <c r="F360" s="49" t="s">
        <v>426</v>
      </c>
      <c r="G360" s="48" t="s">
        <v>406</v>
      </c>
      <c r="H360" s="68">
        <v>8</v>
      </c>
      <c r="I360" s="64"/>
      <c r="J360" s="65">
        <v>9</v>
      </c>
      <c r="K360" s="65">
        <f t="shared" si="5"/>
        <v>72</v>
      </c>
      <c r="L360" s="65">
        <f>SUMIFS(normenblad!C:C,normenblad!A:A,C360,normenblad!B:B,J360)</f>
        <v>0</v>
      </c>
      <c r="M360" s="66">
        <v>1</v>
      </c>
      <c r="N360" s="127" t="e">
        <f>K360/L360*M360*'uurtarief opbouw'!$C$42</f>
        <v>#DIV/0!</v>
      </c>
    </row>
    <row r="361" spans="1:14">
      <c r="A361" s="5" t="s">
        <v>473</v>
      </c>
      <c r="B361" s="48" t="s">
        <v>478</v>
      </c>
      <c r="C361" s="49" t="s">
        <v>454</v>
      </c>
      <c r="D361" s="48" t="s">
        <v>205</v>
      </c>
      <c r="E361" s="61" t="s">
        <v>430</v>
      </c>
      <c r="F361" s="49" t="s">
        <v>427</v>
      </c>
      <c r="G361" s="48" t="s">
        <v>406</v>
      </c>
      <c r="H361" s="68">
        <v>415</v>
      </c>
      <c r="I361" s="64"/>
      <c r="J361" s="65">
        <v>9</v>
      </c>
      <c r="K361" s="65">
        <f t="shared" si="5"/>
        <v>3735</v>
      </c>
      <c r="L361" s="65">
        <f>SUMIFS(normenblad!C:C,normenblad!A:A,C361,normenblad!B:B,J361)</f>
        <v>0</v>
      </c>
      <c r="M361" s="66">
        <v>1</v>
      </c>
      <c r="N361" s="127" t="e">
        <f>K361/L361*M361*'uurtarief opbouw'!$C$42</f>
        <v>#DIV/0!</v>
      </c>
    </row>
    <row r="362" spans="1:14" ht="13.5" thickBot="1">
      <c r="A362" s="5" t="s">
        <v>473</v>
      </c>
      <c r="B362" s="48" t="s">
        <v>478</v>
      </c>
      <c r="C362" s="49" t="s">
        <v>454</v>
      </c>
      <c r="D362" s="48" t="s">
        <v>205</v>
      </c>
      <c r="E362" s="61" t="s">
        <v>431</v>
      </c>
      <c r="F362" s="49" t="s">
        <v>428</v>
      </c>
      <c r="G362" s="48" t="s">
        <v>406</v>
      </c>
      <c r="H362" s="68">
        <v>4</v>
      </c>
      <c r="I362" s="64"/>
      <c r="J362" s="65">
        <v>9</v>
      </c>
      <c r="K362" s="65">
        <f t="shared" si="5"/>
        <v>36</v>
      </c>
      <c r="L362" s="65">
        <f>SUMIFS(normenblad!C:C,normenblad!A:A,C362,normenblad!B:B,J362)</f>
        <v>0</v>
      </c>
      <c r="M362" s="66">
        <v>1</v>
      </c>
      <c r="N362" s="127" t="e">
        <f>K362/L362*M362*'uurtarief opbouw'!$C$42</f>
        <v>#DIV/0!</v>
      </c>
    </row>
    <row r="363" spans="1:14" ht="13.5" thickBot="1">
      <c r="A363" s="85"/>
      <c r="B363" s="78" t="s">
        <v>479</v>
      </c>
      <c r="C363" s="10"/>
      <c r="D363" s="78"/>
      <c r="E363" s="79"/>
      <c r="F363" s="77"/>
      <c r="G363" s="78"/>
      <c r="H363" s="80"/>
      <c r="I363" s="81"/>
      <c r="J363" s="82"/>
      <c r="K363" s="82"/>
      <c r="L363" s="82"/>
      <c r="M363" s="83"/>
      <c r="N363" s="84" t="e">
        <f>SUM(N342:N362)</f>
        <v>#DIV/0!</v>
      </c>
    </row>
    <row r="364" spans="1:14" ht="13.5" thickBot="1">
      <c r="A364" s="85" t="s">
        <v>444</v>
      </c>
      <c r="B364" s="118"/>
      <c r="C364" s="119"/>
      <c r="D364" s="118"/>
      <c r="E364" s="120"/>
      <c r="F364" s="119"/>
      <c r="G364" s="118"/>
      <c r="H364" s="121"/>
      <c r="I364" s="122"/>
      <c r="J364" s="123"/>
      <c r="K364" s="123"/>
      <c r="L364" s="123"/>
      <c r="M364" s="124"/>
      <c r="N364" s="125" t="e">
        <f>N363+N341+N319</f>
        <v>#DIV/0!</v>
      </c>
    </row>
    <row r="365" spans="1:14">
      <c r="D365" s="48"/>
      <c r="E365" s="61"/>
      <c r="H365" s="62"/>
      <c r="N365" s="54"/>
    </row>
    <row r="366" spans="1:14">
      <c r="D366" s="48"/>
      <c r="E366" s="61"/>
      <c r="H366" s="62"/>
      <c r="N366" s="54"/>
    </row>
    <row r="367" spans="1:14">
      <c r="D367" s="48"/>
      <c r="E367" s="61"/>
      <c r="H367" s="62"/>
      <c r="N367" s="54"/>
    </row>
    <row r="368" spans="1:14">
      <c r="D368" s="48"/>
      <c r="E368" s="61"/>
      <c r="H368" s="62"/>
      <c r="N368" s="54"/>
    </row>
    <row r="369" spans="3:14">
      <c r="D369" s="48"/>
      <c r="E369" s="61"/>
      <c r="H369" s="62"/>
      <c r="N369" s="54"/>
    </row>
    <row r="370" spans="3:14">
      <c r="D370" s="48"/>
      <c r="E370" s="61"/>
      <c r="H370" s="62"/>
      <c r="N370" s="54"/>
    </row>
    <row r="371" spans="3:14">
      <c r="D371" s="48"/>
      <c r="E371" s="61"/>
      <c r="H371" s="62"/>
      <c r="N371" s="54"/>
    </row>
    <row r="372" spans="3:14">
      <c r="D372" s="48"/>
      <c r="E372" s="61"/>
      <c r="H372" s="62"/>
      <c r="N372" s="54"/>
    </row>
    <row r="373" spans="3:14">
      <c r="D373" s="48"/>
      <c r="E373" s="61"/>
      <c r="H373" s="62"/>
      <c r="N373" s="54"/>
    </row>
    <row r="374" spans="3:14">
      <c r="D374" s="48"/>
      <c r="E374" s="61"/>
      <c r="H374" s="62"/>
      <c r="N374" s="54"/>
    </row>
    <row r="375" spans="3:14">
      <c r="D375" s="48"/>
      <c r="E375" s="61"/>
      <c r="H375" s="62"/>
      <c r="N375" s="54"/>
    </row>
    <row r="376" spans="3:14">
      <c r="D376" s="48"/>
      <c r="E376" s="61"/>
      <c r="H376" s="62"/>
      <c r="N376" s="54"/>
    </row>
    <row r="377" spans="3:14">
      <c r="D377" s="48"/>
      <c r="E377" s="61"/>
      <c r="H377" s="62"/>
      <c r="N377" s="54"/>
    </row>
    <row r="378" spans="3:14">
      <c r="C378" s="5"/>
      <c r="D378" s="48"/>
      <c r="E378" s="61"/>
      <c r="H378" s="62"/>
      <c r="N378" s="54"/>
    </row>
    <row r="379" spans="3:14">
      <c r="D379" s="48"/>
      <c r="E379" s="61"/>
      <c r="H379" s="62"/>
      <c r="N379" s="54"/>
    </row>
    <row r="380" spans="3:14">
      <c r="D380" s="48"/>
      <c r="E380" s="61"/>
      <c r="H380" s="62"/>
      <c r="N380" s="54"/>
    </row>
    <row r="381" spans="3:14">
      <c r="C381" s="5"/>
      <c r="D381" s="48"/>
      <c r="E381" s="61"/>
      <c r="H381" s="62"/>
      <c r="N381" s="54"/>
    </row>
    <row r="382" spans="3:14">
      <c r="D382" s="48"/>
      <c r="E382" s="61"/>
      <c r="H382" s="62"/>
      <c r="N382" s="54"/>
    </row>
    <row r="383" spans="3:14">
      <c r="D383" s="48"/>
      <c r="E383" s="61"/>
      <c r="H383" s="62"/>
      <c r="N383" s="54"/>
    </row>
    <row r="384" spans="3:14">
      <c r="D384" s="48"/>
      <c r="E384" s="61"/>
      <c r="H384" s="62"/>
      <c r="N384" s="54"/>
    </row>
    <row r="385" spans="3:14">
      <c r="D385" s="48"/>
      <c r="E385" s="61"/>
      <c r="H385" s="62"/>
      <c r="N385" s="54"/>
    </row>
    <row r="386" spans="3:14">
      <c r="D386" s="48"/>
      <c r="E386" s="61"/>
      <c r="H386" s="62"/>
      <c r="N386" s="54"/>
    </row>
    <row r="387" spans="3:14">
      <c r="C387" s="5"/>
      <c r="D387" s="48"/>
      <c r="E387" s="61"/>
      <c r="H387" s="62"/>
      <c r="N387" s="54"/>
    </row>
    <row r="388" spans="3:14">
      <c r="C388" s="5"/>
      <c r="D388" s="48"/>
      <c r="E388" s="61"/>
      <c r="H388" s="62"/>
      <c r="N388" s="54"/>
    </row>
    <row r="389" spans="3:14">
      <c r="C389" s="5"/>
      <c r="D389" s="48"/>
      <c r="E389" s="61"/>
      <c r="H389" s="62"/>
      <c r="N389" s="54"/>
    </row>
    <row r="390" spans="3:14">
      <c r="D390" s="48"/>
      <c r="E390" s="61"/>
      <c r="H390" s="62"/>
      <c r="N390" s="54"/>
    </row>
    <row r="391" spans="3:14">
      <c r="D391" s="48"/>
      <c r="E391" s="61"/>
      <c r="H391" s="62"/>
      <c r="N391" s="54"/>
    </row>
    <row r="392" spans="3:14">
      <c r="D392" s="48"/>
      <c r="E392" s="61"/>
      <c r="H392" s="62"/>
      <c r="N392" s="54"/>
    </row>
    <row r="393" spans="3:14">
      <c r="D393" s="48"/>
      <c r="E393" s="61"/>
      <c r="H393" s="62"/>
      <c r="N393" s="54"/>
    </row>
    <row r="394" spans="3:14">
      <c r="D394" s="48"/>
      <c r="E394" s="61"/>
      <c r="H394" s="62"/>
      <c r="N394" s="54"/>
    </row>
    <row r="395" spans="3:14">
      <c r="D395" s="48"/>
      <c r="E395" s="61"/>
      <c r="H395" s="62"/>
      <c r="N395" s="54"/>
    </row>
    <row r="396" spans="3:14">
      <c r="D396" s="48"/>
      <c r="E396" s="61"/>
      <c r="H396" s="62"/>
      <c r="N396" s="54"/>
    </row>
    <row r="397" spans="3:14">
      <c r="D397" s="48"/>
      <c r="E397" s="61"/>
      <c r="H397" s="62"/>
      <c r="N397" s="54"/>
    </row>
    <row r="398" spans="3:14">
      <c r="D398" s="48"/>
      <c r="E398" s="61"/>
      <c r="H398" s="62"/>
      <c r="N398" s="54"/>
    </row>
    <row r="399" spans="3:14">
      <c r="D399" s="48"/>
      <c r="E399" s="61"/>
      <c r="H399" s="62"/>
      <c r="N399" s="54"/>
    </row>
    <row r="400" spans="3:14">
      <c r="D400" s="48"/>
      <c r="E400" s="61"/>
      <c r="H400" s="62"/>
      <c r="N400" s="54"/>
    </row>
    <row r="401" spans="3:14">
      <c r="D401" s="48"/>
      <c r="E401" s="61"/>
      <c r="H401" s="62"/>
      <c r="N401" s="54"/>
    </row>
    <row r="402" spans="3:14">
      <c r="D402" s="48"/>
      <c r="E402" s="61"/>
      <c r="H402" s="62"/>
      <c r="N402" s="54"/>
    </row>
    <row r="403" spans="3:14">
      <c r="C403" s="5"/>
      <c r="D403" s="48"/>
      <c r="E403" s="61"/>
      <c r="H403" s="62"/>
      <c r="N403" s="54"/>
    </row>
    <row r="404" spans="3:14">
      <c r="D404" s="48"/>
      <c r="E404" s="61"/>
      <c r="H404" s="62"/>
      <c r="N404" s="54"/>
    </row>
    <row r="405" spans="3:14">
      <c r="D405" s="48"/>
      <c r="E405" s="61"/>
      <c r="H405" s="62"/>
      <c r="N405" s="54"/>
    </row>
    <row r="406" spans="3:14">
      <c r="D406" s="48"/>
      <c r="E406" s="61"/>
      <c r="H406" s="62"/>
      <c r="N406" s="54"/>
    </row>
    <row r="407" spans="3:14">
      <c r="D407" s="48"/>
      <c r="E407" s="61"/>
      <c r="H407" s="62"/>
      <c r="N407" s="54"/>
    </row>
    <row r="408" spans="3:14">
      <c r="D408" s="48"/>
      <c r="E408" s="61"/>
      <c r="H408" s="62"/>
      <c r="N408" s="54"/>
    </row>
    <row r="409" spans="3:14">
      <c r="D409" s="48"/>
      <c r="E409" s="61"/>
      <c r="H409" s="62"/>
      <c r="N409" s="54"/>
    </row>
    <row r="410" spans="3:14">
      <c r="C410" s="5"/>
      <c r="D410" s="48"/>
      <c r="E410" s="61"/>
      <c r="H410" s="62"/>
      <c r="N410" s="54"/>
    </row>
    <row r="411" spans="3:14">
      <c r="D411" s="48"/>
      <c r="E411" s="61"/>
      <c r="H411" s="62"/>
      <c r="N411" s="54"/>
    </row>
    <row r="412" spans="3:14">
      <c r="D412" s="48"/>
      <c r="E412" s="61"/>
      <c r="H412" s="62"/>
      <c r="N412" s="54"/>
    </row>
    <row r="413" spans="3:14">
      <c r="D413" s="48"/>
      <c r="E413" s="61"/>
      <c r="H413" s="62"/>
      <c r="N413" s="54"/>
    </row>
    <row r="414" spans="3:14">
      <c r="D414" s="48"/>
      <c r="E414" s="61"/>
      <c r="H414" s="62"/>
      <c r="N414" s="54"/>
    </row>
    <row r="415" spans="3:14">
      <c r="D415" s="48"/>
      <c r="E415" s="61"/>
      <c r="H415" s="62"/>
      <c r="N415" s="54"/>
    </row>
    <row r="416" spans="3:14">
      <c r="D416" s="48"/>
      <c r="E416" s="61"/>
      <c r="H416" s="62"/>
      <c r="N416" s="54"/>
    </row>
    <row r="417" spans="3:14">
      <c r="D417" s="48"/>
      <c r="E417" s="61"/>
      <c r="H417" s="62"/>
      <c r="N417" s="54"/>
    </row>
    <row r="418" spans="3:14">
      <c r="D418" s="48"/>
      <c r="E418" s="61"/>
      <c r="H418" s="62"/>
      <c r="N418" s="54"/>
    </row>
    <row r="419" spans="3:14">
      <c r="D419" s="48"/>
      <c r="E419" s="61"/>
      <c r="H419" s="62"/>
      <c r="N419" s="54"/>
    </row>
    <row r="420" spans="3:14">
      <c r="D420" s="48"/>
      <c r="E420" s="61"/>
      <c r="H420" s="62"/>
      <c r="N420" s="54"/>
    </row>
    <row r="421" spans="3:14">
      <c r="D421" s="48"/>
      <c r="E421" s="61"/>
      <c r="H421" s="62"/>
      <c r="N421" s="54"/>
    </row>
    <row r="422" spans="3:14">
      <c r="D422" s="48"/>
      <c r="E422" s="61"/>
      <c r="H422" s="62"/>
      <c r="N422" s="54"/>
    </row>
    <row r="423" spans="3:14">
      <c r="C423" s="5"/>
      <c r="D423" s="48"/>
      <c r="E423" s="61"/>
      <c r="H423" s="62"/>
      <c r="N423" s="54"/>
    </row>
    <row r="424" spans="3:14">
      <c r="C424" s="5"/>
      <c r="D424" s="48"/>
      <c r="E424" s="61"/>
      <c r="H424" s="62"/>
      <c r="N424" s="54"/>
    </row>
    <row r="425" spans="3:14">
      <c r="D425" s="48"/>
      <c r="E425" s="61"/>
      <c r="H425" s="62"/>
      <c r="N425" s="54"/>
    </row>
    <row r="426" spans="3:14">
      <c r="D426" s="48"/>
      <c r="E426" s="61"/>
      <c r="H426" s="62"/>
      <c r="N426" s="54"/>
    </row>
    <row r="427" spans="3:14">
      <c r="C427" s="5"/>
      <c r="D427" s="48"/>
      <c r="E427" s="61"/>
      <c r="H427" s="62"/>
      <c r="N427" s="54"/>
    </row>
    <row r="428" spans="3:14">
      <c r="D428" s="48"/>
      <c r="E428" s="61"/>
      <c r="H428" s="62"/>
      <c r="N428" s="54"/>
    </row>
    <row r="429" spans="3:14">
      <c r="D429" s="48"/>
      <c r="E429" s="61"/>
      <c r="H429" s="62"/>
      <c r="N429" s="54"/>
    </row>
    <row r="430" spans="3:14">
      <c r="D430" s="48"/>
      <c r="E430" s="61"/>
      <c r="H430" s="62"/>
      <c r="N430" s="54"/>
    </row>
    <row r="431" spans="3:14">
      <c r="D431" s="48"/>
      <c r="E431" s="61"/>
      <c r="H431" s="62"/>
      <c r="N431" s="54"/>
    </row>
    <row r="432" spans="3:14">
      <c r="C432" s="5"/>
      <c r="D432" s="48"/>
      <c r="E432" s="61"/>
      <c r="H432" s="62"/>
      <c r="N432" s="54"/>
    </row>
    <row r="433" spans="4:14">
      <c r="D433" s="48"/>
      <c r="E433" s="61"/>
      <c r="H433" s="62"/>
      <c r="N433" s="54"/>
    </row>
    <row r="434" spans="4:14">
      <c r="D434" s="48"/>
      <c r="E434" s="61"/>
      <c r="H434" s="62"/>
      <c r="N434" s="54"/>
    </row>
    <row r="435" spans="4:14">
      <c r="D435" s="48"/>
      <c r="E435" s="61"/>
      <c r="H435" s="62"/>
      <c r="N435" s="54"/>
    </row>
    <row r="436" spans="4:14">
      <c r="D436" s="48"/>
      <c r="E436" s="61"/>
      <c r="H436" s="62"/>
      <c r="N436" s="54"/>
    </row>
    <row r="437" spans="4:14">
      <c r="D437" s="48"/>
      <c r="E437" s="61"/>
      <c r="H437" s="62"/>
      <c r="N437" s="54"/>
    </row>
    <row r="438" spans="4:14">
      <c r="D438" s="48"/>
      <c r="E438" s="61"/>
      <c r="H438" s="62"/>
      <c r="N438" s="54"/>
    </row>
    <row r="439" spans="4:14">
      <c r="D439" s="48"/>
      <c r="E439" s="61"/>
      <c r="H439" s="62"/>
      <c r="N439" s="54"/>
    </row>
    <row r="440" spans="4:14">
      <c r="D440" s="48"/>
      <c r="E440" s="61"/>
      <c r="H440" s="62"/>
      <c r="N440" s="54"/>
    </row>
    <row r="441" spans="4:14">
      <c r="D441" s="48"/>
      <c r="E441" s="61"/>
      <c r="H441" s="62"/>
      <c r="N441" s="54"/>
    </row>
    <row r="442" spans="4:14">
      <c r="D442" s="48"/>
      <c r="E442" s="61"/>
      <c r="H442" s="62"/>
      <c r="N442" s="54"/>
    </row>
    <row r="443" spans="4:14">
      <c r="D443" s="48"/>
      <c r="E443" s="61"/>
      <c r="H443" s="62"/>
      <c r="N443" s="54"/>
    </row>
    <row r="444" spans="4:14">
      <c r="D444" s="48"/>
      <c r="E444" s="61"/>
      <c r="H444" s="62"/>
      <c r="N444" s="54"/>
    </row>
    <row r="445" spans="4:14">
      <c r="D445" s="48"/>
      <c r="E445" s="61"/>
      <c r="H445" s="62"/>
      <c r="N445" s="54"/>
    </row>
    <row r="446" spans="4:14">
      <c r="D446" s="48"/>
      <c r="E446" s="61"/>
      <c r="H446" s="62"/>
      <c r="N446" s="54"/>
    </row>
    <row r="447" spans="4:14">
      <c r="D447" s="48"/>
      <c r="E447" s="61"/>
      <c r="H447" s="62"/>
      <c r="N447" s="54"/>
    </row>
    <row r="448" spans="4:14">
      <c r="D448" s="48"/>
      <c r="E448" s="61"/>
      <c r="H448" s="62"/>
      <c r="N448" s="54"/>
    </row>
    <row r="449" spans="3:14">
      <c r="D449" s="48"/>
      <c r="E449" s="61"/>
      <c r="H449" s="62"/>
      <c r="N449" s="54"/>
    </row>
    <row r="450" spans="3:14">
      <c r="D450" s="48"/>
      <c r="E450" s="61"/>
      <c r="H450" s="62"/>
      <c r="N450" s="54"/>
    </row>
    <row r="451" spans="3:14">
      <c r="D451" s="48"/>
      <c r="E451" s="61"/>
      <c r="H451" s="62"/>
      <c r="N451" s="54"/>
    </row>
    <row r="452" spans="3:14">
      <c r="C452" s="5"/>
      <c r="D452" s="48"/>
      <c r="E452" s="61"/>
      <c r="H452" s="62"/>
      <c r="N452" s="54"/>
    </row>
    <row r="453" spans="3:14">
      <c r="D453" s="48"/>
      <c r="E453" s="61"/>
      <c r="H453" s="62"/>
      <c r="N453" s="54"/>
    </row>
    <row r="454" spans="3:14">
      <c r="D454" s="48"/>
      <c r="E454" s="61"/>
      <c r="H454" s="62"/>
      <c r="N454" s="54"/>
    </row>
    <row r="455" spans="3:14">
      <c r="D455" s="48"/>
      <c r="E455" s="61"/>
      <c r="H455" s="62"/>
      <c r="N455" s="54"/>
    </row>
    <row r="456" spans="3:14">
      <c r="C456" s="5"/>
      <c r="D456" s="48"/>
      <c r="E456" s="61"/>
      <c r="H456" s="62"/>
      <c r="N456" s="54"/>
    </row>
    <row r="457" spans="3:14">
      <c r="D457" s="48"/>
      <c r="E457" s="61"/>
      <c r="H457" s="62"/>
      <c r="N457" s="54"/>
    </row>
    <row r="458" spans="3:14">
      <c r="D458" s="48"/>
      <c r="E458" s="61"/>
      <c r="H458" s="62"/>
      <c r="N458" s="54"/>
    </row>
    <row r="459" spans="3:14">
      <c r="D459" s="48"/>
      <c r="E459" s="61"/>
      <c r="H459" s="62"/>
      <c r="N459" s="54"/>
    </row>
    <row r="460" spans="3:14">
      <c r="D460" s="48"/>
      <c r="E460" s="61"/>
      <c r="H460" s="62"/>
      <c r="N460" s="54"/>
    </row>
    <row r="461" spans="3:14">
      <c r="D461" s="48"/>
      <c r="E461" s="61"/>
      <c r="H461" s="62"/>
      <c r="N461" s="54"/>
    </row>
    <row r="462" spans="3:14">
      <c r="D462" s="48"/>
      <c r="E462" s="61"/>
      <c r="H462" s="62"/>
      <c r="N462" s="54"/>
    </row>
    <row r="463" spans="3:14">
      <c r="D463" s="48"/>
      <c r="E463" s="61"/>
      <c r="H463" s="62"/>
      <c r="N463" s="54"/>
    </row>
    <row r="464" spans="3:14">
      <c r="D464" s="48"/>
      <c r="E464" s="61"/>
      <c r="H464" s="62"/>
      <c r="N464" s="54"/>
    </row>
    <row r="465" spans="3:14">
      <c r="D465" s="48"/>
      <c r="E465" s="61"/>
      <c r="H465" s="62"/>
      <c r="N465" s="54"/>
    </row>
    <row r="466" spans="3:14">
      <c r="D466" s="48"/>
      <c r="E466" s="61"/>
      <c r="H466" s="62"/>
      <c r="N466" s="54"/>
    </row>
    <row r="467" spans="3:14">
      <c r="D467" s="48"/>
      <c r="E467" s="61"/>
      <c r="H467" s="62"/>
      <c r="N467" s="54"/>
    </row>
    <row r="468" spans="3:14">
      <c r="D468" s="48"/>
      <c r="E468" s="61"/>
      <c r="H468" s="62"/>
      <c r="N468" s="54"/>
    </row>
    <row r="469" spans="3:14">
      <c r="D469" s="48"/>
      <c r="E469" s="61"/>
      <c r="H469" s="62"/>
      <c r="N469" s="54"/>
    </row>
    <row r="470" spans="3:14">
      <c r="N470" s="54"/>
    </row>
    <row r="471" spans="3:14">
      <c r="C471" s="5"/>
      <c r="N471" s="54"/>
    </row>
    <row r="472" spans="3:14">
      <c r="N472" s="54"/>
    </row>
    <row r="473" spans="3:14">
      <c r="N473" s="54"/>
    </row>
    <row r="474" spans="3:14">
      <c r="C474" s="5"/>
      <c r="N474" s="54"/>
    </row>
    <row r="475" spans="3:14">
      <c r="N475" s="54"/>
    </row>
    <row r="476" spans="3:14">
      <c r="N476" s="54"/>
    </row>
    <row r="477" spans="3:14">
      <c r="N477" s="54"/>
    </row>
    <row r="478" spans="3:14">
      <c r="N478" s="54"/>
    </row>
    <row r="479" spans="3:14">
      <c r="N479" s="54"/>
    </row>
    <row r="480" spans="3:14">
      <c r="N480" s="54"/>
    </row>
    <row r="481" spans="14:14">
      <c r="N481" s="54"/>
    </row>
    <row r="482" spans="14:14">
      <c r="N482" s="54"/>
    </row>
    <row r="483" spans="14:14">
      <c r="N483" s="54"/>
    </row>
    <row r="484" spans="14:14">
      <c r="N484" s="54"/>
    </row>
    <row r="485" spans="14:14">
      <c r="N485" s="54"/>
    </row>
    <row r="486" spans="14:14">
      <c r="N486" s="54"/>
    </row>
    <row r="487" spans="14:14">
      <c r="N487" s="54"/>
    </row>
    <row r="488" spans="14:14">
      <c r="N488" s="54"/>
    </row>
    <row r="489" spans="14:14">
      <c r="N489" s="54"/>
    </row>
    <row r="490" spans="14:14">
      <c r="N490" s="54"/>
    </row>
    <row r="491" spans="14:14">
      <c r="N491" s="54"/>
    </row>
    <row r="492" spans="14:14">
      <c r="N492" s="54"/>
    </row>
    <row r="493" spans="14:14">
      <c r="N493" s="54"/>
    </row>
    <row r="494" spans="14:14">
      <c r="N494" s="54"/>
    </row>
    <row r="495" spans="14:14">
      <c r="N495" s="54"/>
    </row>
    <row r="496" spans="14:14">
      <c r="N496" s="54"/>
    </row>
    <row r="497" spans="14:14">
      <c r="N497" s="54"/>
    </row>
    <row r="498" spans="14:14">
      <c r="N498" s="54"/>
    </row>
    <row r="499" spans="14:14">
      <c r="N499" s="54"/>
    </row>
    <row r="500" spans="14:14">
      <c r="N500" s="54"/>
    </row>
    <row r="501" spans="14:14">
      <c r="N501" s="54"/>
    </row>
    <row r="502" spans="14:14">
      <c r="N502" s="54"/>
    </row>
    <row r="503" spans="14:14">
      <c r="N503" s="54"/>
    </row>
    <row r="504" spans="14:14">
      <c r="N504" s="54"/>
    </row>
    <row r="505" spans="14:14">
      <c r="N505" s="54"/>
    </row>
    <row r="506" spans="14:14">
      <c r="N506" s="54"/>
    </row>
    <row r="507" spans="14:14">
      <c r="N507" s="54"/>
    </row>
    <row r="508" spans="14:14">
      <c r="N508" s="54"/>
    </row>
    <row r="509" spans="14:14">
      <c r="N509" s="54"/>
    </row>
    <row r="510" spans="14:14">
      <c r="N510" s="54"/>
    </row>
    <row r="511" spans="14:14">
      <c r="N511" s="54"/>
    </row>
    <row r="512" spans="14:14">
      <c r="N512" s="54"/>
    </row>
    <row r="513" spans="14:14">
      <c r="N513" s="54"/>
    </row>
    <row r="514" spans="14:14">
      <c r="N514" s="54"/>
    </row>
    <row r="515" spans="14:14">
      <c r="N515" s="54"/>
    </row>
    <row r="516" spans="14:14">
      <c r="N516" s="54"/>
    </row>
    <row r="517" spans="14:14">
      <c r="N517" s="54"/>
    </row>
    <row r="518" spans="14:14">
      <c r="N518" s="54"/>
    </row>
    <row r="519" spans="14:14">
      <c r="N519" s="54"/>
    </row>
    <row r="520" spans="14:14">
      <c r="N520" s="54"/>
    </row>
    <row r="521" spans="14:14">
      <c r="N521" s="54"/>
    </row>
    <row r="522" spans="14:14">
      <c r="N522" s="54"/>
    </row>
    <row r="523" spans="14:14">
      <c r="N523" s="54"/>
    </row>
    <row r="524" spans="14:14">
      <c r="N524" s="54"/>
    </row>
    <row r="525" spans="14:14">
      <c r="N525" s="54"/>
    </row>
    <row r="526" spans="14:14">
      <c r="N526" s="54"/>
    </row>
    <row r="527" spans="14:14">
      <c r="N527" s="54"/>
    </row>
    <row r="528" spans="14:14">
      <c r="N528" s="54"/>
    </row>
    <row r="529" spans="3:14">
      <c r="N529" s="54"/>
    </row>
    <row r="530" spans="3:14">
      <c r="N530" s="54"/>
    </row>
    <row r="531" spans="3:14">
      <c r="N531" s="54"/>
    </row>
    <row r="532" spans="3:14">
      <c r="N532" s="54"/>
    </row>
    <row r="533" spans="3:14">
      <c r="C533" s="5"/>
      <c r="N533" s="54"/>
    </row>
    <row r="534" spans="3:14">
      <c r="C534" s="5"/>
      <c r="N534" s="54"/>
    </row>
    <row r="535" spans="3:14">
      <c r="N535" s="54"/>
    </row>
    <row r="536" spans="3:14">
      <c r="N536" s="54"/>
    </row>
    <row r="537" spans="3:14">
      <c r="N537" s="54"/>
    </row>
    <row r="538" spans="3:14">
      <c r="C538" s="5"/>
      <c r="N538" s="54"/>
    </row>
    <row r="539" spans="3:14">
      <c r="C539" s="5"/>
      <c r="N539" s="54"/>
    </row>
    <row r="540" spans="3:14">
      <c r="N540" s="54"/>
    </row>
    <row r="541" spans="3:14">
      <c r="N541" s="54"/>
    </row>
    <row r="542" spans="3:14">
      <c r="N542" s="54"/>
    </row>
    <row r="543" spans="3:14">
      <c r="C543" s="5"/>
      <c r="N543" s="54"/>
    </row>
    <row r="544" spans="3:14">
      <c r="C544" s="5"/>
      <c r="N544" s="54"/>
    </row>
    <row r="545" spans="3:14">
      <c r="N545" s="54"/>
    </row>
    <row r="546" spans="3:14">
      <c r="N546" s="54"/>
    </row>
    <row r="547" spans="3:14">
      <c r="N547" s="54"/>
    </row>
    <row r="548" spans="3:14">
      <c r="C548" s="5"/>
      <c r="N548" s="54"/>
    </row>
    <row r="549" spans="3:14">
      <c r="C549" s="5"/>
      <c r="N549" s="54"/>
    </row>
    <row r="550" spans="3:14">
      <c r="N550" s="54"/>
    </row>
    <row r="551" spans="3:14">
      <c r="C551" s="5"/>
      <c r="N551" s="54"/>
    </row>
    <row r="552" spans="3:14">
      <c r="N552" s="54"/>
    </row>
    <row r="553" spans="3:14">
      <c r="N553" s="54"/>
    </row>
    <row r="554" spans="3:14">
      <c r="N554" s="54"/>
    </row>
    <row r="555" spans="3:14">
      <c r="C555" s="5"/>
      <c r="N555" s="54"/>
    </row>
    <row r="556" spans="3:14">
      <c r="C556" s="5"/>
      <c r="N556" s="54"/>
    </row>
    <row r="557" spans="3:14">
      <c r="N557" s="54"/>
    </row>
    <row r="558" spans="3:14">
      <c r="N558" s="54"/>
    </row>
    <row r="559" spans="3:14">
      <c r="N559" s="54"/>
    </row>
    <row r="560" spans="3:14">
      <c r="N560" s="54"/>
    </row>
    <row r="561" spans="14:14">
      <c r="N561" s="54"/>
    </row>
    <row r="562" spans="14:14">
      <c r="N562" s="54"/>
    </row>
    <row r="563" spans="14:14">
      <c r="N563" s="54"/>
    </row>
    <row r="564" spans="14:14">
      <c r="N564" s="54"/>
    </row>
    <row r="565" spans="14:14">
      <c r="N565" s="54"/>
    </row>
    <row r="566" spans="14:14">
      <c r="N566" s="54"/>
    </row>
    <row r="567" spans="14:14">
      <c r="N567" s="54"/>
    </row>
    <row r="568" spans="14:14">
      <c r="N568" s="54"/>
    </row>
    <row r="569" spans="14:14">
      <c r="N569" s="54"/>
    </row>
    <row r="570" spans="14:14">
      <c r="N570" s="54"/>
    </row>
    <row r="571" spans="14:14">
      <c r="N571" s="54"/>
    </row>
    <row r="572" spans="14:14">
      <c r="N572" s="54"/>
    </row>
    <row r="573" spans="14:14">
      <c r="N573" s="54"/>
    </row>
    <row r="574" spans="14:14">
      <c r="N574" s="54"/>
    </row>
    <row r="575" spans="14:14">
      <c r="N575" s="54"/>
    </row>
    <row r="576" spans="14:14">
      <c r="N576" s="54"/>
    </row>
    <row r="577" spans="14:14">
      <c r="N577" s="54"/>
    </row>
    <row r="578" spans="14:14">
      <c r="N578" s="54"/>
    </row>
    <row r="579" spans="14:14">
      <c r="N579" s="54"/>
    </row>
    <row r="580" spans="14:14">
      <c r="N580" s="54"/>
    </row>
    <row r="581" spans="14:14">
      <c r="N581" s="54"/>
    </row>
    <row r="582" spans="14:14">
      <c r="N582" s="54"/>
    </row>
    <row r="583" spans="14:14">
      <c r="N583" s="54"/>
    </row>
    <row r="584" spans="14:14">
      <c r="N584" s="54"/>
    </row>
    <row r="585" spans="14:14">
      <c r="N585" s="54"/>
    </row>
    <row r="586" spans="14:14">
      <c r="N586" s="54"/>
    </row>
    <row r="587" spans="14:14">
      <c r="N587" s="54"/>
    </row>
    <row r="588" spans="14:14">
      <c r="N588" s="54"/>
    </row>
    <row r="589" spans="14:14">
      <c r="N589" s="54"/>
    </row>
    <row r="590" spans="14:14">
      <c r="N590" s="54"/>
    </row>
    <row r="591" spans="14:14">
      <c r="N591" s="54"/>
    </row>
    <row r="592" spans="14:14">
      <c r="N592" s="54"/>
    </row>
    <row r="593" spans="14:14">
      <c r="N593" s="54"/>
    </row>
    <row r="594" spans="14:14">
      <c r="N594" s="54"/>
    </row>
    <row r="595" spans="14:14">
      <c r="N595" s="54"/>
    </row>
    <row r="596" spans="14:14">
      <c r="N596" s="54"/>
    </row>
    <row r="597" spans="14:14">
      <c r="N597" s="54"/>
    </row>
    <row r="598" spans="14:14">
      <c r="N598" s="54"/>
    </row>
    <row r="599" spans="14:14">
      <c r="N599" s="54"/>
    </row>
    <row r="600" spans="14:14">
      <c r="N600" s="54"/>
    </row>
    <row r="601" spans="14:14">
      <c r="N601" s="54"/>
    </row>
    <row r="602" spans="14:14">
      <c r="N602" s="54"/>
    </row>
    <row r="603" spans="14:14">
      <c r="N603" s="54"/>
    </row>
    <row r="604" spans="14:14">
      <c r="N604" s="54"/>
    </row>
    <row r="605" spans="14:14">
      <c r="N605" s="54"/>
    </row>
    <row r="606" spans="14:14">
      <c r="N606" s="54"/>
    </row>
    <row r="607" spans="14:14">
      <c r="N607" s="54"/>
    </row>
    <row r="608" spans="14:14">
      <c r="N608" s="54"/>
    </row>
    <row r="609" spans="3:14">
      <c r="N609" s="54"/>
    </row>
    <row r="610" spans="3:14">
      <c r="N610" s="54"/>
    </row>
    <row r="611" spans="3:14">
      <c r="N611" s="54"/>
    </row>
    <row r="612" spans="3:14">
      <c r="C612" s="5"/>
      <c r="N612" s="54"/>
    </row>
    <row r="613" spans="3:14">
      <c r="C613" s="5"/>
      <c r="N613" s="54"/>
    </row>
    <row r="614" spans="3:14">
      <c r="N614" s="54"/>
    </row>
    <row r="615" spans="3:14">
      <c r="N615" s="54"/>
    </row>
    <row r="616" spans="3:14">
      <c r="N616" s="54"/>
    </row>
    <row r="617" spans="3:14">
      <c r="C617" s="5"/>
      <c r="N617" s="54"/>
    </row>
    <row r="618" spans="3:14">
      <c r="C618" s="5"/>
      <c r="N618" s="54"/>
    </row>
    <row r="619" spans="3:14">
      <c r="N619" s="54"/>
    </row>
    <row r="620" spans="3:14">
      <c r="N620" s="54"/>
    </row>
    <row r="621" spans="3:14">
      <c r="N621" s="54"/>
    </row>
    <row r="622" spans="3:14">
      <c r="C622" s="5"/>
      <c r="N622" s="54"/>
    </row>
    <row r="623" spans="3:14">
      <c r="C623" s="5"/>
      <c r="N623" s="54"/>
    </row>
    <row r="624" spans="3:14">
      <c r="N624" s="54"/>
    </row>
    <row r="625" spans="3:14">
      <c r="N625" s="54"/>
    </row>
    <row r="626" spans="3:14">
      <c r="N626" s="54"/>
    </row>
    <row r="627" spans="3:14">
      <c r="C627" s="5"/>
      <c r="N627" s="54"/>
    </row>
    <row r="628" spans="3:14">
      <c r="C628" s="5"/>
      <c r="N628" s="54"/>
    </row>
    <row r="629" spans="3:14">
      <c r="N629" s="54"/>
    </row>
    <row r="630" spans="3:14">
      <c r="C630" s="5"/>
      <c r="N630" s="54"/>
    </row>
    <row r="631" spans="3:14">
      <c r="N631" s="54"/>
    </row>
    <row r="632" spans="3:14">
      <c r="N632" s="54"/>
    </row>
    <row r="633" spans="3:14">
      <c r="N633" s="54"/>
    </row>
    <row r="634" spans="3:14">
      <c r="C634" s="5"/>
      <c r="N634" s="54"/>
    </row>
    <row r="635" spans="3:14">
      <c r="C635" s="5"/>
      <c r="N635" s="54"/>
    </row>
    <row r="636" spans="3:14">
      <c r="N636" s="54"/>
    </row>
    <row r="637" spans="3:14">
      <c r="N637" s="54"/>
    </row>
    <row r="638" spans="3:14">
      <c r="N638" s="54"/>
    </row>
    <row r="639" spans="3:14">
      <c r="N639" s="54"/>
    </row>
    <row r="640" spans="3:14">
      <c r="N640" s="54"/>
    </row>
    <row r="641" spans="14:14">
      <c r="N641" s="54"/>
    </row>
    <row r="642" spans="14:14">
      <c r="N642" s="54"/>
    </row>
    <row r="643" spans="14:14">
      <c r="N643" s="54"/>
    </row>
    <row r="644" spans="14:14">
      <c r="N644" s="54"/>
    </row>
    <row r="645" spans="14:14">
      <c r="N645" s="54"/>
    </row>
    <row r="646" spans="14:14">
      <c r="N646" s="54"/>
    </row>
    <row r="647" spans="14:14">
      <c r="N647" s="54"/>
    </row>
    <row r="648" spans="14:14">
      <c r="N648" s="54"/>
    </row>
    <row r="649" spans="14:14">
      <c r="N649" s="54"/>
    </row>
    <row r="650" spans="14:14">
      <c r="N650" s="54"/>
    </row>
    <row r="651" spans="14:14">
      <c r="N651" s="54"/>
    </row>
    <row r="652" spans="14:14">
      <c r="N652" s="54"/>
    </row>
    <row r="653" spans="14:14">
      <c r="N653" s="54"/>
    </row>
    <row r="654" spans="14:14">
      <c r="N654" s="54"/>
    </row>
    <row r="655" spans="14:14">
      <c r="N655" s="54"/>
    </row>
    <row r="656" spans="14:14">
      <c r="N656" s="54"/>
    </row>
    <row r="657" spans="14:14">
      <c r="N657" s="54"/>
    </row>
    <row r="658" spans="14:14">
      <c r="N658" s="54"/>
    </row>
    <row r="659" spans="14:14">
      <c r="N659" s="54"/>
    </row>
    <row r="660" spans="14:14">
      <c r="N660" s="54"/>
    </row>
    <row r="661" spans="14:14">
      <c r="N661" s="54"/>
    </row>
    <row r="662" spans="14:14">
      <c r="N662" s="54"/>
    </row>
    <row r="663" spans="14:14">
      <c r="N663" s="54"/>
    </row>
    <row r="664" spans="14:14">
      <c r="N664" s="54"/>
    </row>
    <row r="665" spans="14:14">
      <c r="N665" s="54"/>
    </row>
    <row r="666" spans="14:14">
      <c r="N666" s="54"/>
    </row>
    <row r="667" spans="14:14">
      <c r="N667" s="54"/>
    </row>
    <row r="668" spans="14:14">
      <c r="N668" s="54"/>
    </row>
    <row r="669" spans="14:14">
      <c r="N669" s="54"/>
    </row>
    <row r="670" spans="14:14">
      <c r="N670" s="54"/>
    </row>
    <row r="671" spans="14:14">
      <c r="N671" s="54"/>
    </row>
    <row r="672" spans="14:14">
      <c r="N672" s="54"/>
    </row>
    <row r="673" spans="3:14">
      <c r="N673" s="54"/>
    </row>
    <row r="674" spans="3:14">
      <c r="N674" s="54"/>
    </row>
    <row r="675" spans="3:14">
      <c r="N675" s="54"/>
    </row>
    <row r="676" spans="3:14">
      <c r="N676" s="54"/>
    </row>
    <row r="677" spans="3:14">
      <c r="N677" s="54"/>
    </row>
    <row r="678" spans="3:14">
      <c r="N678" s="54"/>
    </row>
    <row r="679" spans="3:14">
      <c r="N679" s="54"/>
    </row>
    <row r="680" spans="3:14">
      <c r="N680" s="54"/>
    </row>
    <row r="681" spans="3:14">
      <c r="N681" s="54"/>
    </row>
    <row r="682" spans="3:14">
      <c r="N682" s="54"/>
    </row>
    <row r="683" spans="3:14">
      <c r="N683" s="54"/>
    </row>
    <row r="684" spans="3:14">
      <c r="N684" s="54"/>
    </row>
    <row r="685" spans="3:14">
      <c r="N685" s="54"/>
    </row>
    <row r="686" spans="3:14">
      <c r="N686" s="54"/>
    </row>
    <row r="687" spans="3:14">
      <c r="N687" s="54"/>
    </row>
    <row r="688" spans="3:14">
      <c r="C688" s="5"/>
      <c r="N688" s="54"/>
    </row>
    <row r="689" spans="3:14">
      <c r="C689" s="5"/>
      <c r="N689" s="54"/>
    </row>
    <row r="690" spans="3:14">
      <c r="N690" s="54"/>
    </row>
    <row r="691" spans="3:14">
      <c r="N691" s="54"/>
    </row>
    <row r="692" spans="3:14">
      <c r="N692" s="54"/>
    </row>
    <row r="693" spans="3:14">
      <c r="N693" s="54"/>
    </row>
    <row r="694" spans="3:14">
      <c r="C694" s="5"/>
      <c r="N694" s="54"/>
    </row>
    <row r="695" spans="3:14">
      <c r="N695" s="54"/>
    </row>
    <row r="696" spans="3:14">
      <c r="N696" s="54"/>
    </row>
    <row r="697" spans="3:14">
      <c r="N697" s="54"/>
    </row>
    <row r="698" spans="3:14">
      <c r="C698" s="5"/>
      <c r="N698" s="54"/>
    </row>
    <row r="699" spans="3:14">
      <c r="C699" s="5"/>
      <c r="N699" s="54"/>
    </row>
    <row r="700" spans="3:14">
      <c r="N700" s="54"/>
    </row>
    <row r="701" spans="3:14">
      <c r="N701" s="54"/>
    </row>
    <row r="702" spans="3:14">
      <c r="N702" s="54"/>
    </row>
    <row r="703" spans="3:14">
      <c r="C703" s="5"/>
      <c r="N703" s="54"/>
    </row>
    <row r="704" spans="3:14">
      <c r="C704" s="5"/>
      <c r="N704" s="54"/>
    </row>
    <row r="705" spans="3:14">
      <c r="N705" s="54"/>
    </row>
    <row r="706" spans="3:14">
      <c r="C706" s="5"/>
      <c r="N706" s="54"/>
    </row>
    <row r="707" spans="3:14">
      <c r="N707" s="54"/>
    </row>
    <row r="708" spans="3:14">
      <c r="N708" s="54"/>
    </row>
    <row r="709" spans="3:14">
      <c r="N709" s="54"/>
    </row>
    <row r="710" spans="3:14">
      <c r="C710" s="5"/>
      <c r="N710" s="54"/>
    </row>
    <row r="711" spans="3:14">
      <c r="C711" s="5"/>
      <c r="N711" s="54"/>
    </row>
    <row r="712" spans="3:14">
      <c r="N712" s="54"/>
    </row>
    <row r="713" spans="3:14">
      <c r="N713" s="54"/>
    </row>
    <row r="714" spans="3:14">
      <c r="N714" s="54"/>
    </row>
    <row r="715" spans="3:14">
      <c r="N715" s="54"/>
    </row>
    <row r="716" spans="3:14">
      <c r="N716" s="54"/>
    </row>
    <row r="717" spans="3:14">
      <c r="N717" s="54"/>
    </row>
  </sheetData>
  <autoFilter ref="A6:AB364" xr:uid="{00000000-0001-0000-0000-000000000000}"/>
  <mergeCells count="1">
    <mergeCell ref="A2:C2"/>
  </mergeCells>
  <phoneticPr fontId="22" type="noConversion"/>
  <dataValidations xWindow="289" yWindow="260" count="1">
    <dataValidation type="list" errorStyle="warning" allowBlank="1" showDropDown="1" errorTitle="Foutieve ruimtesoort" error="Deze ruimtesoort komt niet overeen met de gestelde voorwaarden." promptTitle="Ruimtesoort" prompt="De ruimtesoort moet beginnen met een hoofdletter en is altijd in enkelvoud. De ruimtesoort dient in Relatics bekend te zijn." sqref="C6:D6 C712:C1048576 C695:C697 C58:C59 C55 C312:C313 C285:C286 C111 C69:C72 C404:C409 C707:C709 C85 C228:C235 C220:C222 C425:C426 C83 C134:C135 C282 C364:C377 C379:C380 C382:C386 C390:C402 C126 C411:C422 C433:C451 C453:C455 C457:C470 C472:C473 C475:C532 C535:C537 C428:C431 C545:C547 C550 C552:C554 C557:C611 C614:C616 C540:C542 C624:C626 C629 C631:C633 C636:C687 C690:C693 C619:C621 C700:C702 C705 C272:C280 C247:C248 C239 C306:C309 C268:C270 C237 C93 C100 C52 C243:C244 C96 C264:C266 C173:C175 C48 C50 C116 C147 C74 C155:C156 C151 C190:C191 C181:C186 C199:C200 C195 C203:C204 C122:C124 C149 C159:C160 C165:C171 C177:C179 C193 C212:C218 C224:C226 C256:C262 C300 C132 C318:C319 C335:C336 C339:C362 D88:D1048576" xr:uid="{00000000-0002-0000-0000-000000000000}">
      <formula1>RS</formula1>
    </dataValidation>
  </dataValidations>
  <printOptions gridLines="1"/>
  <pageMargins left="0.75" right="0.75" top="1" bottom="1" header="0.5" footer="0.5"/>
  <pageSetup paperSize="9" scale="60" orientation="landscape" r:id="rId1"/>
  <headerFooter alignWithMargins="0"/>
  <ignoredErrors>
    <ignoredError sqref="N11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35769-1194-45E8-AA53-72472D198000}">
  <dimension ref="A1:G26"/>
  <sheetViews>
    <sheetView tabSelected="1" workbookViewId="0">
      <selection activeCell="G6" sqref="G6"/>
    </sheetView>
  </sheetViews>
  <sheetFormatPr defaultColWidth="9.140625" defaultRowHeight="12.75"/>
  <cols>
    <col min="1" max="1" width="33.85546875" style="5" customWidth="1"/>
    <col min="2" max="2" width="14" style="5" bestFit="1" customWidth="1"/>
    <col min="3" max="3" width="15" style="5" bestFit="1" customWidth="1"/>
    <col min="4" max="4" width="14.42578125" style="5" bestFit="1" customWidth="1"/>
    <col min="5" max="5" width="23.85546875" style="6" customWidth="1"/>
    <col min="6" max="6" width="23" style="6" hidden="1" customWidth="1"/>
    <col min="7" max="7" width="21.85546875" style="7" customWidth="1"/>
    <col min="8" max="16384" width="9.140625" style="5"/>
  </cols>
  <sheetData>
    <row r="1" spans="1:7" ht="15">
      <c r="A1" s="171" t="str">
        <f>normenblad!A2</f>
        <v>Museon-Omniversum</v>
      </c>
      <c r="B1" s="172"/>
      <c r="C1" s="172"/>
      <c r="D1" s="172"/>
      <c r="E1" s="172"/>
      <c r="F1" s="172"/>
      <c r="G1" s="172"/>
    </row>
    <row r="2" spans="1:7">
      <c r="A2" s="106" t="s">
        <v>472</v>
      </c>
      <c r="B2" s="106" t="str">
        <f>normenblad!B4</f>
        <v>Naam</v>
      </c>
      <c r="C2" s="106"/>
      <c r="D2" s="106"/>
      <c r="E2" s="107"/>
      <c r="F2" s="107"/>
      <c r="G2" s="108"/>
    </row>
    <row r="3" spans="1:7" ht="13.5" thickBot="1"/>
    <row r="4" spans="1:7">
      <c r="A4" s="12" t="s">
        <v>363</v>
      </c>
      <c r="B4" s="13" t="s">
        <v>364</v>
      </c>
      <c r="C4" s="13" t="s">
        <v>451</v>
      </c>
      <c r="D4" s="13" t="s">
        <v>449</v>
      </c>
      <c r="E4" s="14" t="s">
        <v>49</v>
      </c>
      <c r="F4" s="173" t="s">
        <v>482</v>
      </c>
      <c r="G4" s="169" t="s">
        <v>459</v>
      </c>
    </row>
    <row r="5" spans="1:7" ht="13.5" thickBot="1">
      <c r="A5" s="15"/>
      <c r="B5" s="16"/>
      <c r="C5" s="16" t="s">
        <v>1</v>
      </c>
      <c r="D5" s="16" t="s">
        <v>450</v>
      </c>
      <c r="E5" s="17"/>
      <c r="F5" s="174"/>
      <c r="G5" s="170"/>
    </row>
    <row r="6" spans="1:7">
      <c r="A6" s="18" t="str">
        <f>ruimtestaat!B7</f>
        <v>Museon maandag t/m vrijdag</v>
      </c>
      <c r="B6" s="19" t="s">
        <v>50</v>
      </c>
      <c r="C6" s="19">
        <f>SUMIFS(ruimtestaat!H:H,ruimtestaat!B:B,A6,ruimtestaat!D:D,B6)</f>
        <v>883.5</v>
      </c>
      <c r="D6" s="19">
        <f>SUMIFS(ruimtestaat!K:K,ruimtestaat!B:B,totaal!A6,ruimtestaat!D:D,totaal!B6)</f>
        <v>153261</v>
      </c>
      <c r="E6" s="20" t="e">
        <f>SUMIFS(ruimtestaat!N:N,ruimtestaat!B:B,totaal!A6,ruimtestaat!D:D,totaal!B6)</f>
        <v>#DIV/0!</v>
      </c>
      <c r="F6" s="20" t="e">
        <f>E6/'uurtarief opbouw'!$C$40</f>
        <v>#DIV/0!</v>
      </c>
      <c r="G6" s="128" t="e">
        <f>D6/F6</f>
        <v>#DIV/0!</v>
      </c>
    </row>
    <row r="7" spans="1:7">
      <c r="A7" s="21" t="str">
        <f>ruimtestaat!B8</f>
        <v>Museon maandag t/m vrijdag</v>
      </c>
      <c r="B7" s="5" t="s">
        <v>378</v>
      </c>
      <c r="C7" s="5">
        <f>SUMIFS(ruimtestaat!H:H,ruimtestaat!B:B,A7,ruimtestaat!D:D,B7)</f>
        <v>3918.86</v>
      </c>
      <c r="D7" s="5">
        <f>SUMIFS(ruimtestaat!K:K,ruimtestaat!B:B,totaal!A7,ruimtestaat!D:D,totaal!B7)</f>
        <v>882415.4800000001</v>
      </c>
      <c r="E7" s="6" t="e">
        <f>SUMIFS(ruimtestaat!N:N,ruimtestaat!B:B,totaal!A7,ruimtestaat!D:D,totaal!B7)</f>
        <v>#DIV/0!</v>
      </c>
      <c r="F7" s="6" t="e">
        <f>E7/'uurtarief opbouw'!$C$40</f>
        <v>#DIV/0!</v>
      </c>
      <c r="G7" s="129" t="e">
        <f>D7/F7</f>
        <v>#DIV/0!</v>
      </c>
    </row>
    <row r="8" spans="1:7">
      <c r="A8" s="21" t="str">
        <f>ruimtestaat!B9</f>
        <v>Museon maandag t/m vrijdag</v>
      </c>
      <c r="B8" s="5" t="s">
        <v>446</v>
      </c>
      <c r="C8" s="5">
        <f>SUMIFS(ruimtestaat!H:H,ruimtestaat!B:B,A8,ruimtestaat!D:D,B8)</f>
        <v>3575.6100000000006</v>
      </c>
      <c r="D8" s="5">
        <f>SUMIFS(ruimtestaat!K:K,ruimtestaat!B:B,totaal!A8,ruimtestaat!D:D,totaal!B8)</f>
        <v>864518.50000000023</v>
      </c>
      <c r="E8" s="6" t="e">
        <f>SUMIFS(ruimtestaat!N:N,ruimtestaat!B:B,totaal!A8,ruimtestaat!D:D,totaal!B8)</f>
        <v>#DIV/0!</v>
      </c>
      <c r="F8" s="6" t="e">
        <f>E8/'uurtarief opbouw'!$C$40</f>
        <v>#DIV/0!</v>
      </c>
      <c r="G8" s="129" t="e">
        <f t="shared" ref="G8:G13" si="0">D8/F8</f>
        <v>#DIV/0!</v>
      </c>
    </row>
    <row r="9" spans="1:7">
      <c r="A9" s="21" t="str">
        <f>ruimtestaat!B10</f>
        <v>Museon maandag t/m vrijdag</v>
      </c>
      <c r="B9" s="5" t="s">
        <v>447</v>
      </c>
      <c r="C9" s="5">
        <f>SUMIFS(ruimtestaat!H:H,ruimtestaat!B:B,A9,ruimtestaat!D:D,B9)</f>
        <v>844.17000000000007</v>
      </c>
      <c r="D9" s="5">
        <f>SUMIFS(ruimtestaat!K:K,ruimtestaat!B:B,totaal!A9,ruimtestaat!D:D,totaal!B9)</f>
        <v>158166.44</v>
      </c>
      <c r="E9" s="6" t="e">
        <f>SUMIFS(ruimtestaat!N:N,ruimtestaat!B:B,totaal!A9,ruimtestaat!D:D,totaal!B9)</f>
        <v>#DIV/0!</v>
      </c>
      <c r="F9" s="6" t="e">
        <f>E9/'uurtarief opbouw'!$C$40</f>
        <v>#DIV/0!</v>
      </c>
      <c r="G9" s="129" t="e">
        <f t="shared" si="0"/>
        <v>#DIV/0!</v>
      </c>
    </row>
    <row r="10" spans="1:7">
      <c r="A10" s="21" t="str">
        <f>ruimtestaat!B191</f>
        <v>Museon weekend</v>
      </c>
      <c r="B10" s="5" t="s">
        <v>378</v>
      </c>
      <c r="C10" s="5">
        <f>SUMIFS(ruimtestaat!H:H,ruimtestaat!B:B,A10,ruimtestaat!D:D,B10)</f>
        <v>2570.5400000000004</v>
      </c>
      <c r="D10" s="5">
        <f>SUMIFS(ruimtestaat!K:K,ruimtestaat!B:B,totaal!A10,ruimtestaat!D:D,totaal!B10)</f>
        <v>262195.08</v>
      </c>
      <c r="E10" s="6" t="e">
        <f>SUMIFS(ruimtestaat!N:N,ruimtestaat!B:B,totaal!A10,ruimtestaat!D:D,totaal!B10)</f>
        <v>#DIV/0!</v>
      </c>
      <c r="F10" s="6" t="e">
        <f>E10/'uurtarief opbouw'!$C$41</f>
        <v>#DIV/0!</v>
      </c>
      <c r="G10" s="129" t="e">
        <f t="shared" si="0"/>
        <v>#DIV/0!</v>
      </c>
    </row>
    <row r="11" spans="1:7">
      <c r="A11" s="21" t="str">
        <f>ruimtestaat!B192</f>
        <v>Museon weekend</v>
      </c>
      <c r="B11" s="5" t="s">
        <v>446</v>
      </c>
      <c r="C11" s="5">
        <f>SUMIFS(ruimtestaat!H:H,ruimtestaat!B:B,A11,ruimtestaat!D:D,B11)</f>
        <v>3046.9300000000007</v>
      </c>
      <c r="D11" s="5">
        <f>SUMIFS(ruimtestaat!K:K,ruimtestaat!B:B,totaal!A11,ruimtestaat!D:D,totaal!B11)</f>
        <v>310786.8600000001</v>
      </c>
      <c r="E11" s="6" t="e">
        <f>SUMIFS(ruimtestaat!N:N,ruimtestaat!B:B,totaal!A11,ruimtestaat!D:D,totaal!B11)</f>
        <v>#DIV/0!</v>
      </c>
      <c r="F11" s="6" t="e">
        <f>E11/'uurtarief opbouw'!$C$41</f>
        <v>#DIV/0!</v>
      </c>
      <c r="G11" s="129" t="e">
        <f t="shared" si="0"/>
        <v>#DIV/0!</v>
      </c>
    </row>
    <row r="12" spans="1:7">
      <c r="A12" s="21" t="str">
        <f>ruimtestaat!B275</f>
        <v>Museon feestdagen</v>
      </c>
      <c r="B12" s="1" t="s">
        <v>378</v>
      </c>
      <c r="C12" s="5">
        <f>SUMIFS(ruimtestaat!H:H,ruimtestaat!B:B,A12,ruimtestaat!D:D,B12)</f>
        <v>2570.5400000000004</v>
      </c>
      <c r="D12" s="5">
        <f>SUMIFS(ruimtestaat!K:K,ruimtestaat!B:B,totaal!A12,ruimtestaat!D:D,totaal!B12)</f>
        <v>23134.86</v>
      </c>
      <c r="E12" s="6" t="e">
        <f>SUMIFS(ruimtestaat!N:N,ruimtestaat!B:B,totaal!A12,ruimtestaat!D:D,totaal!B12)</f>
        <v>#DIV/0!</v>
      </c>
      <c r="F12" s="6" t="e">
        <f>E12/'uurtarief opbouw'!$C$42</f>
        <v>#DIV/0!</v>
      </c>
      <c r="G12" s="129" t="e">
        <f t="shared" si="0"/>
        <v>#DIV/0!</v>
      </c>
    </row>
    <row r="13" spans="1:7" ht="13.5" thickBot="1">
      <c r="A13" s="21" t="str">
        <f>A12</f>
        <v>Museon feestdagen</v>
      </c>
      <c r="B13" s="1" t="s">
        <v>446</v>
      </c>
      <c r="C13" s="5">
        <f>SUMIFS(ruimtestaat!H:H,ruimtestaat!B:B,A13,ruimtestaat!D:D,B13)</f>
        <v>3046.9300000000007</v>
      </c>
      <c r="D13" s="5">
        <f>SUMIFS(ruimtestaat!K:K,ruimtestaat!B:B,totaal!A13,ruimtestaat!D:D,totaal!B13)</f>
        <v>27422.370000000003</v>
      </c>
      <c r="E13" s="6" t="e">
        <f>SUMIFS(ruimtestaat!N:N,ruimtestaat!B:B,totaal!A13,ruimtestaat!D:D,totaal!B13)</f>
        <v>#DIV/0!</v>
      </c>
      <c r="F13" s="6" t="e">
        <f>E13/'uurtarief opbouw'!$C$42</f>
        <v>#DIV/0!</v>
      </c>
      <c r="G13" s="129" t="e">
        <f t="shared" si="0"/>
        <v>#DIV/0!</v>
      </c>
    </row>
    <row r="14" spans="1:7" ht="13.5" thickBot="1">
      <c r="A14" s="130" t="s">
        <v>448</v>
      </c>
      <c r="B14" s="131"/>
      <c r="C14" s="10">
        <f>SUM(C6:C13)</f>
        <v>20457.080000000002</v>
      </c>
      <c r="D14" s="10">
        <f>SUM(D6:D13)</f>
        <v>2681900.5900000003</v>
      </c>
      <c r="E14" s="11" t="e">
        <f>SUM(E6:E13)</f>
        <v>#DIV/0!</v>
      </c>
      <c r="F14" s="11" t="e">
        <f>SUM(F6:F13)</f>
        <v>#DIV/0!</v>
      </c>
      <c r="G14" s="132" t="e">
        <f>D14/F14</f>
        <v>#DIV/0!</v>
      </c>
    </row>
    <row r="15" spans="1:7">
      <c r="A15" s="18" t="s">
        <v>475</v>
      </c>
      <c r="B15" s="23" t="s">
        <v>50</v>
      </c>
      <c r="C15" s="19">
        <f>SUMIFS(ruimtestaat!H:H,ruimtestaat!B:B,A15,ruimtestaat!D:D,B15)</f>
        <v>203</v>
      </c>
      <c r="D15" s="19">
        <f>SUMIFS(ruimtestaat!K:K,ruimtestaat!B:B,totaal!A15,ruimtestaat!D:D,totaal!B15)</f>
        <v>35168</v>
      </c>
      <c r="E15" s="20" t="e">
        <f>SUMIFS(ruimtestaat!N:N,ruimtestaat!B:B,totaal!A15,ruimtestaat!D:D,totaal!B15)</f>
        <v>#DIV/0!</v>
      </c>
      <c r="F15" s="20" t="e">
        <f>E15/'uurtarief opbouw'!$C$40</f>
        <v>#DIV/0!</v>
      </c>
      <c r="G15" s="128" t="e">
        <f>D15/F15</f>
        <v>#DIV/0!</v>
      </c>
    </row>
    <row r="16" spans="1:7">
      <c r="A16" s="21" t="s">
        <v>475</v>
      </c>
      <c r="B16" s="5" t="s">
        <v>378</v>
      </c>
      <c r="C16" s="5">
        <f>SUMIFS(ruimtestaat!H:H,ruimtestaat!B:B,A16,ruimtestaat!D:D,B16)</f>
        <v>550.81999999999994</v>
      </c>
      <c r="D16" s="5">
        <f>SUMIFS(ruimtestaat!K:K,ruimtestaat!B:B,totaal!A16,ruimtestaat!D:D,totaal!B16)</f>
        <v>139908.28</v>
      </c>
      <c r="E16" s="6" t="e">
        <f>SUMIFS(ruimtestaat!N:N,ruimtestaat!B:B,totaal!A16,ruimtestaat!D:D,totaal!B16)</f>
        <v>#DIV/0!</v>
      </c>
      <c r="F16" s="6" t="e">
        <f>E16/'uurtarief opbouw'!$C$40</f>
        <v>#DIV/0!</v>
      </c>
      <c r="G16" s="129" t="e">
        <f>D16/F16</f>
        <v>#DIV/0!</v>
      </c>
    </row>
    <row r="17" spans="1:7">
      <c r="A17" s="21" t="s">
        <v>475</v>
      </c>
      <c r="B17" s="5" t="s">
        <v>446</v>
      </c>
      <c r="C17" s="5">
        <f>SUMIFS(ruimtestaat!H:H,ruimtestaat!B:B,A17,ruimtestaat!D:D,B17)</f>
        <v>490</v>
      </c>
      <c r="D17" s="5">
        <f>SUMIFS(ruimtestaat!K:K,ruimtestaat!B:B,totaal!A17,ruimtestaat!D:D,totaal!B17)</f>
        <v>123970</v>
      </c>
      <c r="E17" s="6" t="e">
        <f>SUMIFS(ruimtestaat!N:N,ruimtestaat!B:B,totaal!A17,ruimtestaat!D:D,totaal!B17)</f>
        <v>#DIV/0!</v>
      </c>
      <c r="F17" s="6" t="e">
        <f>E17/'uurtarief opbouw'!$C$40</f>
        <v>#DIV/0!</v>
      </c>
      <c r="G17" s="129" t="e">
        <f t="shared" ref="G17:G24" si="1">D17/F17</f>
        <v>#DIV/0!</v>
      </c>
    </row>
    <row r="18" spans="1:7">
      <c r="A18" s="21" t="s">
        <v>475</v>
      </c>
      <c r="B18" s="5" t="s">
        <v>447</v>
      </c>
      <c r="C18" s="5">
        <f>SUMIFS(ruimtestaat!H:H,ruimtestaat!B:B,A18,ruimtestaat!D:D,B18)</f>
        <v>40</v>
      </c>
      <c r="D18" s="5">
        <f>SUMIFS(ruimtestaat!K:K,ruimtestaat!B:B,totaal!A18,ruimtestaat!D:D,totaal!B18)</f>
        <v>6240</v>
      </c>
      <c r="E18" s="6" t="e">
        <f>SUMIFS(ruimtestaat!N:N,ruimtestaat!B:B,totaal!A18,ruimtestaat!D:D,totaal!B18)</f>
        <v>#DIV/0!</v>
      </c>
      <c r="F18" s="6" t="e">
        <f>E18/'uurtarief opbouw'!$C$40</f>
        <v>#DIV/0!</v>
      </c>
      <c r="G18" s="129" t="e">
        <f t="shared" si="1"/>
        <v>#DIV/0!</v>
      </c>
    </row>
    <row r="19" spans="1:7">
      <c r="A19" s="21" t="s">
        <v>477</v>
      </c>
      <c r="B19" s="5" t="s">
        <v>50</v>
      </c>
      <c r="C19" s="5">
        <f>SUMIFS(ruimtestaat!H:H,ruimtestaat!B:B,A19,ruimtestaat!D:D,B19)</f>
        <v>46</v>
      </c>
      <c r="D19" s="5">
        <f>SUMIFS(ruimtestaat!K:K,ruimtestaat!B:B,totaal!A19,ruimtestaat!D:D,totaal!B19)</f>
        <v>4692</v>
      </c>
      <c r="E19" s="6" t="e">
        <f>SUMIFS(ruimtestaat!N:N,ruimtestaat!B:B,totaal!A19,ruimtestaat!D:D,totaal!B19)</f>
        <v>#DIV/0!</v>
      </c>
      <c r="F19" s="6" t="e">
        <f>E19/'uurtarief opbouw'!$C$41</f>
        <v>#DIV/0!</v>
      </c>
      <c r="G19" s="129" t="e">
        <f t="shared" si="1"/>
        <v>#DIV/0!</v>
      </c>
    </row>
    <row r="20" spans="1:7">
      <c r="A20" s="21" t="s">
        <v>477</v>
      </c>
      <c r="B20" s="5" t="s">
        <v>378</v>
      </c>
      <c r="C20" s="5">
        <f>SUMIFS(ruimtestaat!H:H,ruimtestaat!B:B,A20,ruimtestaat!D:D,B20)</f>
        <v>550.81999999999994</v>
      </c>
      <c r="D20" s="5">
        <f>SUMIFS(ruimtestaat!K:K,ruimtestaat!B:B,totaal!A20,ruimtestaat!D:D,totaal!B20)</f>
        <v>56183.64</v>
      </c>
      <c r="E20" s="6" t="e">
        <f>SUMIFS(ruimtestaat!N:N,ruimtestaat!B:B,totaal!A20,ruimtestaat!D:D,totaal!B20)</f>
        <v>#DIV/0!</v>
      </c>
      <c r="F20" s="6" t="e">
        <f>E20/'uurtarief opbouw'!$C$41</f>
        <v>#DIV/0!</v>
      </c>
      <c r="G20" s="129" t="e">
        <f t="shared" si="1"/>
        <v>#DIV/0!</v>
      </c>
    </row>
    <row r="21" spans="1:7">
      <c r="A21" s="21" t="s">
        <v>477</v>
      </c>
      <c r="B21" s="5" t="s">
        <v>446</v>
      </c>
      <c r="C21" s="5">
        <f>SUMIFS(ruimtestaat!H:H,ruimtestaat!B:B,A21,ruimtestaat!D:D,B21)</f>
        <v>485</v>
      </c>
      <c r="D21" s="5">
        <f>SUMIFS(ruimtestaat!K:K,ruimtestaat!B:B,totaal!A21,ruimtestaat!D:D,totaal!B21)</f>
        <v>49470</v>
      </c>
      <c r="E21" s="6" t="e">
        <f>SUMIFS(ruimtestaat!N:N,ruimtestaat!B:B,totaal!A21,ruimtestaat!D:D,totaal!B21)</f>
        <v>#DIV/0!</v>
      </c>
      <c r="F21" s="6" t="e">
        <f>E21/'uurtarief opbouw'!$C$41</f>
        <v>#DIV/0!</v>
      </c>
      <c r="G21" s="129" t="e">
        <f t="shared" si="1"/>
        <v>#DIV/0!</v>
      </c>
    </row>
    <row r="22" spans="1:7">
      <c r="A22" s="21" t="s">
        <v>478</v>
      </c>
      <c r="B22" s="5" t="s">
        <v>50</v>
      </c>
      <c r="C22" s="5">
        <f>SUMIFS(ruimtestaat!H:H,ruimtestaat!B:B,A22,ruimtestaat!D:D,B22)</f>
        <v>46</v>
      </c>
      <c r="D22" s="5">
        <f>SUMIFS(ruimtestaat!K:K,ruimtestaat!B:B,totaal!A22,ruimtestaat!D:D,totaal!B22)</f>
        <v>414</v>
      </c>
      <c r="E22" s="6" t="e">
        <f>SUMIFS(ruimtestaat!N:N,ruimtestaat!B:B,totaal!A22,ruimtestaat!D:D,totaal!B22)</f>
        <v>#DIV/0!</v>
      </c>
      <c r="F22" s="6" t="e">
        <f>E22/'uurtarief opbouw'!$C$42</f>
        <v>#DIV/0!</v>
      </c>
      <c r="G22" s="129" t="e">
        <f t="shared" si="1"/>
        <v>#DIV/0!</v>
      </c>
    </row>
    <row r="23" spans="1:7">
      <c r="A23" s="21" t="s">
        <v>478</v>
      </c>
      <c r="B23" s="5" t="s">
        <v>378</v>
      </c>
      <c r="C23" s="5">
        <f>SUMIFS(ruimtestaat!H:H,ruimtestaat!B:B,A23,ruimtestaat!D:D,B23)</f>
        <v>550.81999999999994</v>
      </c>
      <c r="D23" s="5">
        <f>SUMIFS(ruimtestaat!K:K,ruimtestaat!B:B,totaal!A23,ruimtestaat!D:D,totaal!B23)</f>
        <v>4957.38</v>
      </c>
      <c r="E23" s="6" t="e">
        <f>SUMIFS(ruimtestaat!N:N,ruimtestaat!B:B,totaal!A23,ruimtestaat!D:D,totaal!B23)</f>
        <v>#DIV/0!</v>
      </c>
      <c r="F23" s="6" t="e">
        <f>E23/'uurtarief opbouw'!$C$42</f>
        <v>#DIV/0!</v>
      </c>
      <c r="G23" s="129" t="e">
        <f t="shared" si="1"/>
        <v>#DIV/0!</v>
      </c>
    </row>
    <row r="24" spans="1:7" ht="13.5" thickBot="1">
      <c r="A24" s="21" t="s">
        <v>478</v>
      </c>
      <c r="B24" s="5" t="s">
        <v>446</v>
      </c>
      <c r="C24" s="5">
        <f>SUMIFS(ruimtestaat!H:H,ruimtestaat!B:B,A24,ruimtestaat!D:D,B24)</f>
        <v>485</v>
      </c>
      <c r="D24" s="5">
        <f>SUMIFS(ruimtestaat!K:K,ruimtestaat!B:B,totaal!A24,ruimtestaat!D:D,totaal!B24)</f>
        <v>4365</v>
      </c>
      <c r="E24" s="6" t="e">
        <f>SUMIFS(ruimtestaat!N:N,ruimtestaat!B:B,totaal!A24,ruimtestaat!D:D,totaal!B24)</f>
        <v>#DIV/0!</v>
      </c>
      <c r="F24" s="6" t="e">
        <f>E24/'uurtarief opbouw'!$C$42</f>
        <v>#DIV/0!</v>
      </c>
      <c r="G24" s="129" t="e">
        <f t="shared" si="1"/>
        <v>#DIV/0!</v>
      </c>
    </row>
    <row r="25" spans="1:7" ht="13.5" thickBot="1">
      <c r="A25" s="130" t="s">
        <v>444</v>
      </c>
      <c r="B25" s="133"/>
      <c r="C25" s="10">
        <f>SUM(C15:C24)</f>
        <v>3447.46</v>
      </c>
      <c r="D25" s="10">
        <f>SUM(D15:D24)</f>
        <v>425368.30000000005</v>
      </c>
      <c r="E25" s="11" t="e">
        <f>SUM(E15:E24)</f>
        <v>#DIV/0!</v>
      </c>
      <c r="F25" s="11" t="e">
        <f>SUM(F15:F24)</f>
        <v>#DIV/0!</v>
      </c>
      <c r="G25" s="132" t="e">
        <f>D25/F25</f>
        <v>#DIV/0!</v>
      </c>
    </row>
    <row r="26" spans="1:7" ht="13.5" thickBot="1">
      <c r="A26" s="9" t="s">
        <v>5</v>
      </c>
      <c r="B26" s="10"/>
      <c r="C26" s="10">
        <f>C14+C25</f>
        <v>23904.54</v>
      </c>
      <c r="D26" s="10">
        <f>D14+D25</f>
        <v>3107268.8900000006</v>
      </c>
      <c r="E26" s="11" t="e">
        <f>E25+E14</f>
        <v>#DIV/0!</v>
      </c>
      <c r="F26" s="11" t="e">
        <f>F14+F25</f>
        <v>#DIV/0!</v>
      </c>
      <c r="G26" s="132" t="e">
        <f>D26/F26</f>
        <v>#DIV/0!</v>
      </c>
    </row>
  </sheetData>
  <mergeCells count="3">
    <mergeCell ref="G4:G5"/>
    <mergeCell ref="A1:G1"/>
    <mergeCell ref="F4:F5"/>
  </mergeCells>
  <dataValidations count="1">
    <dataValidation type="list" errorStyle="warning" allowBlank="1" showDropDown="1" errorTitle="Foutieve ruimtesoort" error="Deze ruimtesoort komt niet overeen met de gestelde voorwaarden." promptTitle="Ruimtesoort" prompt="De ruimtesoort moet beginnen met een hoofdletter en is altijd in enkelvoud. De ruimtesoort dient in Relatics bekend te zijn." sqref="B12:B15" xr:uid="{C681E333-6B8F-474C-94B0-3E813E599215}">
      <formula1>RS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cab178-a625-4c76-9ca1-2ca1942520d1" xsi:nil="true"/>
    <lcf76f155ced4ddcb4097134ff3c332f xmlns="b0cacc2f-2786-4339-a5a2-1b9b5a34f65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25000C0538264982609741D21873C6" ma:contentTypeVersion="18" ma:contentTypeDescription="Een nieuw document maken." ma:contentTypeScope="" ma:versionID="f1841444ff23adf995648ed307f369bf">
  <xsd:schema xmlns:xsd="http://www.w3.org/2001/XMLSchema" xmlns:xs="http://www.w3.org/2001/XMLSchema" xmlns:p="http://schemas.microsoft.com/office/2006/metadata/properties" xmlns:ns2="b0cacc2f-2786-4339-a5a2-1b9b5a34f65c" xmlns:ns3="69cab178-a625-4c76-9ca1-2ca1942520d1" targetNamespace="http://schemas.microsoft.com/office/2006/metadata/properties" ma:root="true" ma:fieldsID="b349da07248783a8c1c1a8f8bf2af1f4" ns2:_="" ns3:_="">
    <xsd:import namespace="b0cacc2f-2786-4339-a5a2-1b9b5a34f65c"/>
    <xsd:import namespace="69cab178-a625-4c76-9ca1-2ca1942520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cacc2f-2786-4339-a5a2-1b9b5a34f6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04329a87-149d-409c-b9bf-b2c2c87804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cab178-a625-4c76-9ca1-2ca1942520d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77d01be-89fd-4fd5-8c3d-ca7a7000e086}" ma:internalName="TaxCatchAll" ma:showField="CatchAllData" ma:web="69cab178-a625-4c76-9ca1-2ca1942520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B81821-11A7-4516-9643-B3C39D92FCE1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69cab178-a625-4c76-9ca1-2ca1942520d1"/>
    <ds:schemaRef ds:uri="b0cacc2f-2786-4339-a5a2-1b9b5a34f65c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2AFFD88-266E-4DA8-89BD-6C2BDD34AB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5233E3-7DF6-4C75-899E-4F5306B389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cacc2f-2786-4339-a5a2-1b9b5a34f65c"/>
    <ds:schemaRef ds:uri="69cab178-a625-4c76-9ca1-2ca1942520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normenblad</vt:lpstr>
      <vt:lpstr>uurtarief opbouw</vt:lpstr>
      <vt:lpstr>ruimtestaat</vt:lpstr>
      <vt:lpstr>totaal</vt:lpstr>
    </vt:vector>
  </TitlesOfParts>
  <Manager/>
  <Company>SMC Group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bjorn</dc:creator>
  <cp:keywords/>
  <dc:description/>
  <cp:lastModifiedBy>Aukje Tol</cp:lastModifiedBy>
  <cp:revision/>
  <cp:lastPrinted>2022-11-11T07:05:57Z</cp:lastPrinted>
  <dcterms:created xsi:type="dcterms:W3CDTF">2013-12-16T11:02:18Z</dcterms:created>
  <dcterms:modified xsi:type="dcterms:W3CDTF">2023-03-31T08:33:21Z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0x0101000225000C0538264982609741D21873C6</vt:lpwstr>
  </property>
  <property fmtid="{D5CDD505-2E9C-101B-9397-08002B2CF9AE}" pid="3" name="MediaServiceImageTags">
    <vt:lpwstr/>
  </property>
</Properties>
</file>