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defaultThemeVersion="124226"/>
  <mc:AlternateContent xmlns:mc="http://schemas.openxmlformats.org/markup-compatibility/2006">
    <mc:Choice Requires="x15">
      <x15ac:absPath xmlns:x15ac="http://schemas.microsoft.com/office/spreadsheetml/2010/11/ac" url="https://ggdghornederland.sharepoint.com/sites/NEN7510-ISO27001-BIOKennisplatform-SecurityAwarenessWerkgroep/Shared Documents/Security Awareness Werkgroep/8. Aanbestedingsdocumenten/Publicatieset/"/>
    </mc:Choice>
  </mc:AlternateContent>
  <xr:revisionPtr revIDLastSave="791" documentId="8_{9421CC41-708E-486A-845E-402830D35E6A}" xr6:coauthVersionLast="47" xr6:coauthVersionMax="47" xr10:uidLastSave="{6A948F81-A404-442A-B3AE-FFB54B9A12B2}"/>
  <workbookProtection workbookAlgorithmName="SHA-512" workbookHashValue="VSBMxOaiJcz0xsbalLnKRRrq4vyI+uomoBWsvTC0btLPiMiNlKQLWpS9SLY3S4tZ00MNZ8v7piHC2qKF9JY5xw==" workbookSaltValue="2B8RGb8JS8XPfj4baCjYFQ==" workbookSpinCount="100000" lockStructure="1"/>
  <bookViews>
    <workbookView xWindow="-120" yWindow="-120" windowWidth="29040" windowHeight="17640" tabRatio="814" xr2:uid="{00000000-000D-0000-FFFF-FFFF00000000}"/>
  </bookViews>
  <sheets>
    <sheet name="Functionele eisen en wensen" sheetId="3" r:id="rId1"/>
    <sheet name="Non-Functionele eisen en wensen" sheetId="5" r:id="rId2"/>
    <sheet name="(Non-) Functionele-Open-vragen" sheetId="6" r:id="rId3"/>
    <sheet name="DO-eisen en wensen" sheetId="9" r:id="rId4"/>
    <sheet name="DO-Open-vragen" sheetId="14" r:id="rId5"/>
    <sheet name="Behaalde score" sheetId="11" r:id="rId6"/>
    <sheet name="Parameters" sheetId="2" state="hidden" r:id="rId7"/>
  </sheets>
  <externalReferences>
    <externalReference r:id="rId8"/>
    <externalReference r:id="rId9"/>
  </externalReferences>
  <definedNames>
    <definedName name="_xlnm._FilterDatabase" localSheetId="0" hidden="1">'Functionele eisen en wensen'!#REF!</definedName>
    <definedName name="_xlnm._FilterDatabase" localSheetId="1" hidden="1">'Non-Functionele eisen en wensen'!#REF!</definedName>
    <definedName name="Betrouwbaarheid">[1]Parameters!$C$21</definedName>
    <definedName name="Beveiligbaarheid">[1]Parameters!$C$26</definedName>
    <definedName name="Bruikbaarheid">[1]Parameters!$C$14</definedName>
    <definedName name="Eis">#REF!</definedName>
    <definedName name="Functioneel">[1]Parameters!$C$3</definedName>
    <definedName name="Ja_Nee">Parameters!$A$4:$A$6</definedName>
    <definedName name="Knock">#REF!</definedName>
    <definedName name="Knockout">#REF!</definedName>
    <definedName name="Onderhoudbaarheid">[1]Parameters!$C$32</definedName>
    <definedName name="Overdraagbaarheid">[1]Parameters!$C$38</definedName>
    <definedName name="Overig">#REF!</definedName>
    <definedName name="Prestatie">[1]Parameters!$C$7</definedName>
    <definedName name="select">'[2]1) Impact Assessment'!$P$12:$P$15</definedName>
    <definedName name="Uitwisselbaarheid">[1]Parameters!$C$11</definedName>
    <definedName name="Vraag">#REF!</definedName>
    <definedName name="Wens">#REF!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11" l="1"/>
  <c r="C31" i="11"/>
  <c r="B30" i="11"/>
  <c r="A30" i="11"/>
  <c r="A29" i="11"/>
  <c r="B27" i="11"/>
  <c r="C28" i="11" s="1"/>
  <c r="A27" i="11"/>
  <c r="B26" i="11"/>
  <c r="A26" i="11"/>
  <c r="A25" i="11"/>
  <c r="A21" i="11"/>
  <c r="E2" i="6"/>
  <c r="F44" i="3"/>
  <c r="F43" i="3"/>
  <c r="I42" i="3"/>
  <c r="F42" i="3"/>
  <c r="F41" i="3"/>
  <c r="F40" i="3"/>
  <c r="F39" i="3"/>
  <c r="F38" i="3"/>
  <c r="F37" i="3"/>
  <c r="F36" i="3"/>
  <c r="F35" i="3"/>
  <c r="F34" i="3"/>
  <c r="F33" i="3"/>
  <c r="F32" i="3"/>
  <c r="F31" i="3"/>
  <c r="F30" i="3"/>
  <c r="I29" i="3"/>
  <c r="F29" i="3"/>
  <c r="I28" i="3"/>
  <c r="F28" i="3"/>
  <c r="F27" i="3"/>
  <c r="F26" i="3"/>
  <c r="F25" i="3"/>
  <c r="F24" i="3"/>
  <c r="H27" i="9"/>
  <c r="F27" i="9"/>
  <c r="H14" i="9"/>
  <c r="F14" i="9"/>
  <c r="H13" i="9"/>
  <c r="F13" i="9"/>
  <c r="H12" i="9"/>
  <c r="F12" i="9"/>
  <c r="H20" i="9"/>
  <c r="H21" i="9"/>
  <c r="H22" i="9"/>
  <c r="H19" i="9"/>
  <c r="F20" i="9"/>
  <c r="F21" i="9"/>
  <c r="F22" i="9"/>
  <c r="F19" i="9"/>
  <c r="H8" i="9"/>
  <c r="H7" i="9"/>
  <c r="H6" i="9"/>
  <c r="I49" i="5" l="1"/>
  <c r="F49" i="5"/>
  <c r="I17" i="5" l="1"/>
  <c r="F13" i="3"/>
  <c r="B23" i="11"/>
  <c r="B22" i="11"/>
  <c r="C24" i="11" s="1"/>
  <c r="F12" i="5" l="1"/>
  <c r="F19" i="3"/>
  <c r="A23" i="11"/>
  <c r="A22" i="11"/>
  <c r="F2" i="14"/>
  <c r="F1" i="14" s="1"/>
  <c r="E2" i="14"/>
  <c r="I69" i="5"/>
  <c r="F69" i="5"/>
  <c r="F4" i="6"/>
  <c r="F2" i="6"/>
  <c r="E4" i="6"/>
  <c r="E3" i="6"/>
  <c r="F48" i="5"/>
  <c r="I48" i="5"/>
  <c r="F47" i="5"/>
  <c r="I47" i="5"/>
  <c r="F46" i="5"/>
  <c r="I46" i="5"/>
  <c r="F45" i="5"/>
  <c r="I45" i="5"/>
  <c r="F44" i="5"/>
  <c r="I44" i="5"/>
  <c r="F43" i="5"/>
  <c r="I43" i="5"/>
  <c r="F55" i="3"/>
  <c r="F54" i="3"/>
  <c r="F53" i="3"/>
  <c r="F52" i="3"/>
  <c r="F51" i="3"/>
  <c r="F50" i="3"/>
  <c r="F49" i="3"/>
  <c r="I18" i="3"/>
  <c r="F18" i="3"/>
  <c r="F17" i="3"/>
  <c r="F16" i="3"/>
  <c r="I15" i="3"/>
  <c r="F15" i="3"/>
  <c r="F14" i="3"/>
  <c r="F3" i="6"/>
  <c r="F1" i="6" l="1"/>
  <c r="A15" i="11"/>
  <c r="A14" i="11"/>
  <c r="A13" i="11"/>
  <c r="A12" i="11"/>
  <c r="A11" i="11"/>
  <c r="A10" i="11"/>
  <c r="A9" i="11"/>
  <c r="A8" i="11"/>
  <c r="A7" i="11"/>
  <c r="A5" i="11"/>
  <c r="A4" i="11"/>
  <c r="A3" i="11"/>
  <c r="A2" i="11"/>
  <c r="I64" i="5" l="1"/>
  <c r="I58" i="5"/>
  <c r="I53" i="5"/>
  <c r="I51" i="5" s="1"/>
  <c r="E31" i="11" s="1"/>
  <c r="I40" i="5"/>
  <c r="I41" i="5"/>
  <c r="I42" i="5"/>
  <c r="I39" i="5"/>
  <c r="I34" i="5"/>
  <c r="I33" i="5"/>
  <c r="I24" i="5"/>
  <c r="I25" i="5"/>
  <c r="I26" i="5"/>
  <c r="I27" i="5"/>
  <c r="I28" i="5"/>
  <c r="I23" i="5"/>
  <c r="I18" i="5"/>
  <c r="I12" i="5"/>
  <c r="I8" i="5"/>
  <c r="I7" i="5"/>
  <c r="I6" i="5"/>
  <c r="I60" i="3"/>
  <c r="I48" i="3"/>
  <c r="I12" i="3"/>
  <c r="I31" i="5" l="1"/>
  <c r="F58" i="5" l="1"/>
  <c r="I67" i="5" l="1"/>
  <c r="I56" i="5"/>
  <c r="B13" i="11" s="1"/>
  <c r="I62" i="5"/>
  <c r="B12" i="11"/>
  <c r="I37" i="5"/>
  <c r="B11" i="11" s="1"/>
  <c r="I21" i="5"/>
  <c r="I15" i="5"/>
  <c r="I10" i="5"/>
  <c r="B10" i="11"/>
  <c r="B15" i="11" l="1"/>
  <c r="B14" i="11"/>
  <c r="B9" i="11"/>
  <c r="B8" i="11"/>
  <c r="B7" i="11"/>
  <c r="I8" i="3"/>
  <c r="I7" i="3"/>
  <c r="I6" i="3"/>
  <c r="I19" i="3" l="1"/>
  <c r="I44" i="3"/>
  <c r="I40" i="3"/>
  <c r="I36" i="3"/>
  <c r="I37" i="3"/>
  <c r="I25" i="3"/>
  <c r="I39" i="3"/>
  <c r="I27" i="3"/>
  <c r="I34" i="3"/>
  <c r="I26" i="3"/>
  <c r="I33" i="3"/>
  <c r="I32" i="3"/>
  <c r="I24" i="3"/>
  <c r="I31" i="3"/>
  <c r="I35" i="3"/>
  <c r="I41" i="3"/>
  <c r="I43" i="3"/>
  <c r="I38" i="3"/>
  <c r="I30" i="3"/>
  <c r="I51" i="3"/>
  <c r="I17" i="3"/>
  <c r="I14" i="3"/>
  <c r="I16" i="3"/>
  <c r="I13" i="3"/>
  <c r="C16" i="11"/>
  <c r="E16" i="11" s="1"/>
  <c r="I54" i="3"/>
  <c r="I50" i="3"/>
  <c r="I53" i="3"/>
  <c r="I52" i="3"/>
  <c r="I49" i="3"/>
  <c r="I55" i="3"/>
  <c r="I62" i="3"/>
  <c r="I59" i="3"/>
  <c r="I61" i="3"/>
  <c r="E28" i="11"/>
  <c r="F60" i="3"/>
  <c r="F61" i="3"/>
  <c r="F62" i="3"/>
  <c r="F59" i="3"/>
  <c r="F48" i="3"/>
  <c r="F12" i="3"/>
  <c r="I10" i="3" l="1"/>
  <c r="B2" i="11" s="1"/>
  <c r="I57" i="3"/>
  <c r="B5" i="11" s="1"/>
  <c r="I22" i="3"/>
  <c r="F64" i="5"/>
  <c r="F53" i="5"/>
  <c r="F42" i="5"/>
  <c r="F41" i="5"/>
  <c r="F40" i="5"/>
  <c r="F39" i="5"/>
  <c r="F34" i="5"/>
  <c r="F33" i="5"/>
  <c r="F27" i="5"/>
  <c r="F26" i="5"/>
  <c r="F28" i="5"/>
  <c r="F23" i="5"/>
  <c r="F25" i="5"/>
  <c r="F24" i="5"/>
  <c r="F18" i="5"/>
  <c r="F17" i="5"/>
  <c r="B3" i="11" l="1"/>
  <c r="I46" i="3"/>
  <c r="B4" i="11" l="1"/>
  <c r="C6" i="11" s="1"/>
  <c r="E24" i="11"/>
  <c r="E32" i="11" s="1"/>
  <c r="E6" i="11" l="1"/>
  <c r="E17" i="11" s="1"/>
</calcChain>
</file>

<file path=xl/sharedStrings.xml><?xml version="1.0" encoding="utf-8"?>
<sst xmlns="http://schemas.openxmlformats.org/spreadsheetml/2006/main" count="487" uniqueCount="306">
  <si>
    <t>Functionele eisen en wensen</t>
  </si>
  <si>
    <t>Eis = 1; rest = wens</t>
  </si>
  <si>
    <t>Punten per eis:</t>
  </si>
  <si>
    <t>Legenda Prioritering (kolom Prio):</t>
  </si>
  <si>
    <t>Weging</t>
  </si>
  <si>
    <t>Score</t>
  </si>
  <si>
    <t xml:space="preserve"> - zeer belangrijk: deze functionaliteiten moeten in het eindresultaat terugkomen, zonder deze is het product niet bruikbaar (dit zijn de knock-outs)</t>
  </si>
  <si>
    <t>K.O.</t>
  </si>
  <si>
    <t>oké</t>
  </si>
  <si>
    <t xml:space="preserve"> - belangrijk: deze functionaliteiten zijn zeer gewenst, zonder is het product maar deels bruikbaar</t>
  </si>
  <si>
    <t xml:space="preserve"> - redelijk belangrijk: deze functionaliteiten zullen in latere releases aan bod komen of in incidentele gevallen </t>
  </si>
  <si>
    <t xml:space="preserve"> - enigszins belangrijk (ook wel "won't have this time" genoemd): deze functionaliteiten zullen niet in de 1e versie aan bod komen, wel later</t>
  </si>
  <si>
    <t>Trainingen</t>
  </si>
  <si>
    <t>Onderwerpen op het gebied van informatiebeveiliging en privacy worden behandeld binnen de trainingen en wijze van uitvoering</t>
  </si>
  <si>
    <t>Totaalscore:</t>
  </si>
  <si>
    <t>Nr.</t>
  </si>
  <si>
    <t>Titel</t>
  </si>
  <si>
    <t>Omschrijving</t>
  </si>
  <si>
    <t>Prio</t>
  </si>
  <si>
    <t>Nieuwe of 
bestaande 
functionaliteit</t>
  </si>
  <si>
    <t>Indien akkoord invullen met x</t>
  </si>
  <si>
    <t>FT-01</t>
  </si>
  <si>
    <t>Standaard content op het vlak van privacy</t>
  </si>
  <si>
    <t>Aanbod in relatie met relevante wetgeving AVG (privacy onderwerpen)</t>
  </si>
  <si>
    <t>FT-02</t>
  </si>
  <si>
    <t>Standaard content op het gebied van normen en wetgevingen voor informatiebeveiliging</t>
  </si>
  <si>
    <t>Voorbeelden qua normen
a. ISO 27001
b. NEN 7510</t>
  </si>
  <si>
    <t>FT-03</t>
  </si>
  <si>
    <t>Standaard content op het gebied van de nut en noodzaak (doel van) privacy &amp; security</t>
  </si>
  <si>
    <t>Het doel van:
a. Cybersecurity- en securitymaatregelen
b. Privacy maatregelen</t>
  </si>
  <si>
    <t>FT-04</t>
  </si>
  <si>
    <t>Standaard content op het vlak van Security</t>
  </si>
  <si>
    <t>Onderwerpen (risico's /uitleg):
a) 	Wachtwoorden
b)	Devices (pc‘s en mobiele apparaten) 
c)	Gebruik van Software
d)	Gebruik van E-mail
e)	Werken op afstand
f)	Sociale netwerken (social media)
g)	Fysieke beveiliging
h)	Security tijdens reizen 
i)	Internet / websites / browsen / downloaden
j)wifi/ hotspots
k)	Phishing
l)	Malware / ransomware
m)	Datalekken en security incidenten
n)	Social engineering (uitleggen werkwijze hackers)</t>
  </si>
  <si>
    <t>FT-05</t>
  </si>
  <si>
    <t xml:space="preserve">Specifieke content </t>
  </si>
  <si>
    <t>Content beschikbaar m.b.t. het gebruik en omgaan met medische of andere persoonsgevoelige informatie (inzien, verzenden, opslaan en ontvangen)</t>
  </si>
  <si>
    <t>FT-06</t>
  </si>
  <si>
    <t>Content layout  (uitvoering van de training)</t>
  </si>
  <si>
    <t>Mogelijkheid om de content in eigen huisstijl te tonen</t>
  </si>
  <si>
    <t>FT-07</t>
  </si>
  <si>
    <t>Taal van content (uitvoering van de training)</t>
  </si>
  <si>
    <t>Nederlandstalige content m.b.t. informatiebeveiliging &amp; privacy, uitgezonderd specifieke en gangbare IT / Security termen</t>
  </si>
  <si>
    <t>FT-08</t>
  </si>
  <si>
    <t>Taal wens bij content  (uitvoering van de training)</t>
  </si>
  <si>
    <t>Content ook in Engelse en/of meerdere talen</t>
  </si>
  <si>
    <t>Functionele dienstverlening</t>
  </si>
  <si>
    <t>FD-01</t>
  </si>
  <si>
    <t>Content aanbieden</t>
  </si>
  <si>
    <t>Leermodules kunnen gefaseerd aangeboden worden</t>
  </si>
  <si>
    <t>FD-02</t>
  </si>
  <si>
    <t>Leermodules dienen te kunnen worden aangemerkt als verplicht te volgen (in een vooraf bepaalde volgorde)</t>
  </si>
  <si>
    <t>FD-03</t>
  </si>
  <si>
    <t>Bij aanbod / testen rekening houden met niveau medewerkers / resultaten eerdere tests.</t>
  </si>
  <si>
    <t>FD-04</t>
  </si>
  <si>
    <t>Content differentiatie</t>
  </si>
  <si>
    <t>Content afgestemd op verschillende niveaus / functies / rollen binnen organisatie (manager, ondersteuning, zorgmedewerker, verschillende teams)</t>
  </si>
  <si>
    <t>FD-05</t>
  </si>
  <si>
    <t>Contentvorm</t>
  </si>
  <si>
    <t>Functionaliteit om E-learnings uit te zetten</t>
  </si>
  <si>
    <t>FD-06</t>
  </si>
  <si>
    <t>Functionaliteit om phishing acties uit te voeren / in te zetten</t>
  </si>
  <si>
    <t>FD-07</t>
  </si>
  <si>
    <t>Mogelijkheid om Games aan te bieden (gamification)</t>
  </si>
  <si>
    <t>FD-08</t>
  </si>
  <si>
    <t>Content aanpasbaarheid</t>
  </si>
  <si>
    <t>Bestaande content van de leverancier is aanpasbaar /  te wijzigen voor de organisatie waar deze gebruikt wordt.</t>
  </si>
  <si>
    <t>FD-09</t>
  </si>
  <si>
    <t>Mogelijk om specifieke content te laten ontwikkelen door de leverancier (afgestemd op de situatie van de organisatie).</t>
  </si>
  <si>
    <t>FD-10</t>
  </si>
  <si>
    <t>Mogelijkheid om eigen content in het platform te ontwikkelen (bv. E-learnings).</t>
  </si>
  <si>
    <t>FD-11</t>
  </si>
  <si>
    <t>Landingspagina's t.b.v. phishing tests aanpasbaar</t>
  </si>
  <si>
    <t>FD-12</t>
  </si>
  <si>
    <t>Metingen</t>
  </si>
  <si>
    <t>Mogelijkheid tot het uitvoeren van een nulmeting / instaptoets / assessments met vastlegging van resultaten (toetsen volwassenheidsniveau / cultuur)</t>
  </si>
  <si>
    <t>FD-13</t>
  </si>
  <si>
    <t>Opdrachten, vragen en/of toetsen bij de content (bv. E-learning) incl. feedback op het gegeven antwoord</t>
  </si>
  <si>
    <t>FD-14</t>
  </si>
  <si>
    <t>Metingen/ toetsen/ content laten bevestigen met certificaat</t>
  </si>
  <si>
    <t>FD-15</t>
  </si>
  <si>
    <t>Evaluatie</t>
  </si>
  <si>
    <t>Mogelijkheid om een survey/ enquete te sturen om effectiviteit/evaluatie uit te voeren van de aangeboden content (bv. e-learning)</t>
  </si>
  <si>
    <t>FD-16</t>
  </si>
  <si>
    <t>Mogelijkheid om Social engineering acties uit te voeren / in te zetten vanuit leverancier</t>
  </si>
  <si>
    <t>FD-17</t>
  </si>
  <si>
    <t>Content in de vorm video's, storytelling, posters, stickers, flyers, artikelen, blogs en surveys</t>
  </si>
  <si>
    <t>FD-18</t>
  </si>
  <si>
    <t>Deadlines</t>
  </si>
  <si>
    <t>Mogelijkheid om deadlines in te stellen per campagne / gebruikersgroep / gebruiker  (doorlopen e-learning / toetsen)</t>
  </si>
  <si>
    <t>FD-19</t>
  </si>
  <si>
    <t>Standaard templates</t>
  </si>
  <si>
    <t xml:space="preserve">Beschikbaar van standaard templates t.b.v. phishing tests </t>
  </si>
  <si>
    <t>FD-20</t>
  </si>
  <si>
    <t xml:space="preserve">Mogelijkheid om bij phishing test gebruik te maken van een landing-pages (website) om bewustzijn (afgeven/invoeren credentials) te toetsen. </t>
  </si>
  <si>
    <t>FD-21</t>
  </si>
  <si>
    <t>Rapportages</t>
  </si>
  <si>
    <t>FR-01</t>
  </si>
  <si>
    <t>Standaard rapportage module t.b.v. monitoring</t>
  </si>
  <si>
    <t>FR-02</t>
  </si>
  <si>
    <t>Privacy</t>
  </si>
  <si>
    <t xml:space="preserve">Belangrijk dat er de mogelijkheid is om algemene voortgangsrapportages te strippen van herleidbare persoonsgegevens. </t>
  </si>
  <si>
    <t>FR-03</t>
  </si>
  <si>
    <t>Aanpasbaarheid</t>
  </si>
  <si>
    <t xml:space="preserve">Module om zelf (visuele) rapportages te kunnen samenstellen waarmee de voortgang / resultaten / trends inzichtelijk worden. </t>
  </si>
  <si>
    <t>FR-04</t>
  </si>
  <si>
    <t>Standaard rapportages</t>
  </si>
  <si>
    <t>Opdrachtnemer levert zelf een uitputtende lijst met standaard rapportages aan</t>
  </si>
  <si>
    <t>FR-05</t>
  </si>
  <si>
    <t>Mogelijkheid om standaardrapportages aan te passen</t>
  </si>
  <si>
    <t>FR-06</t>
  </si>
  <si>
    <t>Rapportage demonstratie</t>
  </si>
  <si>
    <t>Opdrachtnemer draagt zorg voor een demo om alle mogelijkheden van rapportage te demonstreren en kennis over te dragen aan de super users en functioneel beheerders</t>
  </si>
  <si>
    <t>FR-07</t>
  </si>
  <si>
    <t>Rapportage mogelijkheden</t>
  </si>
  <si>
    <t>Resultaten zijn te vergelijken tussen de aangesloten GGD'n</t>
  </si>
  <si>
    <t>FR-08</t>
  </si>
  <si>
    <t xml:space="preserve">Mogelijkheid om zelf in rapportages te filteren en/of in te stellen. 
Bijvoorbeeld: periode, module, contenttype, scope (1 individuele medewerker, meerdere medewerkers, team(s), afdeling(en), type gebruiker, locatie(s) en organisatie. </t>
  </si>
  <si>
    <t>Handleidingen, scholing en invoering</t>
  </si>
  <si>
    <t>FH-01</t>
  </si>
  <si>
    <t>Handleiding beheerders</t>
  </si>
  <si>
    <t>Handleiding(en) voor beheerders waarin alle beheertaken worden beschreven worden door leverancier digitaal ter beschikking gesteld aan de organisatie.</t>
  </si>
  <si>
    <t>FH-02</t>
  </si>
  <si>
    <t>Taal handleiding gebruikers</t>
  </si>
  <si>
    <t>De gebruikers handleidingen zijn beschikbaar in het Nederlands.</t>
  </si>
  <si>
    <t>FH-03</t>
  </si>
  <si>
    <t>1e lijns opleiding</t>
  </si>
  <si>
    <t>Per deelnemende organisatie dienen maximaal 5 deelnemers te worden opgeleid om adequaat 1e lijns servicedesk activiteiten te kunnen uitvoeren.</t>
  </si>
  <si>
    <t>FH-04</t>
  </si>
  <si>
    <t xml:space="preserve">Roll-out plan </t>
  </si>
  <si>
    <t>Leverancier geeft een voorzet voor een roll-out plan inclusief voorbeelden (bv. welke E-learning eerst, volgorde, tijdspad, etc.)</t>
  </si>
  <si>
    <t>Non-Functionele eisen en wensen</t>
  </si>
  <si>
    <t>VENUS</t>
  </si>
  <si>
    <t>Generiek --&gt; Bruikbaarheid</t>
  </si>
  <si>
    <t>NG-01</t>
  </si>
  <si>
    <t>Actualiteit</t>
  </si>
  <si>
    <t>Opdrachtnemer zorgt minimaal elk jaar voor updates van het materiaal zodat e.e.a. actueel blijft en conform trends en ontwikkelingen is. Opdrachtnemer kan voorbeelden aanleveren om aan te tonen of materiaal actueel is. Tevens levert Opdrachtnemer aan op welke wijze proces rondom actualisatie is geborgd.</t>
  </si>
  <si>
    <t>Generiek --&gt; Flexibiliteit</t>
  </si>
  <si>
    <t>NG-11</t>
  </si>
  <si>
    <t>Inrichting</t>
  </si>
  <si>
    <t>Inrichting platform o.b.v. organisatiestructuur/groepen (zoals teams/ afdelingen/ locaties/ functie)</t>
  </si>
  <si>
    <t>NG-12</t>
  </si>
  <si>
    <t>Licentiesmodel</t>
  </si>
  <si>
    <t>Leverancier levert licentiemodel aan. Inschrijver gebruikt dit Licentiemodel bij het invullen van het prijzenmodel en dient het Licentiemodel tezamen in met het ingevulde prijzenblad.</t>
  </si>
  <si>
    <t>Generiek --&gt; Koppelingen</t>
  </si>
  <si>
    <t>NG-21</t>
  </si>
  <si>
    <t>Outlook integratie</t>
  </si>
  <si>
    <t>Outlook integratie 'Meld Phishing'-knop die doorstuurt / meldt bij ICT afdeling (helpdesk) van betreffende organisatie.</t>
  </si>
  <si>
    <t>NG-22</t>
  </si>
  <si>
    <t>LMS</t>
  </si>
  <si>
    <t>Mogelijkheid om content in organisatiespecifiek LMS op te nemen OF rechtstreeks via platform van aanbieder indien organisatie geen eigen LMS heeft.</t>
  </si>
  <si>
    <t>NG-23</t>
  </si>
  <si>
    <t>Links</t>
  </si>
  <si>
    <t>Mogelijkheid tot het opnemen van links (in b.v. e-learnings) naar bv interne beleidsdocumenten, regels, etc. van de betreffende organisatie.</t>
  </si>
  <si>
    <t>NG-24</t>
  </si>
  <si>
    <t>Active Directory</t>
  </si>
  <si>
    <t>De oplossing moet kunnen koppelen aan de Active Directory van de GGD-en. De gebruiker mag alleen toegang tot de geleverde applicatie indien zij als actieve gebruiker in de AD geregistreerd staan.</t>
  </si>
  <si>
    <t>NG-25</t>
  </si>
  <si>
    <t>Versleuteling berichten</t>
  </si>
  <si>
    <t xml:space="preserve">Mail en overige berichtgeving naar gebruikers is voorzien van end to end versleuteling (bij voorkeur NTA 7516 compliant). </t>
  </si>
  <si>
    <t>NG-26</t>
  </si>
  <si>
    <t>Versleuteling communicatie</t>
  </si>
  <si>
    <t>Alle data dient versleuteld verstuurd te worden</t>
  </si>
  <si>
    <t>Generiek --&gt; Archivering</t>
  </si>
  <si>
    <t>NG-31</t>
  </si>
  <si>
    <t>RPO en RTO</t>
  </si>
  <si>
    <t>RPO, 1 backup per dag. RTO (Hersteltijd) 1 week</t>
  </si>
  <si>
    <t>NG-32</t>
  </si>
  <si>
    <t>Bewaartermijnen</t>
  </si>
  <si>
    <t>Bewaartermijn van data is in lijn met wettelijke richtlijnen en kan door eindgebruiker worden ingesteld. Bewaartermijnen dienen ingesteld te kunnen worden op organisatie of applicatieniveau</t>
  </si>
  <si>
    <t>Beheer --&gt; Architectuur</t>
  </si>
  <si>
    <t>NG-41</t>
  </si>
  <si>
    <t>SaaS</t>
  </si>
  <si>
    <t>Leverancier biedt de gevraagde oplossing aan als SaaS en draagt zelf zorg voor hosting van de applicatie. Hosting partij wordt gezien als onderaannemer</t>
  </si>
  <si>
    <t>NG-42</t>
  </si>
  <si>
    <t>Leeromgeving per organisatie</t>
  </si>
  <si>
    <t xml:space="preserve">Leverancier biedt de mogelijkheid om deelnemende organisaties elke een afgeschermde leeromgeving te bieden </t>
  </si>
  <si>
    <t>NG-43</t>
  </si>
  <si>
    <t>Functies per organisatie</t>
  </si>
  <si>
    <t>Per organisatie / organiatieonderdeel aparte campagnes / rapportages in te richten, waarbij klant zelf rapportages op alle onderdelen kan draaien.</t>
  </si>
  <si>
    <t>NG-44</t>
  </si>
  <si>
    <t>Rollen</t>
  </si>
  <si>
    <t>Verschillende rollen voor verschillende functies in de applicatie. Rollen als: Medewerker/Cursist, Manager/Coach, admin/beheerder</t>
  </si>
  <si>
    <t>NG-45</t>
  </si>
  <si>
    <t>Platform scheiding</t>
  </si>
  <si>
    <t>Middels autorisaties af te schermen dat organisaties of organisatie-onderdelen onbedoeld elkaars gegevens (behaalde) resultaten kunnen inzien</t>
  </si>
  <si>
    <t>NG-46</t>
  </si>
  <si>
    <t>Content vorm / koppeling</t>
  </si>
  <si>
    <t>Export in SCROM format / LTI koppeling is mogelijk.</t>
  </si>
  <si>
    <t>NG-47</t>
  </si>
  <si>
    <t>Exporteren</t>
  </si>
  <si>
    <t>Export van resultaten en rapportages naar Microsoft office omgeving (Word, Excel, Powerpoint, Power BI)</t>
  </si>
  <si>
    <t>NG-48</t>
  </si>
  <si>
    <t>Performance bij opschalen</t>
  </si>
  <si>
    <t>De oplossing behoudt zijn performance bij het opschalen naar meer organisaties (GGD'n) en gebruikers.</t>
  </si>
  <si>
    <t>NG-49</t>
  </si>
  <si>
    <t>Browsers</t>
  </si>
  <si>
    <t>Oplossing werkt in alle veelvoorkomende browsers. Minimaal Edge, Chrome, Firefox en Safari.</t>
  </si>
  <si>
    <t>NG-50</t>
  </si>
  <si>
    <t>Responsive</t>
  </si>
  <si>
    <t>De oplossing  is responsive voor minimaal smartphone, tablet, laptop en PC</t>
  </si>
  <si>
    <t>NG-51</t>
  </si>
  <si>
    <t xml:space="preserve">De applicatie beschikt over mogelijkheden om de rapportages/ data in gangbare formaten te exporteren (b.v. csv). </t>
  </si>
  <si>
    <t>Prestaties --&gt; Belastbaarheid klantportaal</t>
  </si>
  <si>
    <t>NG-61</t>
  </si>
  <si>
    <t>Pandemische opschaling</t>
  </si>
  <si>
    <t>Oplossing moet opschaalbaar zijn naar 50.000 named users, waarbij de responstijd voor de gebruiker maximaal mag verdubbelen</t>
  </si>
  <si>
    <t>Prestaties --&gt; Meten en aantonen</t>
  </si>
  <si>
    <t>NG-71</t>
  </si>
  <si>
    <t>Performance test</t>
  </si>
  <si>
    <t>Opdrachtnemer toont aan bij de oplevering, dat bij gebruik door 10.000 users de aangeboden performance gehaald wordt.</t>
  </si>
  <si>
    <t>Veiligheid en privacy --&gt; Continuïteit en beschikbaarheid</t>
  </si>
  <si>
    <t>NG-81</t>
  </si>
  <si>
    <t xml:space="preserve">End of Life </t>
  </si>
  <si>
    <t>Gedurende de initiële contractperiode is er geen mogelijkheid voor leverancier om tussentijds een End Of Life (EOL) aan te kondigen welke binnen die initiële contractperiode valt. Wanneer de overeenkomst wordt verlengd informeert leverancier minimaal één (1) jaar van te voren de EOL aan. Tot dit moment blijft leverancier noodzakelijke updates doorvoeren om product / dienstverlening up to date te houden.</t>
  </si>
  <si>
    <t>Veiligheid en privacy --&gt; Normen en richtlijnen</t>
  </si>
  <si>
    <t>NG-91</t>
  </si>
  <si>
    <t>Security risico's</t>
  </si>
  <si>
    <t>Bij de ontwikkeling van software dienen de top-10 van de Open Web Application Security Project (OWASP) security risico’s van maatregelen voorzien worden voor in productiename.</t>
  </si>
  <si>
    <t>(Non-) Functionele open vragen</t>
  </si>
  <si>
    <t>Verdeling scores Open vragen</t>
  </si>
  <si>
    <t>Leverancier wordt verzocht om per open vraag te beschrijven hoe deze wordt ingevult middels de aangeboden dienstverlening  / oplossing</t>
  </si>
  <si>
    <t>Groep</t>
  </si>
  <si>
    <t>Nr</t>
  </si>
  <si>
    <t>Open vraag</t>
  </si>
  <si>
    <t>Toelichting</t>
  </si>
  <si>
    <t>Maximale score</t>
  </si>
  <si>
    <t>OV-01</t>
  </si>
  <si>
    <t>Uitgebreid aanbod</t>
  </si>
  <si>
    <t>OV-02</t>
  </si>
  <si>
    <t>Ga specifiek in op:
- extra leer en oefenstof op het gebied Privacy en Security
- Vorm waarin dit wordt aangeboden
- Onderhoud van dit aanvullende materiaal
- Voorziene uitbreidingen in de toekomst.
De uitwerking wordt beoordeeld middels het beoordelingskader zoals benoemd in het Beschrijvend document bij hoofdstuk 6.7.2
max 2x A4</t>
  </si>
  <si>
    <t>Zorgcontent</t>
  </si>
  <si>
    <t>Beschrijf wat u als Opdrachtnemer te bieden heeft aan content welke zich specifiek richt op Security &amp; privacy aspecten binnen de Zorg. Lever hierbij contentvoorbeelden op waaruit dit blijkt</t>
  </si>
  <si>
    <t>Ga specifiek in op:
- specifieke zaken voor de zorg op het gebied Privacy en Security
- Vorm waarin dit wordt aangeboden
- Onderhoud van dit aanvullende materiaal
- Voorziene uitbreidingen in de toekomst.
De uitwerking wordt beoordeeld middels het beoordelingskader zoals benoemd in het Beschrijvend document bij hoofdstuk 6.7.2
max 2 x A4</t>
  </si>
  <si>
    <t>Dienstverlening</t>
  </si>
  <si>
    <t>Content maken en verspreiden</t>
  </si>
  <si>
    <t>OV-12</t>
  </si>
  <si>
    <t>Beschrijf welke mogelijkheden er bestaan per deelnemende organisatie om zelf aanpassingen door te voeren in de content en deze voor publicatie te gebruiken. Zoals content voor website (afbeeldingen, blogposts etc), posters, stickers, flyers, etc.</t>
  </si>
  <si>
    <t>Oplevertesten</t>
  </si>
  <si>
    <t>OV-14</t>
  </si>
  <si>
    <t xml:space="preserve">De Opdrachtgever heeft de wens om de oplossing, met de deelnemende organisaties, gedurende een periode van 1 maand met minimaal 50 gebruikers aan een gebruikerstest te onderwerpen. Deze gebruikerstest moet in de eerste volledige release voor de Opdrachtgever kunnen worden uitgevoerd waarbij alle beschikbare functionaliteit wordt aangeboden.
De gebruikerstest richt zich qua scope op het testen van de volledige omgeving alsmede de (service) processen van Opdrachtnemer.  
Qua gebruiksvriendelijkheid moet de minimale uitkomst zijn dat digitale starters de functionaliteit zonder begeleiding in gebruik moeten kunnen nemen. </t>
  </si>
  <si>
    <t>Ga specifiek in op:
- testopzet en aanpak
- standaard functionaliteit
- afhandelen van testbevindingen en aanbevelingen, zoals termijnen, beter gebruik van of opnemen in standaard functionaliteiten
- afhandelen van blokkerende bevindingen
- doorvoeren van specifieke aanpassingen, zoals styling
- alternatief testvoorstel, indien die naar de mening van de Inschrijver beter past bij de oplossing
- Voorziene besparing in geld en tijd voor de Opdrachtgever bij het alternatieve testvoorstel van Inschrijver.
De uitwerking wordt beoordeeld middels het beoordelingskader zoals benoemd in het Beschrijvend document bij hoofdstuk 6.7.2
max 1 x A4</t>
  </si>
  <si>
    <t>Standaard aanbod</t>
  </si>
  <si>
    <t>OV-21</t>
  </si>
  <si>
    <t>Beschrijf welke standaard rapportages per gevraagd leeraanbod en functionaliteit aanwezig zijn. Geeft hierbij aan op welke wijze(n) de inhoud kan worden aangepast middels toe te passen instellingen</t>
  </si>
  <si>
    <t>Eisen en wensen behorend bij uitvraag doorlopende diensten met kenmerk:</t>
  </si>
  <si>
    <t>Doorlopende diensten -&gt; support</t>
  </si>
  <si>
    <t>DO-01</t>
  </si>
  <si>
    <t>SLA</t>
  </si>
  <si>
    <t>Inschrijver en Aanbestedende dienst komen een definitief SLA overeen op basis van Bijlage R: SLA Template. De definitieve SLA ontstaat door het invullen van de ontbrekende gegevens (zoals contactpersonen), schrappen van niet van toepassing zijnde passages, toevoegen van ontbrekende passages en de wijzigingen die in de Nota van Inlichtingen zijn overeengekomen.</t>
  </si>
  <si>
    <t>DO-02</t>
  </si>
  <si>
    <t>Sevice level</t>
  </si>
  <si>
    <t>Service level is Brons</t>
  </si>
  <si>
    <t>DO-03</t>
  </si>
  <si>
    <t>DAP, DFA en SLR</t>
  </si>
  <si>
    <t>De DAP (Dossier Afspraken &amp; Procedures), DFA (Dossier Financiele Afspraken) en SLR (Service Level Rapportage) worden na het afsluiten van het contract ingevuld en actueel gehouden.</t>
  </si>
  <si>
    <t>Doorlopende diensten -&gt; partnerschap</t>
  </si>
  <si>
    <t>DO-21</t>
  </si>
  <si>
    <t>Continuity &amp; Security</t>
  </si>
  <si>
    <t>Leverancier ondersteunt jaarlijks PEN testen en audits (geen kosten)
En zorgt voor het voor zijn rekening verhelpen van gevonden kwetsbaarheden voor zover deze in haar invloedsfeer liggen</t>
  </si>
  <si>
    <t>DO-22</t>
  </si>
  <si>
    <t>Kritische security-updates / patches worden binnen 3 werkdagen (na publicatie) door inschrijver geïnstalleerd, in afstemming met de opdrachtgever</t>
  </si>
  <si>
    <t>DO-23</t>
  </si>
  <si>
    <t>Training</t>
  </si>
  <si>
    <t xml:space="preserve">Bij grote wijzigingen zorgt de inschrijver voor instructie/training aan de functioneel beheerders, voordat de wijzigingen op acceptatie omgeving zijn doorgevoerd. </t>
  </si>
  <si>
    <t>DO-24</t>
  </si>
  <si>
    <t>Opleiding</t>
  </si>
  <si>
    <t>De Inschrijver leidt periodiek in de beheerfase 2 functioneel beheerders en 5 super users op (voorkeur op locatie). Zodanig dat deze personen voldoende kennis hebben om deze te kunnen overbrengen op andere gebruikers (conform het train-the-trainer principe).</t>
  </si>
  <si>
    <t>Doorlopende diensten -&gt; documentatie</t>
  </si>
  <si>
    <t>DO-31</t>
  </si>
  <si>
    <t>Documentatie</t>
  </si>
  <si>
    <t>Jaarlijks (minimaal) wordt de documentatie kosteloos nagelopen en bijgewerkt zo dat deze weer up to date is.</t>
  </si>
  <si>
    <t>Doorlopende diensten open vragen</t>
  </si>
  <si>
    <t>Na oplevering</t>
  </si>
  <si>
    <t>Service processen</t>
  </si>
  <si>
    <t>OV-31</t>
  </si>
  <si>
    <t>Beschrijf hoe u de serviceprocessen (waaronder Support/ Incidentenbeheer / wijzigingen beheer) zo inricht dat de gebruiker van de betreffende organisatie (GGD GHOR en individuele GGD'n) zich persoonlijk geholpen vindt. Daarbij rekening houdend dat de oplossing voor alle organisaties dezelfde blijft onder aansturing van GGD GHOR.</t>
  </si>
  <si>
    <t>Ga specifiek in op:
- juiste facturering van de diensten
- service rapportages per organisatie
- escalatie bij issues in het gezamenlijke platform
- contractmanagement
De uitwerking wordt beoordeeld middels het beoordelingskader zoals benoemd in het Beschrijvend document bij hoofdstuk 6.7.2
Max 2 x A4</t>
  </si>
  <si>
    <t>Partnerschap</t>
  </si>
  <si>
    <t>OV-32</t>
  </si>
  <si>
    <t>Beschrijf hoe u de aangesloten organisaties (GGD GHOR en de GGD'n) ondersteunt met uw kennis en ervaring op het gebied van Privacy &amp; Security Awareness.</t>
  </si>
  <si>
    <t>Ga specifiek in op:
- de verschillende fasen van awareness waarin de organisatie zich zullen bevinden
- train de trainer principes hanteert
- toegang geeft tot seminars en webinars van uw organisatie
- De Opdrachtgever attendeert op relevante webinars en seminars.
De uitwerking wordt beoordeeld middels het beoordelingskader zoals benoemd in het Beschrijvend document bij hoofdstuk 6.7.2
max 2 x A4</t>
  </si>
  <si>
    <t>Configureerbaarheid</t>
  </si>
  <si>
    <t>OV-33</t>
  </si>
  <si>
    <t>Beschrijf wat de configureerbaarheid is van de aangeboden oplossing na de oplevering.</t>
  </si>
  <si>
    <t>Ga specifiek in op:
- configureerbaarheid door gebruikers, super users en functioneel beheerders
- Welke opleidingen en begeleiding de genoemde gebruikers nodig hebben om zelfstandig te kunnen werken.
De uitwerking wordt beoordeeld middels het beoordelingskader zoals benoemd in het Beschrijvend document bij hoofdstuk 6.7.2
max 3 x A4</t>
  </si>
  <si>
    <t>Wensen</t>
  </si>
  <si>
    <t>Behaalde score</t>
  </si>
  <si>
    <t>Subtotaal</t>
  </si>
  <si>
    <t>Wegingsfactor</t>
  </si>
  <si>
    <t>Gewogen score</t>
  </si>
  <si>
    <t>Totaal Functionele wensen</t>
  </si>
  <si>
    <t>Totaal punten Non-Functionele wensen</t>
  </si>
  <si>
    <t>Totaal score</t>
  </si>
  <si>
    <t>Open vragen</t>
  </si>
  <si>
    <t>Totaal punten Trainingen</t>
  </si>
  <si>
    <t>Totaal punten Dienstverlening</t>
  </si>
  <si>
    <t>Totaal punten Rapportage</t>
  </si>
  <si>
    <t>De ingediende antwoorden op de open vragen worden beoordeeld door de beoordelingscommissie, welke punten zal toekennen aan de ingediende antwoorden. Zie Beschrijvend document</t>
  </si>
  <si>
    <t>Ja/Nee</t>
  </si>
  <si>
    <t>Ja</t>
  </si>
  <si>
    <t>Deels</t>
  </si>
  <si>
    <t>Nee</t>
  </si>
  <si>
    <t>Beschrijf wat u als Opdrachtnemer als aanvullende content aanbiedt naast de functionele eisen.</t>
  </si>
  <si>
    <t>Let op: Programma van eisen is compleet herzien</t>
  </si>
  <si>
    <t>Ga specifiek in op:
- concrete functies op het gebied van content aanpassingen voor een afgebakende groep
- Uitwisselingsmogelijkheden met andere organisaties (GGD GHOR en GGD'n) binnen de oplossing
- Export naar applicaties buiten de oplossing
- Voorziene uitbreidingen in de toekomst.
De uitwerking wordt beoordeeld middels het beoordelingskader zoals benoemd in het Beschrijvend document bij hoofdstuk 6.7.2
max 2 x A4</t>
  </si>
  <si>
    <t>Ga specifiek in op:
- Doel en nut van iedere rapportage
- Aanpassingen door gebruikers middels parametrisering
- Bewaren van aangepaste rapportages voor de gebruiker en gebruikersgroepen
- Voorziene uitbreidingen in de toekomst.
De uitwerking wordt beoordeeld middels het beoordelingskader zoals benoemd in het Beschrijvend document bij hoofdstuk 6.7.2
max 3 x A4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</si>
</sst>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0.0"/>
  </numFmts>
  <fonts count="27" x14ac:knownFonts="1">
    <font>
      <sz val="11"/>
      <color theme="1"/>
      <name val="Calibri"/>
      <family val="2"/>
      <scheme val="minor"/>
    </font>
    <font>
      <sz val="10"/>
      <name val="Arial"/>
      <family val="2"/>
    </font>
    <font>
      <sz val="10"/>
      <color theme="1"/>
      <name val="Calibri"/>
      <family val="2"/>
      <scheme val="minor"/>
    </font>
    <font>
      <b/>
      <sz val="10"/>
      <color theme="1"/>
      <name val="Calibri"/>
      <family val="2"/>
      <scheme val="minor"/>
    </font>
    <font>
      <b/>
      <sz val="10"/>
      <color indexed="8"/>
      <name val="Calibri"/>
      <family val="2"/>
      <scheme val="minor"/>
    </font>
    <font>
      <b/>
      <sz val="10"/>
      <color theme="0"/>
      <name val="Calibri"/>
      <family val="2"/>
      <scheme val="minor"/>
    </font>
    <font>
      <sz val="10"/>
      <color theme="0"/>
      <name val="Calibri"/>
      <family val="2"/>
      <scheme val="minor"/>
    </font>
    <font>
      <sz val="11"/>
      <color theme="1"/>
      <name val="Calibri"/>
      <family val="2"/>
      <scheme val="minor"/>
    </font>
    <font>
      <sz val="8"/>
      <name val="Calibri"/>
      <family val="2"/>
      <scheme val="minor"/>
    </font>
    <font>
      <sz val="12"/>
      <color theme="1"/>
      <name val="Calibri"/>
      <family val="2"/>
      <scheme val="minor"/>
    </font>
    <font>
      <sz val="11"/>
      <color theme="0"/>
      <name val="Calibri"/>
      <family val="2"/>
      <scheme val="minor"/>
    </font>
    <font>
      <b/>
      <i/>
      <sz val="11"/>
      <color theme="1"/>
      <name val="Calibri"/>
      <family val="2"/>
      <scheme val="minor"/>
    </font>
    <font>
      <b/>
      <sz val="16"/>
      <color theme="1"/>
      <name val="Calibri"/>
      <family val="2"/>
      <scheme val="minor"/>
    </font>
    <font>
      <sz val="14"/>
      <color theme="0"/>
      <name val="Calibri"/>
      <family val="2"/>
      <scheme val="minor"/>
    </font>
    <font>
      <b/>
      <sz val="14"/>
      <color theme="0"/>
      <name val="Calibri"/>
      <family val="2"/>
      <scheme val="minor"/>
    </font>
    <font>
      <sz val="11"/>
      <name val="Calibri"/>
      <family val="2"/>
      <scheme val="minor"/>
    </font>
    <font>
      <i/>
      <sz val="11"/>
      <color rgb="FFFF0000"/>
      <name val="Calibri"/>
      <family val="2"/>
      <scheme val="minor"/>
    </font>
    <font>
      <b/>
      <sz val="11"/>
      <color theme="0"/>
      <name val="Calibri"/>
      <family val="2"/>
      <scheme val="minor"/>
    </font>
    <font>
      <b/>
      <sz val="14"/>
      <color theme="1"/>
      <name val="Calibri"/>
      <family val="2"/>
      <scheme val="minor"/>
    </font>
    <font>
      <b/>
      <sz val="12"/>
      <color theme="0"/>
      <name val="Calibri"/>
      <family val="2"/>
      <scheme val="minor"/>
    </font>
    <font>
      <b/>
      <sz val="11"/>
      <name val="Calibri"/>
      <family val="2"/>
      <scheme val="minor"/>
    </font>
    <font>
      <sz val="10"/>
      <color indexed="8"/>
      <name val="Calibri"/>
      <family val="2"/>
      <scheme val="minor"/>
    </font>
    <font>
      <b/>
      <sz val="10"/>
      <name val="Calibri"/>
      <family val="2"/>
      <scheme val="minor"/>
    </font>
    <font>
      <sz val="11"/>
      <color theme="1"/>
      <name val="Arial"/>
      <family val="2"/>
    </font>
    <font>
      <b/>
      <sz val="11"/>
      <color theme="1"/>
      <name val="Calibri"/>
      <family val="2"/>
      <scheme val="minor"/>
    </font>
    <font>
      <sz val="10"/>
      <name val="Calibri"/>
      <family val="2"/>
      <scheme val="minor"/>
    </font>
    <font>
      <sz val="10"/>
      <color rgb="FFFF0000"/>
      <name val="Calibri"/>
      <family val="2"/>
      <scheme val="minor"/>
    </font>
  </fonts>
  <fills count="1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8" tint="0.79998168889431442"/>
        <bgColor indexed="64"/>
      </patternFill>
    </fill>
    <fill>
      <patternFill patternType="solid">
        <fgColor rgb="FF0070C0"/>
        <bgColor indexed="64"/>
      </patternFill>
    </fill>
    <fill>
      <patternFill patternType="solid">
        <fgColor theme="9" tint="-0.49998474074526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3" tint="-0.249977111117893"/>
        <bgColor indexed="64"/>
      </patternFill>
    </fill>
    <fill>
      <patternFill patternType="solid">
        <fgColor theme="0" tint="-0.49998474074526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7" tint="0.59999389629810485"/>
        <bgColor indexed="64"/>
      </patternFill>
    </fill>
  </fills>
  <borders count="30">
    <border>
      <left/>
      <right/>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bottom/>
      <diagonal/>
    </border>
    <border>
      <left/>
      <right/>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249977111117893"/>
      </left>
      <right style="thin">
        <color theme="0" tint="-0.499984740745262"/>
      </right>
      <top style="thin">
        <color theme="0" tint="-0.499984740745262"/>
      </top>
      <bottom style="thin">
        <color theme="0" tint="-0.499984740745262"/>
      </bottom>
      <diagonal/>
    </border>
    <border>
      <left/>
      <right/>
      <top style="thin">
        <color auto="1"/>
      </top>
      <bottom style="thin">
        <color auto="1"/>
      </bottom>
      <diagonal/>
    </border>
    <border>
      <left style="thin">
        <color indexed="64"/>
      </left>
      <right/>
      <top style="thin">
        <color indexed="64"/>
      </top>
      <bottom style="thin">
        <color indexed="64"/>
      </bottom>
      <diagonal/>
    </border>
    <border>
      <left/>
      <right/>
      <top style="thin">
        <color theme="0" tint="-0.499984740745262"/>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
    <xf numFmtId="0" fontId="0" fillId="0" borderId="0"/>
    <xf numFmtId="0" fontId="1" fillId="0" borderId="0"/>
    <xf numFmtId="164" fontId="1" fillId="0" borderId="0" applyFont="0" applyFill="0" applyBorder="0" applyAlignment="0" applyProtection="0"/>
    <xf numFmtId="9" fontId="7" fillId="0" borderId="0" applyFont="0" applyFill="0" applyBorder="0" applyAlignment="0" applyProtection="0"/>
    <xf numFmtId="0" fontId="9" fillId="0" borderId="0"/>
    <xf numFmtId="9" fontId="9" fillId="0" borderId="0" applyFont="0" applyFill="0" applyBorder="0" applyAlignment="0" applyProtection="0"/>
    <xf numFmtId="0" fontId="23" fillId="0" borderId="0"/>
  </cellStyleXfs>
  <cellXfs count="169">
    <xf numFmtId="0" fontId="0" fillId="0" borderId="0" xfId="0"/>
    <xf numFmtId="0" fontId="2" fillId="0" borderId="0" xfId="0" applyFont="1"/>
    <xf numFmtId="0" fontId="2" fillId="0" borderId="0" xfId="0" applyFont="1" applyAlignment="1">
      <alignment horizontal="left" vertical="center"/>
    </xf>
    <xf numFmtId="0" fontId="2" fillId="0" borderId="0" xfId="0" applyFont="1" applyAlignment="1">
      <alignment vertical="center"/>
    </xf>
    <xf numFmtId="0" fontId="2" fillId="0" borderId="2" xfId="0" applyFont="1" applyBorder="1" applyAlignment="1">
      <alignment vertical="top" wrapText="1"/>
    </xf>
    <xf numFmtId="9" fontId="2" fillId="0" borderId="2" xfId="3" applyFont="1" applyBorder="1" applyAlignment="1" applyProtection="1">
      <alignment horizontal="center" vertical="top"/>
    </xf>
    <xf numFmtId="0" fontId="2" fillId="0" borderId="2" xfId="0" applyFont="1" applyBorder="1" applyAlignment="1">
      <alignment horizontal="left" vertical="top" wrapText="1"/>
    </xf>
    <xf numFmtId="9" fontId="2" fillId="3" borderId="2" xfId="3" applyFont="1" applyFill="1" applyBorder="1" applyAlignment="1" applyProtection="1">
      <alignment horizontal="center" vertical="top"/>
    </xf>
    <xf numFmtId="0" fontId="4" fillId="4" borderId="2" xfId="0" applyFont="1" applyFill="1" applyBorder="1" applyAlignment="1">
      <alignment vertical="center" wrapText="1"/>
    </xf>
    <xf numFmtId="0" fontId="3" fillId="4" borderId="2" xfId="0" applyFont="1" applyFill="1" applyBorder="1" applyAlignment="1">
      <alignment vertical="center" wrapText="1"/>
    </xf>
    <xf numFmtId="0" fontId="6" fillId="5" borderId="3" xfId="0" applyFont="1" applyFill="1" applyBorder="1" applyAlignment="1">
      <alignment vertical="center"/>
    </xf>
    <xf numFmtId="0" fontId="6" fillId="6" borderId="3" xfId="0" applyFont="1" applyFill="1" applyBorder="1" applyAlignment="1">
      <alignment vertical="center"/>
    </xf>
    <xf numFmtId="0" fontId="4" fillId="7" borderId="2" xfId="0" applyFont="1" applyFill="1" applyBorder="1" applyAlignment="1">
      <alignment vertical="center" wrapText="1"/>
    </xf>
    <xf numFmtId="0" fontId="3" fillId="7" borderId="2" xfId="0" applyFont="1" applyFill="1" applyBorder="1" applyAlignment="1">
      <alignment vertical="center" wrapText="1"/>
    </xf>
    <xf numFmtId="0" fontId="2" fillId="0" borderId="0" xfId="0" applyFont="1" applyAlignment="1">
      <alignment horizontal="left"/>
    </xf>
    <xf numFmtId="0" fontId="5" fillId="5" borderId="1" xfId="0" applyFont="1" applyFill="1" applyBorder="1" applyAlignment="1">
      <alignment horizontal="left" vertical="center"/>
    </xf>
    <xf numFmtId="0" fontId="4" fillId="4" borderId="2" xfId="0" applyFont="1" applyFill="1" applyBorder="1" applyAlignment="1">
      <alignment horizontal="left" vertical="center" wrapText="1"/>
    </xf>
    <xf numFmtId="0" fontId="2" fillId="0" borderId="2" xfId="0" applyFont="1" applyBorder="1" applyAlignment="1">
      <alignment horizontal="left" vertical="top"/>
    </xf>
    <xf numFmtId="0" fontId="5" fillId="6" borderId="1" xfId="0" applyFont="1" applyFill="1" applyBorder="1" applyAlignment="1">
      <alignment horizontal="left" vertical="center"/>
    </xf>
    <xf numFmtId="0" fontId="4" fillId="7" borderId="2" xfId="0" applyFont="1" applyFill="1" applyBorder="1" applyAlignment="1">
      <alignment horizontal="left" vertical="center" wrapText="1"/>
    </xf>
    <xf numFmtId="0" fontId="0" fillId="0" borderId="0" xfId="0" applyAlignment="1">
      <alignment horizontal="left"/>
    </xf>
    <xf numFmtId="0" fontId="0" fillId="0" borderId="0" xfId="0" applyAlignment="1">
      <alignment vertical="top"/>
    </xf>
    <xf numFmtId="0" fontId="12" fillId="0" borderId="0" xfId="0" applyFont="1" applyAlignment="1">
      <alignment vertical="top"/>
    </xf>
    <xf numFmtId="0" fontId="0" fillId="0" borderId="0" xfId="0" applyAlignment="1">
      <alignment vertical="top" wrapText="1"/>
    </xf>
    <xf numFmtId="0" fontId="11" fillId="0" borderId="0" xfId="0" applyFont="1" applyAlignment="1">
      <alignment vertical="top"/>
    </xf>
    <xf numFmtId="0" fontId="2" fillId="0" borderId="5" xfId="0" applyFont="1" applyBorder="1" applyAlignment="1">
      <alignment horizontal="left"/>
    </xf>
    <xf numFmtId="0" fontId="2" fillId="0" borderId="5" xfId="0" applyFont="1" applyBorder="1"/>
    <xf numFmtId="0" fontId="2" fillId="0" borderId="6" xfId="0" applyFont="1" applyBorder="1"/>
    <xf numFmtId="0" fontId="13" fillId="9" borderId="8" xfId="0" applyFont="1" applyFill="1" applyBorder="1" applyAlignment="1">
      <alignment horizontal="left"/>
    </xf>
    <xf numFmtId="0" fontId="6" fillId="9" borderId="6" xfId="0" applyFont="1" applyFill="1" applyBorder="1"/>
    <xf numFmtId="0" fontId="6" fillId="9" borderId="7" xfId="0" applyFont="1" applyFill="1" applyBorder="1"/>
    <xf numFmtId="0" fontId="10" fillId="9" borderId="6" xfId="0" applyFont="1" applyFill="1" applyBorder="1"/>
    <xf numFmtId="3" fontId="14" fillId="9" borderId="9" xfId="0" applyNumberFormat="1" applyFont="1" applyFill="1" applyBorder="1"/>
    <xf numFmtId="1" fontId="2" fillId="0" borderId="2" xfId="3" applyNumberFormat="1" applyFont="1" applyBorder="1" applyAlignment="1" applyProtection="1">
      <alignment horizontal="center" vertical="top"/>
    </xf>
    <xf numFmtId="0" fontId="5" fillId="5" borderId="3" xfId="0" applyFont="1" applyFill="1" applyBorder="1" applyAlignment="1">
      <alignment horizontal="right" vertical="center"/>
    </xf>
    <xf numFmtId="1" fontId="0" fillId="0" borderId="0" xfId="0" applyNumberFormat="1" applyAlignment="1">
      <alignment horizontal="center"/>
    </xf>
    <xf numFmtId="0" fontId="6" fillId="9" borderId="7" xfId="0" applyFont="1" applyFill="1" applyBorder="1" applyAlignment="1">
      <alignment horizontal="center"/>
    </xf>
    <xf numFmtId="1" fontId="2" fillId="0" borderId="0" xfId="0" applyNumberFormat="1" applyFont="1" applyAlignment="1">
      <alignment horizontal="center"/>
    </xf>
    <xf numFmtId="0" fontId="3" fillId="7" borderId="2" xfId="0" applyFont="1" applyFill="1" applyBorder="1" applyAlignment="1">
      <alignment horizontal="center" vertical="center" wrapText="1"/>
    </xf>
    <xf numFmtId="0" fontId="5" fillId="6" borderId="3" xfId="0" applyFont="1" applyFill="1" applyBorder="1" applyAlignment="1">
      <alignment horizontal="right" vertical="center"/>
    </xf>
    <xf numFmtId="1" fontId="5" fillId="6" borderId="3" xfId="0" applyNumberFormat="1" applyFont="1" applyFill="1" applyBorder="1" applyAlignment="1">
      <alignment horizontal="center" vertical="center"/>
    </xf>
    <xf numFmtId="0" fontId="0" fillId="0" borderId="0" xfId="0" applyAlignment="1">
      <alignment horizontal="left" vertical="top" wrapText="1"/>
    </xf>
    <xf numFmtId="0" fontId="19" fillId="9" borderId="0" xfId="0" applyFont="1" applyFill="1" applyAlignment="1">
      <alignment horizontal="left" vertical="top" wrapText="1"/>
    </xf>
    <xf numFmtId="0" fontId="20" fillId="11" borderId="0" xfId="0" applyFont="1" applyFill="1" applyAlignment="1">
      <alignment horizontal="left" vertical="top" wrapText="1"/>
    </xf>
    <xf numFmtId="0" fontId="3" fillId="4" borderId="2" xfId="0" applyFont="1" applyFill="1" applyBorder="1" applyAlignment="1">
      <alignment horizontal="center" vertical="center" wrapText="1"/>
    </xf>
    <xf numFmtId="0" fontId="2" fillId="0" borderId="2" xfId="0" applyFont="1" applyBorder="1" applyAlignment="1">
      <alignment horizontal="center" vertical="top"/>
    </xf>
    <xf numFmtId="9" fontId="2" fillId="0" borderId="2" xfId="3" applyFont="1" applyFill="1" applyBorder="1" applyAlignment="1" applyProtection="1">
      <alignment horizontal="center" vertical="top"/>
    </xf>
    <xf numFmtId="1" fontId="2" fillId="0" borderId="2" xfId="3" applyNumberFormat="1" applyFont="1" applyFill="1" applyBorder="1" applyAlignment="1" applyProtection="1">
      <alignment horizontal="center" vertical="top"/>
    </xf>
    <xf numFmtId="0" fontId="0" fillId="0" borderId="0" xfId="0" applyAlignment="1">
      <alignment wrapText="1"/>
    </xf>
    <xf numFmtId="0" fontId="2" fillId="0" borderId="0" xfId="0" applyFont="1" applyAlignment="1">
      <alignment vertical="top" wrapText="1"/>
    </xf>
    <xf numFmtId="0" fontId="21" fillId="0" borderId="2" xfId="0" applyFont="1" applyBorder="1" applyAlignment="1">
      <alignment horizontal="left" vertical="center" wrapText="1"/>
    </xf>
    <xf numFmtId="0" fontId="21" fillId="0" borderId="2" xfId="0" applyFont="1" applyBorder="1" applyAlignment="1">
      <alignment vertical="center" wrapText="1"/>
    </xf>
    <xf numFmtId="0" fontId="2" fillId="0" borderId="12" xfId="0" applyFont="1" applyBorder="1" applyAlignment="1">
      <alignment horizontal="left"/>
    </xf>
    <xf numFmtId="0" fontId="2" fillId="0" borderId="12" xfId="0" applyFont="1" applyBorder="1"/>
    <xf numFmtId="0" fontId="2" fillId="0" borderId="12" xfId="0" applyFont="1" applyBorder="1" applyAlignment="1">
      <alignment horizontal="right"/>
    </xf>
    <xf numFmtId="0" fontId="3" fillId="10" borderId="2" xfId="0" applyFont="1" applyFill="1" applyBorder="1" applyAlignment="1">
      <alignment horizontal="left" vertical="center"/>
    </xf>
    <xf numFmtId="0" fontId="2" fillId="10" borderId="2" xfId="0" applyFont="1" applyFill="1" applyBorder="1" applyAlignment="1">
      <alignment vertical="center"/>
    </xf>
    <xf numFmtId="0" fontId="2" fillId="2" borderId="2" xfId="0" applyFont="1" applyFill="1" applyBorder="1" applyAlignment="1">
      <alignment vertical="center"/>
    </xf>
    <xf numFmtId="0" fontId="22" fillId="10" borderId="2" xfId="0" applyFont="1" applyFill="1" applyBorder="1" applyAlignment="1">
      <alignment horizontal="center" vertical="center"/>
    </xf>
    <xf numFmtId="1" fontId="22" fillId="10" borderId="2" xfId="0" applyNumberFormat="1" applyFont="1" applyFill="1" applyBorder="1" applyAlignment="1">
      <alignment horizontal="center" vertical="center"/>
    </xf>
    <xf numFmtId="0" fontId="3" fillId="2" borderId="2" xfId="0" applyFont="1" applyFill="1" applyBorder="1" applyAlignment="1">
      <alignment horizontal="center" vertical="center"/>
    </xf>
    <xf numFmtId="0" fontId="22" fillId="2" borderId="2" xfId="0" applyFont="1" applyFill="1" applyBorder="1" applyAlignment="1">
      <alignment horizontal="center" vertical="center"/>
    </xf>
    <xf numFmtId="9" fontId="22" fillId="2" borderId="2" xfId="3" applyFont="1" applyFill="1" applyBorder="1" applyAlignment="1" applyProtection="1">
      <alignment horizontal="center" vertical="center"/>
    </xf>
    <xf numFmtId="1" fontId="22" fillId="2" borderId="2" xfId="3" applyNumberFormat="1" applyFont="1" applyFill="1" applyBorder="1" applyAlignment="1" applyProtection="1">
      <alignment horizontal="center" vertical="center"/>
    </xf>
    <xf numFmtId="0" fontId="2" fillId="0" borderId="2" xfId="0" applyFont="1" applyBorder="1" applyAlignment="1">
      <alignment horizontal="center" vertical="top" wrapText="1"/>
    </xf>
    <xf numFmtId="0" fontId="13" fillId="9" borderId="11" xfId="0" applyFont="1" applyFill="1" applyBorder="1" applyAlignment="1">
      <alignment horizontal="left"/>
    </xf>
    <xf numFmtId="0" fontId="6" fillId="9" borderId="10" xfId="0" applyFont="1" applyFill="1" applyBorder="1"/>
    <xf numFmtId="0" fontId="14" fillId="9" borderId="10" xfId="0" applyFont="1" applyFill="1" applyBorder="1"/>
    <xf numFmtId="3" fontId="14" fillId="9" borderId="10" xfId="0" applyNumberFormat="1" applyFont="1" applyFill="1" applyBorder="1" applyAlignment="1">
      <alignment horizontal="left"/>
    </xf>
    <xf numFmtId="0" fontId="2" fillId="2" borderId="2" xfId="0" applyFont="1" applyFill="1" applyBorder="1" applyAlignment="1">
      <alignment horizontal="left" vertical="center"/>
    </xf>
    <xf numFmtId="1" fontId="0" fillId="0" borderId="0" xfId="0" applyNumberFormat="1"/>
    <xf numFmtId="0" fontId="12" fillId="0" borderId="0" xfId="0" applyFont="1" applyAlignment="1">
      <alignment vertical="top" wrapText="1"/>
    </xf>
    <xf numFmtId="0" fontId="11" fillId="0" borderId="0" xfId="0" applyFont="1" applyAlignment="1">
      <alignment vertical="top" wrapText="1"/>
    </xf>
    <xf numFmtId="0" fontId="2" fillId="0" borderId="0" xfId="0" applyFont="1" applyAlignment="1">
      <alignment horizontal="left" vertical="top"/>
    </xf>
    <xf numFmtId="0" fontId="2" fillId="0" borderId="0" xfId="0" applyFont="1" applyAlignment="1">
      <alignment horizontal="center" vertical="top"/>
    </xf>
    <xf numFmtId="9" fontId="2" fillId="0" borderId="0" xfId="3" applyFont="1" applyBorder="1" applyAlignment="1" applyProtection="1">
      <alignment horizontal="center" vertical="top"/>
    </xf>
    <xf numFmtId="0" fontId="2" fillId="0" borderId="0" xfId="0" applyFont="1" applyAlignment="1">
      <alignment horizontal="center" vertical="top" wrapText="1"/>
    </xf>
    <xf numFmtId="1" fontId="2" fillId="0" borderId="0" xfId="3" applyNumberFormat="1" applyFont="1" applyFill="1" applyBorder="1" applyAlignment="1" applyProtection="1">
      <alignment horizontal="center" vertical="top"/>
    </xf>
    <xf numFmtId="0" fontId="10" fillId="9" borderId="15" xfId="0" applyFont="1" applyFill="1" applyBorder="1" applyAlignment="1">
      <alignment vertical="center"/>
    </xf>
    <xf numFmtId="0" fontId="10" fillId="9" borderId="18" xfId="0" applyFont="1" applyFill="1" applyBorder="1" applyAlignment="1">
      <alignment vertical="center" wrapText="1"/>
    </xf>
    <xf numFmtId="0" fontId="10" fillId="9" borderId="18" xfId="0" applyFont="1" applyFill="1" applyBorder="1" applyAlignment="1">
      <alignment vertical="center"/>
    </xf>
    <xf numFmtId="0" fontId="10" fillId="9" borderId="18" xfId="0" applyFont="1" applyFill="1" applyBorder="1" applyAlignment="1">
      <alignment horizontal="left" vertical="center" wrapText="1"/>
    </xf>
    <xf numFmtId="0" fontId="18" fillId="12" borderId="17" xfId="0" applyFont="1" applyFill="1" applyBorder="1" applyAlignment="1">
      <alignment vertical="top"/>
    </xf>
    <xf numFmtId="0" fontId="0" fillId="12" borderId="2" xfId="0" applyFill="1" applyBorder="1" applyAlignment="1">
      <alignment vertical="top" wrapText="1"/>
    </xf>
    <xf numFmtId="0" fontId="0" fillId="12" borderId="2" xfId="0" applyFill="1" applyBorder="1" applyAlignment="1">
      <alignment vertical="top"/>
    </xf>
    <xf numFmtId="0" fontId="0" fillId="12" borderId="2" xfId="0" quotePrefix="1" applyFill="1" applyBorder="1" applyAlignment="1">
      <alignment horizontal="left" vertical="top" wrapText="1"/>
    </xf>
    <xf numFmtId="0" fontId="0" fillId="13" borderId="17" xfId="0" applyFill="1" applyBorder="1" applyAlignment="1">
      <alignment vertical="top"/>
    </xf>
    <xf numFmtId="0" fontId="0" fillId="13" borderId="2" xfId="0" applyFill="1" applyBorder="1" applyAlignment="1">
      <alignment vertical="top" wrapText="1"/>
    </xf>
    <xf numFmtId="0" fontId="0" fillId="13" borderId="2" xfId="0" applyFill="1" applyBorder="1" applyAlignment="1">
      <alignment vertical="top"/>
    </xf>
    <xf numFmtId="0" fontId="0" fillId="13" borderId="2" xfId="0" applyFill="1" applyBorder="1" applyAlignment="1">
      <alignment horizontal="left" vertical="top" wrapText="1"/>
    </xf>
    <xf numFmtId="9" fontId="0" fillId="13" borderId="11" xfId="3" applyFont="1" applyFill="1" applyBorder="1" applyAlignment="1">
      <alignment horizontal="left" vertical="top"/>
    </xf>
    <xf numFmtId="0" fontId="0" fillId="12" borderId="17" xfId="0" applyFill="1" applyBorder="1" applyAlignment="1">
      <alignment vertical="top"/>
    </xf>
    <xf numFmtId="0" fontId="0" fillId="12" borderId="2" xfId="0" applyFill="1" applyBorder="1" applyAlignment="1">
      <alignment horizontal="left" vertical="top" wrapText="1"/>
    </xf>
    <xf numFmtId="0" fontId="15" fillId="13" borderId="2" xfId="0" applyFont="1" applyFill="1" applyBorder="1" applyAlignment="1">
      <alignment vertical="top" wrapText="1"/>
    </xf>
    <xf numFmtId="0" fontId="0" fillId="9" borderId="17" xfId="0" applyFill="1" applyBorder="1" applyAlignment="1">
      <alignment vertical="top"/>
    </xf>
    <xf numFmtId="0" fontId="0" fillId="9" borderId="2" xfId="0" applyFill="1" applyBorder="1" applyAlignment="1">
      <alignment vertical="top" wrapText="1"/>
    </xf>
    <xf numFmtId="0" fontId="0" fillId="9" borderId="2" xfId="0" applyFill="1" applyBorder="1" applyAlignment="1">
      <alignment vertical="top"/>
    </xf>
    <xf numFmtId="0" fontId="15" fillId="9" borderId="2" xfId="0" applyFont="1" applyFill="1" applyBorder="1" applyAlignment="1">
      <alignment vertical="top" wrapText="1"/>
    </xf>
    <xf numFmtId="0" fontId="0" fillId="9" borderId="2" xfId="0" applyFill="1" applyBorder="1" applyAlignment="1">
      <alignment horizontal="left" vertical="top" wrapText="1"/>
    </xf>
    <xf numFmtId="0" fontId="18" fillId="14" borderId="17" xfId="0" applyFont="1" applyFill="1" applyBorder="1" applyAlignment="1">
      <alignment vertical="top"/>
    </xf>
    <xf numFmtId="0" fontId="0" fillId="14" borderId="2" xfId="0" applyFill="1" applyBorder="1" applyAlignment="1">
      <alignment vertical="top" wrapText="1"/>
    </xf>
    <xf numFmtId="0" fontId="0" fillId="14" borderId="2" xfId="0" applyFill="1" applyBorder="1" applyAlignment="1">
      <alignment vertical="top"/>
    </xf>
    <xf numFmtId="0" fontId="11" fillId="8" borderId="17" xfId="0" applyFont="1" applyFill="1" applyBorder="1" applyAlignment="1">
      <alignment vertical="top"/>
    </xf>
    <xf numFmtId="0" fontId="0" fillId="8" borderId="2" xfId="0" applyFill="1" applyBorder="1" applyAlignment="1">
      <alignment vertical="top" wrapText="1"/>
    </xf>
    <xf numFmtId="0" fontId="0" fillId="8" borderId="2" xfId="0" applyFill="1" applyBorder="1" applyAlignment="1">
      <alignment vertical="top"/>
    </xf>
    <xf numFmtId="0" fontId="0" fillId="8" borderId="2" xfId="0" applyFill="1" applyBorder="1" applyAlignment="1">
      <alignment horizontal="left" vertical="top" wrapText="1"/>
    </xf>
    <xf numFmtId="0" fontId="11" fillId="14" borderId="17" xfId="0" applyFont="1" applyFill="1" applyBorder="1" applyAlignment="1">
      <alignment vertical="top"/>
    </xf>
    <xf numFmtId="0" fontId="15" fillId="14" borderId="2" xfId="0" applyFont="1" applyFill="1" applyBorder="1" applyAlignment="1">
      <alignment vertical="top" wrapText="1"/>
    </xf>
    <xf numFmtId="0" fontId="0" fillId="14" borderId="2" xfId="0" applyFill="1" applyBorder="1" applyAlignment="1">
      <alignment horizontal="left" vertical="top" wrapText="1"/>
    </xf>
    <xf numFmtId="0" fontId="11" fillId="9" borderId="17" xfId="0" applyFont="1" applyFill="1" applyBorder="1" applyAlignment="1">
      <alignment vertical="top"/>
    </xf>
    <xf numFmtId="0" fontId="16" fillId="9" borderId="2" xfId="0" applyFont="1" applyFill="1" applyBorder="1" applyAlignment="1">
      <alignment vertical="top" wrapText="1"/>
    </xf>
    <xf numFmtId="0" fontId="18" fillId="4" borderId="17" xfId="0" applyFont="1" applyFill="1" applyBorder="1" applyAlignment="1">
      <alignment vertical="top"/>
    </xf>
    <xf numFmtId="0" fontId="0" fillId="4" borderId="2" xfId="0" applyFill="1" applyBorder="1" applyAlignment="1">
      <alignment vertical="top" wrapText="1"/>
    </xf>
    <xf numFmtId="0" fontId="0" fillId="4" borderId="2" xfId="0" applyFill="1" applyBorder="1" applyAlignment="1">
      <alignment vertical="top"/>
    </xf>
    <xf numFmtId="0" fontId="0" fillId="4" borderId="2" xfId="0" applyFill="1" applyBorder="1" applyAlignment="1">
      <alignment horizontal="left" vertical="top" wrapText="1"/>
    </xf>
    <xf numFmtId="0" fontId="11" fillId="9" borderId="13" xfId="0" applyFont="1" applyFill="1" applyBorder="1" applyAlignment="1">
      <alignment vertical="top"/>
    </xf>
    <xf numFmtId="0" fontId="0" fillId="9" borderId="16" xfId="0" applyFill="1" applyBorder="1" applyAlignment="1">
      <alignment vertical="top" wrapText="1"/>
    </xf>
    <xf numFmtId="0" fontId="0" fillId="9" borderId="16" xfId="0" applyFill="1" applyBorder="1" applyAlignment="1">
      <alignment vertical="top"/>
    </xf>
    <xf numFmtId="0" fontId="16" fillId="9" borderId="16" xfId="0" applyFont="1" applyFill="1" applyBorder="1" applyAlignment="1">
      <alignment vertical="top" wrapText="1"/>
    </xf>
    <xf numFmtId="0" fontId="0" fillId="9" borderId="16" xfId="0" applyFill="1" applyBorder="1" applyAlignment="1">
      <alignment horizontal="left" vertical="top" wrapText="1"/>
    </xf>
    <xf numFmtId="9" fontId="0" fillId="9" borderId="1" xfId="3" applyFont="1" applyFill="1" applyBorder="1" applyAlignment="1">
      <alignment horizontal="left" vertical="top"/>
    </xf>
    <xf numFmtId="0" fontId="0" fillId="13" borderId="2" xfId="0" quotePrefix="1" applyFill="1" applyBorder="1" applyAlignment="1">
      <alignment horizontal="left" vertical="top" wrapText="1"/>
    </xf>
    <xf numFmtId="0" fontId="15" fillId="8" borderId="2" xfId="0" quotePrefix="1" applyFont="1" applyFill="1" applyBorder="1" applyAlignment="1">
      <alignment horizontal="left" vertical="top" wrapText="1"/>
    </xf>
    <xf numFmtId="0" fontId="0" fillId="4" borderId="2" xfId="0" quotePrefix="1" applyFill="1" applyBorder="1" applyAlignment="1">
      <alignment horizontal="left" vertical="top" wrapText="1"/>
    </xf>
    <xf numFmtId="0" fontId="24" fillId="0" borderId="19" xfId="0" applyFont="1" applyBorder="1"/>
    <xf numFmtId="1" fontId="0" fillId="0" borderId="20" xfId="0" applyNumberFormat="1" applyBorder="1"/>
    <xf numFmtId="1" fontId="24" fillId="0" borderId="21" xfId="0" applyNumberFormat="1" applyFont="1" applyBorder="1"/>
    <xf numFmtId="0" fontId="0" fillId="0" borderId="22" xfId="0" applyBorder="1"/>
    <xf numFmtId="0" fontId="0" fillId="0" borderId="23" xfId="0" applyBorder="1"/>
    <xf numFmtId="0" fontId="0" fillId="0" borderId="24" xfId="0" applyBorder="1"/>
    <xf numFmtId="0" fontId="0" fillId="0" borderId="25" xfId="0" applyBorder="1"/>
    <xf numFmtId="1" fontId="0" fillId="0" borderId="26" xfId="0" applyNumberFormat="1" applyBorder="1"/>
    <xf numFmtId="0" fontId="0" fillId="0" borderId="25" xfId="0" applyBorder="1" applyAlignment="1">
      <alignment horizontal="right"/>
    </xf>
    <xf numFmtId="0" fontId="0" fillId="0" borderId="27" xfId="0" applyBorder="1" applyAlignment="1">
      <alignment horizontal="right"/>
    </xf>
    <xf numFmtId="1" fontId="0" fillId="0" borderId="28" xfId="0" applyNumberFormat="1" applyBorder="1"/>
    <xf numFmtId="1" fontId="0" fillId="0" borderId="29" xfId="0" applyNumberFormat="1" applyBorder="1"/>
    <xf numFmtId="0" fontId="0" fillId="0" borderId="25" xfId="0" applyBorder="1" applyAlignment="1">
      <alignment horizontal="right" indent="1"/>
    </xf>
    <xf numFmtId="165" fontId="17" fillId="9" borderId="0" xfId="0" applyNumberFormat="1" applyFont="1" applyFill="1"/>
    <xf numFmtId="165" fontId="15" fillId="11" borderId="0" xfId="0" applyNumberFormat="1" applyFont="1" applyFill="1" applyAlignment="1">
      <alignment horizontal="left"/>
    </xf>
    <xf numFmtId="165" fontId="0" fillId="0" borderId="0" xfId="0" applyNumberFormat="1"/>
    <xf numFmtId="165" fontId="10" fillId="9" borderId="14" xfId="0" applyNumberFormat="1" applyFont="1" applyFill="1" applyBorder="1" applyAlignment="1">
      <alignment vertical="center"/>
    </xf>
    <xf numFmtId="165" fontId="0" fillId="12" borderId="11" xfId="3" applyNumberFormat="1" applyFont="1" applyFill="1" applyBorder="1" applyAlignment="1">
      <alignment horizontal="left" vertical="top"/>
    </xf>
    <xf numFmtId="165" fontId="0" fillId="13" borderId="11" xfId="3" applyNumberFormat="1" applyFont="1" applyFill="1" applyBorder="1" applyAlignment="1">
      <alignment horizontal="left" vertical="top"/>
    </xf>
    <xf numFmtId="165" fontId="0" fillId="9" borderId="11" xfId="3" applyNumberFormat="1" applyFont="1" applyFill="1" applyBorder="1" applyAlignment="1">
      <alignment horizontal="left" vertical="top"/>
    </xf>
    <xf numFmtId="165" fontId="0" fillId="14" borderId="11" xfId="3" applyNumberFormat="1" applyFont="1" applyFill="1" applyBorder="1" applyAlignment="1">
      <alignment horizontal="left" vertical="top"/>
    </xf>
    <xf numFmtId="165" fontId="0" fillId="8" borderId="11" xfId="3" applyNumberFormat="1" applyFont="1" applyFill="1" applyBorder="1" applyAlignment="1">
      <alignment horizontal="left" vertical="top"/>
    </xf>
    <xf numFmtId="165" fontId="0" fillId="4" borderId="11" xfId="3" applyNumberFormat="1" applyFont="1" applyFill="1" applyBorder="1" applyAlignment="1">
      <alignment horizontal="left" vertical="top"/>
    </xf>
    <xf numFmtId="0" fontId="6" fillId="9" borderId="6" xfId="0" applyFont="1" applyFill="1" applyBorder="1" applyAlignment="1">
      <alignment horizontal="center"/>
    </xf>
    <xf numFmtId="1" fontId="22" fillId="10" borderId="11" xfId="0" applyNumberFormat="1" applyFont="1" applyFill="1" applyBorder="1" applyAlignment="1">
      <alignment horizontal="center" vertical="center"/>
    </xf>
    <xf numFmtId="0" fontId="22" fillId="2" borderId="11" xfId="0" applyFont="1" applyFill="1" applyBorder="1" applyAlignment="1">
      <alignment horizontal="center" vertical="center"/>
    </xf>
    <xf numFmtId="1" fontId="22" fillId="2" borderId="11" xfId="3" applyNumberFormat="1" applyFont="1" applyFill="1" applyBorder="1" applyAlignment="1" applyProtection="1">
      <alignment horizontal="center" vertical="center"/>
    </xf>
    <xf numFmtId="0" fontId="25" fillId="0" borderId="2" xfId="0" applyFont="1" applyBorder="1" applyAlignment="1">
      <alignment vertical="top" wrapText="1"/>
    </xf>
    <xf numFmtId="0" fontId="2" fillId="3" borderId="2" xfId="0" applyFont="1" applyFill="1" applyBorder="1" applyAlignment="1">
      <alignment vertical="top" wrapText="1"/>
    </xf>
    <xf numFmtId="0" fontId="2" fillId="3" borderId="2" xfId="0" applyFont="1" applyFill="1" applyBorder="1" applyAlignment="1">
      <alignment horizontal="left" vertical="top" wrapText="1"/>
    </xf>
    <xf numFmtId="0" fontId="2" fillId="3" borderId="2" xfId="0" applyFont="1" applyFill="1" applyBorder="1" applyAlignment="1">
      <alignment horizontal="center" vertical="top"/>
    </xf>
    <xf numFmtId="0" fontId="2" fillId="3" borderId="2" xfId="0" applyFont="1" applyFill="1" applyBorder="1" applyAlignment="1">
      <alignment horizontal="left" vertical="top"/>
    </xf>
    <xf numFmtId="0" fontId="26" fillId="0" borderId="0" xfId="0" applyFont="1" applyAlignment="1">
      <alignment vertical="center"/>
    </xf>
    <xf numFmtId="1" fontId="5" fillId="5" borderId="13" xfId="0" applyNumberFormat="1" applyFont="1" applyFill="1" applyBorder="1" applyAlignment="1">
      <alignment horizontal="center" vertical="center"/>
    </xf>
    <xf numFmtId="1" fontId="3" fillId="4" borderId="4" xfId="0" applyNumberFormat="1" applyFont="1" applyFill="1" applyBorder="1" applyAlignment="1">
      <alignment horizontal="center" vertical="center" wrapText="1"/>
    </xf>
    <xf numFmtId="0" fontId="2" fillId="0" borderId="4" xfId="0" applyFont="1" applyBorder="1" applyAlignment="1">
      <alignment horizontal="center" vertical="top" wrapText="1"/>
    </xf>
    <xf numFmtId="0" fontId="12" fillId="13" borderId="2" xfId="0" applyFont="1" applyFill="1" applyBorder="1" applyAlignment="1">
      <alignment vertical="top" wrapText="1"/>
    </xf>
    <xf numFmtId="0" fontId="0" fillId="14" borderId="17" xfId="0" applyFill="1" applyBorder="1" applyAlignment="1">
      <alignment vertical="top"/>
    </xf>
    <xf numFmtId="0" fontId="0" fillId="14" borderId="17" xfId="0" applyFill="1" applyBorder="1" applyAlignment="1">
      <alignment vertical="top" wrapText="1"/>
    </xf>
    <xf numFmtId="0" fontId="2" fillId="2" borderId="2" xfId="0" applyFont="1" applyFill="1" applyBorder="1" applyAlignment="1">
      <alignment horizontal="left" vertical="center"/>
    </xf>
    <xf numFmtId="165" fontId="0" fillId="14" borderId="17" xfId="0" applyNumberFormat="1" applyFill="1" applyBorder="1" applyAlignment="1">
      <alignment horizontal="left" vertical="top"/>
    </xf>
    <xf numFmtId="2" fontId="0" fillId="0" borderId="0" xfId="0" applyNumberFormat="1"/>
    <xf numFmtId="2" fontId="0" fillId="0" borderId="28" xfId="0" applyNumberFormat="1" applyBorder="1"/>
    <xf numFmtId="2" fontId="0" fillId="0" borderId="20" xfId="0" applyNumberFormat="1" applyBorder="1"/>
    <xf numFmtId="2" fontId="0" fillId="0" borderId="23" xfId="0" applyNumberFormat="1" applyBorder="1"/>
  </cellXfs>
  <cellStyles count="7">
    <cellStyle name="Euro" xfId="2" xr:uid="{00000000-0005-0000-0000-000000000000}"/>
    <cellStyle name="Procent" xfId="3" builtinId="5"/>
    <cellStyle name="Procent 2" xfId="5" xr:uid="{00000000-0005-0000-0000-000002000000}"/>
    <cellStyle name="Standaard" xfId="0" builtinId="0"/>
    <cellStyle name="Standaard 2" xfId="1" xr:uid="{00000000-0005-0000-0000-000004000000}"/>
    <cellStyle name="Standaard 3" xfId="4" xr:uid="{00000000-0005-0000-0000-000005000000}"/>
    <cellStyle name="Standaard 4" xfId="6" xr:uid="{6D7C7BE9-28BB-41FE-B7D2-11B033B84212}"/>
  </cellStyles>
  <dxfs count="36">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border diagonalUp="0" diagonalDown="0">
        <left style="thin">
          <color indexed="64"/>
        </left>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rgb="FF000000"/>
        </top>
      </border>
    </dxf>
    <dxf>
      <border diagonalUp="0" diagonalDown="0">
        <left style="thin">
          <color rgb="FF000000"/>
        </left>
        <right style="thin">
          <color rgb="FF000000"/>
        </right>
        <top style="thin">
          <color rgb="FF000000"/>
        </top>
        <bottom style="thin">
          <color rgb="FF000000"/>
        </bottom>
      </border>
    </dxf>
    <dxf>
      <border>
        <bottom style="thin">
          <color rgb="FF000000"/>
        </bottom>
      </border>
    </dxf>
    <dxf>
      <font>
        <b val="0"/>
        <i val="0"/>
        <strike val="0"/>
        <condense val="0"/>
        <extend val="0"/>
        <outline val="0"/>
        <shadow val="0"/>
        <u val="none"/>
        <vertAlign val="baseline"/>
        <sz val="11"/>
        <color theme="0"/>
        <name val="Calibri"/>
        <scheme val="minor"/>
      </font>
      <fill>
        <patternFill patternType="solid">
          <fgColor indexed="64"/>
          <bgColor theme="3" tint="-0.249977111117893"/>
        </patternFill>
      </fill>
      <alignment horizontal="general"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val="0"/>
        <i val="0"/>
        <strike val="0"/>
        <condense val="0"/>
        <extend val="0"/>
        <outline val="0"/>
        <shadow val="0"/>
        <u val="none"/>
        <vertAlign val="baseline"/>
        <sz val="11"/>
        <color theme="0"/>
        <name val="Calibri"/>
        <scheme val="minor"/>
      </font>
      <fill>
        <patternFill patternType="solid">
          <fgColor indexed="64"/>
          <bgColor theme="3" tint="-0.249977111117893"/>
        </patternFill>
      </fill>
      <alignment horizontal="general"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FF7979"/>
      <color rgb="FFFF7C80"/>
      <color rgb="FFF9EEED"/>
      <color rgb="FFF0D5D4"/>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esktop/Tijdelijk/RVB_BPM_Applicatie_Kwaliteitseisen_20180517_094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Downloads\IT%20Sourcing%20checklist%20v1.8%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waliteitseisen"/>
      <sheetName val="Parameters"/>
      <sheetName val="Blad2"/>
      <sheetName val="Blad3"/>
    </sheetNames>
    <sheetDataSet>
      <sheetData sheetId="0" refreshError="1"/>
      <sheetData sheetId="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ing Point"/>
      <sheetName val="1) Impact Assessment"/>
      <sheetName val="2) Security questionnaire"/>
      <sheetName val="3) Architectural questionnaire"/>
    </sheetNames>
    <sheetDataSet>
      <sheetData sheetId="0"/>
      <sheetData sheetId="1"/>
      <sheetData sheetId="2"/>
      <sheetData sheetId="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el3" displayName="Tabel3" ref="A6:F19" totalsRowShown="0" headerRowDxfId="35" headerRowBorderDxfId="34" tableBorderDxfId="33" totalsRowBorderDxfId="32">
  <autoFilter ref="A6:F19" xr:uid="{00000000-0009-0000-0100-000003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000-000001000000}" name="Groep" dataDxfId="31"/>
    <tableColumn id="2" xr3:uid="{00000000-0010-0000-0000-000002000000}" name="Titel" dataDxfId="30"/>
    <tableColumn id="6" xr3:uid="{00000000-0010-0000-0000-000006000000}" name="Nr" dataDxfId="29"/>
    <tableColumn id="3" xr3:uid="{00000000-0010-0000-0000-000003000000}" name="Open vraag" dataDxfId="28"/>
    <tableColumn id="4" xr3:uid="{00000000-0010-0000-0000-000004000000}" name="Toelichting" dataDxfId="27"/>
    <tableColumn id="5" xr3:uid="{00000000-0010-0000-0000-000005000000}" name="Maximale score" dataDxfId="26"/>
  </tableColumns>
  <tableStyleInfo name="TableStyleLight2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3759F96-62EF-4D78-A8C5-A19247D4812D}" name="Tabel37" displayName="Tabel37" ref="A6:F11" totalsRowShown="0" headerRowDxfId="25" headerRowBorderDxfId="24" tableBorderDxfId="23" totalsRowBorderDxfId="22">
  <autoFilter ref="A6:F11" xr:uid="{00000000-0009-0000-0100-000003000000}">
    <filterColumn colId="0" hiddenButton="1"/>
    <filterColumn colId="1" hiddenButton="1"/>
    <filterColumn colId="2" hiddenButton="1"/>
    <filterColumn colId="3" hiddenButton="1"/>
    <filterColumn colId="4" hiddenButton="1"/>
    <filterColumn colId="5" hiddenButton="1"/>
  </autoFilter>
  <tableColumns count="6">
    <tableColumn id="1" xr3:uid="{E3857804-2C5C-417A-A9DE-C4514D4CA522}" name="Groep" dataDxfId="21"/>
    <tableColumn id="2" xr3:uid="{D5D70CCF-8E2F-4972-8EC7-26E15852549D}" name="Titel" dataDxfId="20"/>
    <tableColumn id="6" xr3:uid="{4AAE6121-7078-4684-91C7-885DEEE12E92}" name="Nr" dataDxfId="19"/>
    <tableColumn id="3" xr3:uid="{E3ACCD46-252B-43BD-A5A6-F668580988BB}" name="Open vraag" dataDxfId="18"/>
    <tableColumn id="4" xr3:uid="{F37BC8C7-9FE2-4660-9CD4-ADC07B727E15}" name="Toelichting" dataDxfId="17"/>
    <tableColumn id="5" xr3:uid="{40ED68F2-819B-4345-A9EC-9F2934DCF681}" name="Maximale score" dataDxfId="16"/>
  </tableColumns>
  <tableStyleInfo name="TableStyleLight2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3000000}" name="Tabel2" displayName="Tabel2" ref="A1:E17" totalsRowShown="0">
  <autoFilter ref="A1:E17" xr:uid="{00000000-0009-0000-0100-000002000000}">
    <filterColumn colId="0" hiddenButton="1"/>
    <filterColumn colId="1" hiddenButton="1"/>
    <filterColumn colId="2" hiddenButton="1"/>
    <filterColumn colId="3" hiddenButton="1"/>
    <filterColumn colId="4" hiddenButton="1"/>
  </autoFilter>
  <tableColumns count="5">
    <tableColumn id="1" xr3:uid="{00000000-0010-0000-0300-000001000000}" name="Wensen"/>
    <tableColumn id="3" xr3:uid="{00000000-0010-0000-0300-000003000000}" name="Behaalde score" dataDxfId="15"/>
    <tableColumn id="2" xr3:uid="{00000000-0010-0000-0300-000002000000}" name="Subtotaal" dataDxfId="14"/>
    <tableColumn id="4" xr3:uid="{02B2784C-ECE2-4099-88EA-FF3E74EE2245}" name="Wegingsfactor" dataDxfId="13"/>
    <tableColumn id="5" xr3:uid="{5EECE263-4EE5-4BBF-9F89-D61346E3B53A}" name="Gewogen score" dataDxfId="1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AF2E7CF-6674-490F-B6D6-B542245F7369}" name="Tabel28" displayName="Tabel28" ref="A20:E33" totalsRowShown="0">
  <autoFilter ref="A20:E33" xr:uid="{EAF2E7CF-6674-490F-B6D6-B542245F7369}"/>
  <tableColumns count="5">
    <tableColumn id="1" xr3:uid="{236C8BA7-8E92-4221-96FA-CA9720FECE4E}" name="Open vragen"/>
    <tableColumn id="3" xr3:uid="{CBDA22C9-C229-4AB7-9919-D948A090FF00}" name="Behaalde score" dataDxfId="11"/>
    <tableColumn id="2" xr3:uid="{67B3167B-86D4-4B31-AD77-42AE908DA64A}" name="Subtotaal" dataDxfId="10"/>
    <tableColumn id="4" xr3:uid="{A95B5B7C-E354-4EE3-94AE-63B1A300C92D}" name="Wegingsfactor" dataDxfId="9"/>
    <tableColumn id="5" xr3:uid="{9D21157B-1E8A-4F91-BD94-B865F0BEAEE2}" name="Gewogen score" dataDxfId="8"/>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I63"/>
  <sheetViews>
    <sheetView showGridLines="0" tabSelected="1" zoomScaleNormal="100" zoomScaleSheetLayoutView="110" workbookViewId="0">
      <pane xSplit="2" ySplit="2" topLeftCell="C3" activePane="bottomRight" state="frozen"/>
      <selection pane="topRight" activeCell="G33" sqref="G33"/>
      <selection pane="bottomLeft" activeCell="G33" sqref="G33"/>
      <selection pane="bottomRight"/>
    </sheetView>
  </sheetViews>
  <sheetFormatPr defaultRowHeight="15" x14ac:dyDescent="0.25"/>
  <cols>
    <col min="1" max="1" width="2.42578125" customWidth="1"/>
    <col min="2" max="2" width="10" style="20" customWidth="1"/>
    <col min="3" max="3" width="45.85546875" customWidth="1"/>
    <col min="4" max="4" width="64.85546875" customWidth="1"/>
    <col min="5" max="5" width="5.42578125" customWidth="1"/>
    <col min="6" max="6" width="7.42578125" customWidth="1"/>
    <col min="7" max="7" width="13.42578125" hidden="1" customWidth="1"/>
    <col min="8" max="8" width="18.28515625" customWidth="1"/>
    <col min="9" max="9" width="7.85546875" style="35" bestFit="1" customWidth="1"/>
  </cols>
  <sheetData>
    <row r="1" spans="1:9" x14ac:dyDescent="0.25">
      <c r="A1" s="1"/>
      <c r="B1" s="25"/>
      <c r="C1" s="1"/>
      <c r="D1" s="1"/>
      <c r="E1" s="1"/>
      <c r="F1" s="26"/>
      <c r="G1" s="26"/>
      <c r="H1" s="26"/>
    </row>
    <row r="2" spans="1:9" ht="18.75" x14ac:dyDescent="0.3">
      <c r="A2" s="1"/>
      <c r="B2" s="28" t="s">
        <v>0</v>
      </c>
      <c r="C2" s="29"/>
      <c r="D2" s="29"/>
      <c r="E2" s="29"/>
      <c r="F2" s="30"/>
      <c r="G2" s="31"/>
      <c r="H2" s="32"/>
      <c r="I2" s="147"/>
    </row>
    <row r="3" spans="1:9" x14ac:dyDescent="0.25">
      <c r="A3" s="1"/>
      <c r="B3" s="52" t="s">
        <v>1</v>
      </c>
      <c r="C3" s="53"/>
      <c r="D3" s="53"/>
      <c r="E3" s="53"/>
      <c r="F3" s="53"/>
      <c r="G3" s="53"/>
      <c r="H3" s="54" t="s">
        <v>2</v>
      </c>
      <c r="I3" s="37">
        <v>10</v>
      </c>
    </row>
    <row r="4" spans="1:9" x14ac:dyDescent="0.25">
      <c r="A4" s="1"/>
      <c r="B4" s="55" t="s">
        <v>3</v>
      </c>
      <c r="C4" s="56"/>
      <c r="D4" s="56"/>
      <c r="E4" s="56"/>
      <c r="F4" s="56"/>
      <c r="G4" s="57"/>
      <c r="H4" s="58" t="s">
        <v>4</v>
      </c>
      <c r="I4" s="148" t="s">
        <v>5</v>
      </c>
    </row>
    <row r="5" spans="1:9" x14ac:dyDescent="0.25">
      <c r="A5" s="1"/>
      <c r="B5" s="60">
        <v>1</v>
      </c>
      <c r="C5" s="163" t="s">
        <v>6</v>
      </c>
      <c r="D5" s="163"/>
      <c r="E5" s="163"/>
      <c r="F5" s="163"/>
      <c r="G5" s="163"/>
      <c r="H5" s="61" t="s">
        <v>7</v>
      </c>
      <c r="I5" s="149" t="s">
        <v>8</v>
      </c>
    </row>
    <row r="6" spans="1:9" x14ac:dyDescent="0.25">
      <c r="A6" s="1"/>
      <c r="B6" s="60">
        <v>2</v>
      </c>
      <c r="C6" s="163" t="s">
        <v>9</v>
      </c>
      <c r="D6" s="163"/>
      <c r="E6" s="163"/>
      <c r="F6" s="163"/>
      <c r="G6" s="163"/>
      <c r="H6" s="62">
        <v>1</v>
      </c>
      <c r="I6" s="150">
        <f>+$I$3*1</f>
        <v>10</v>
      </c>
    </row>
    <row r="7" spans="1:9" x14ac:dyDescent="0.25">
      <c r="A7" s="1"/>
      <c r="B7" s="60">
        <v>3</v>
      </c>
      <c r="C7" s="163" t="s">
        <v>10</v>
      </c>
      <c r="D7" s="163"/>
      <c r="E7" s="163"/>
      <c r="F7" s="163"/>
      <c r="G7" s="163"/>
      <c r="H7" s="62">
        <v>0.5</v>
      </c>
      <c r="I7" s="150">
        <f>+$I$3*0.5</f>
        <v>5</v>
      </c>
    </row>
    <row r="8" spans="1:9" x14ac:dyDescent="0.25">
      <c r="A8" s="1"/>
      <c r="B8" s="60">
        <v>4</v>
      </c>
      <c r="C8" s="163" t="s">
        <v>11</v>
      </c>
      <c r="D8" s="163"/>
      <c r="E8" s="163"/>
      <c r="F8" s="163"/>
      <c r="G8" s="163"/>
      <c r="H8" s="62">
        <v>0.2</v>
      </c>
      <c r="I8" s="150">
        <f>+$I$3*0.2</f>
        <v>2</v>
      </c>
    </row>
    <row r="9" spans="1:9" x14ac:dyDescent="0.25">
      <c r="A9" s="1"/>
      <c r="B9" s="2"/>
      <c r="C9" s="156" t="s">
        <v>303</v>
      </c>
      <c r="D9" s="3"/>
      <c r="E9" s="3"/>
      <c r="I9"/>
    </row>
    <row r="10" spans="1:9" x14ac:dyDescent="0.25">
      <c r="A10" s="3"/>
      <c r="B10" s="15" t="s">
        <v>12</v>
      </c>
      <c r="C10" s="10" t="s">
        <v>13</v>
      </c>
      <c r="D10" s="10"/>
      <c r="E10" s="10"/>
      <c r="F10" s="10"/>
      <c r="G10" s="10"/>
      <c r="H10" s="34" t="s">
        <v>14</v>
      </c>
      <c r="I10" s="157">
        <f>+SUM(I12:I20)</f>
        <v>0</v>
      </c>
    </row>
    <row r="11" spans="1:9" ht="39.950000000000003" customHeight="1" x14ac:dyDescent="0.25">
      <c r="A11" s="1"/>
      <c r="B11" s="16" t="s">
        <v>15</v>
      </c>
      <c r="C11" s="8" t="s">
        <v>16</v>
      </c>
      <c r="D11" s="8" t="s">
        <v>17</v>
      </c>
      <c r="E11" s="9" t="s">
        <v>18</v>
      </c>
      <c r="F11" s="9" t="s">
        <v>4</v>
      </c>
      <c r="G11" s="9" t="s">
        <v>19</v>
      </c>
      <c r="H11" s="9" t="s">
        <v>20</v>
      </c>
      <c r="I11" s="158" t="s">
        <v>5</v>
      </c>
    </row>
    <row r="12" spans="1:9" x14ac:dyDescent="0.25">
      <c r="A12" s="1"/>
      <c r="B12" s="17" t="s">
        <v>21</v>
      </c>
      <c r="C12" s="151" t="s">
        <v>22</v>
      </c>
      <c r="D12" s="4" t="s">
        <v>23</v>
      </c>
      <c r="E12" s="45">
        <v>1</v>
      </c>
      <c r="F12" s="46" t="str">
        <f t="shared" ref="F12:F19" si="0">IF(E12="",,VLOOKUP(E12,$B$5:$H$8,7,FALSE))</f>
        <v>K.O.</v>
      </c>
      <c r="G12" s="6"/>
      <c r="H12" s="64"/>
      <c r="I12" s="47" t="str">
        <f>IF(UPPER(H12)="X",IF(E12="",,VLOOKUP(E12,$B$5:$I$8,8,FALSE)),IF(E12=$B$5,"Niet oké",0))</f>
        <v>Niet oké</v>
      </c>
    </row>
    <row r="13" spans="1:9" ht="56.1" customHeight="1" x14ac:dyDescent="0.25">
      <c r="A13" s="1"/>
      <c r="B13" s="17" t="s">
        <v>24</v>
      </c>
      <c r="C13" s="151" t="s">
        <v>25</v>
      </c>
      <c r="D13" s="4" t="s">
        <v>26</v>
      </c>
      <c r="E13" s="45">
        <v>2</v>
      </c>
      <c r="F13" s="46">
        <f t="shared" si="0"/>
        <v>1</v>
      </c>
      <c r="G13" s="6"/>
      <c r="H13" s="64"/>
      <c r="I13" s="47">
        <f t="shared" ref="I13:I19" si="1">IF(UPPER(H13)="X",IF(E13="",,VLOOKUP(E13,$B$5:$I$8,8,FALSE)),IF(E13=$B$5,"Niet oké",0))</f>
        <v>0</v>
      </c>
    </row>
    <row r="14" spans="1:9" ht="38.25" x14ac:dyDescent="0.25">
      <c r="A14" s="1"/>
      <c r="B14" s="17" t="s">
        <v>27</v>
      </c>
      <c r="C14" s="4" t="s">
        <v>28</v>
      </c>
      <c r="D14" s="4" t="s">
        <v>29</v>
      </c>
      <c r="E14" s="45">
        <v>2</v>
      </c>
      <c r="F14" s="46">
        <f t="shared" ref="F14" si="2">IF(E14="",,VLOOKUP(E14,$B$5:$H$8,7,FALSE))</f>
        <v>1</v>
      </c>
      <c r="G14" s="6"/>
      <c r="H14" s="64"/>
      <c r="I14" s="47">
        <f t="shared" ref="I14" si="3">IF(UPPER(H14)="X",IF(E14="",,VLOOKUP(E14,$B$5:$I$8,8,FALSE)),IF(E14=$B$5,"Niet oké",0))</f>
        <v>0</v>
      </c>
    </row>
    <row r="15" spans="1:9" ht="207.95" customHeight="1" x14ac:dyDescent="0.25">
      <c r="A15" s="1"/>
      <c r="B15" s="17" t="s">
        <v>30</v>
      </c>
      <c r="C15" s="151" t="s">
        <v>31</v>
      </c>
      <c r="D15" s="4" t="s">
        <v>32</v>
      </c>
      <c r="E15" s="45">
        <v>1</v>
      </c>
      <c r="F15" s="46" t="str">
        <f t="shared" ref="F15" si="4">IF(E15="",,VLOOKUP(E15,$B$5:$H$8,7,FALSE))</f>
        <v>K.O.</v>
      </c>
      <c r="G15" s="6"/>
      <c r="H15" s="64"/>
      <c r="I15" s="47" t="str">
        <f t="shared" ref="I15" si="5">IF(UPPER(H15)="X",IF(E15="",,VLOOKUP(E15,$B$5:$I$8,8,FALSE)),IF(E15=$B$5,"Niet oké",0))</f>
        <v>Niet oké</v>
      </c>
    </row>
    <row r="16" spans="1:9" ht="25.5" x14ac:dyDescent="0.25">
      <c r="A16" s="1"/>
      <c r="B16" s="17" t="s">
        <v>33</v>
      </c>
      <c r="C16" s="4" t="s">
        <v>34</v>
      </c>
      <c r="D16" s="4" t="s">
        <v>35</v>
      </c>
      <c r="E16" s="45">
        <v>2</v>
      </c>
      <c r="F16" s="46">
        <f t="shared" ref="F16" si="6">IF(E16="",,VLOOKUP(E16,$B$5:$H$8,7,FALSE))</f>
        <v>1</v>
      </c>
      <c r="G16" s="6"/>
      <c r="H16" s="64"/>
      <c r="I16" s="47">
        <f t="shared" ref="I16" si="7">IF(UPPER(H16)="X",IF(E16="",,VLOOKUP(E16,$B$5:$I$8,8,FALSE)),IF(E16=$B$5,"Niet oké",0))</f>
        <v>0</v>
      </c>
    </row>
    <row r="17" spans="1:9" x14ac:dyDescent="0.25">
      <c r="A17" s="1"/>
      <c r="B17" s="17" t="s">
        <v>36</v>
      </c>
      <c r="C17" s="4" t="s">
        <v>37</v>
      </c>
      <c r="D17" s="4" t="s">
        <v>38</v>
      </c>
      <c r="E17" s="45">
        <v>2</v>
      </c>
      <c r="F17" s="46">
        <f t="shared" ref="F17" si="8">IF(E17="",,VLOOKUP(E17,$B$5:$H$8,7,FALSE))</f>
        <v>1</v>
      </c>
      <c r="G17" s="6"/>
      <c r="H17" s="64"/>
      <c r="I17" s="47">
        <f t="shared" ref="I17" si="9">IF(UPPER(H17)="X",IF(E17="",,VLOOKUP(E17,$B$5:$I$8,8,FALSE)),IF(E17=$B$5,"Niet oké",0))</f>
        <v>0</v>
      </c>
    </row>
    <row r="18" spans="1:9" ht="25.5" x14ac:dyDescent="0.25">
      <c r="A18" s="1"/>
      <c r="B18" s="17" t="s">
        <v>39</v>
      </c>
      <c r="C18" s="4" t="s">
        <v>40</v>
      </c>
      <c r="D18" s="4" t="s">
        <v>41</v>
      </c>
      <c r="E18" s="45">
        <v>1</v>
      </c>
      <c r="F18" s="46" t="str">
        <f t="shared" ref="F18" si="10">IF(E18="",,VLOOKUP(E18,$B$5:$H$8,7,FALSE))</f>
        <v>K.O.</v>
      </c>
      <c r="G18" s="6"/>
      <c r="H18" s="64"/>
      <c r="I18" s="47" t="str">
        <f t="shared" ref="I18" si="11">IF(UPPER(H18)="X",IF(E18="",,VLOOKUP(E18,$B$5:$I$8,8,FALSE)),IF(E18=$B$5,"Niet oké",0))</f>
        <v>Niet oké</v>
      </c>
    </row>
    <row r="19" spans="1:9" x14ac:dyDescent="0.25">
      <c r="A19" s="1"/>
      <c r="B19" s="17" t="s">
        <v>42</v>
      </c>
      <c r="C19" s="4" t="s">
        <v>43</v>
      </c>
      <c r="D19" s="4" t="s">
        <v>44</v>
      </c>
      <c r="E19" s="45">
        <v>3</v>
      </c>
      <c r="F19" s="46">
        <f t="shared" si="0"/>
        <v>0.5</v>
      </c>
      <c r="G19" s="6"/>
      <c r="H19" s="64"/>
      <c r="I19" s="47">
        <f t="shared" si="1"/>
        <v>0</v>
      </c>
    </row>
    <row r="20" spans="1:9" x14ac:dyDescent="0.25">
      <c r="A20" s="1"/>
      <c r="B20" s="17"/>
      <c r="C20" s="4"/>
      <c r="D20" s="4"/>
      <c r="E20" s="45"/>
      <c r="F20" s="46"/>
      <c r="G20" s="6"/>
      <c r="H20" s="64"/>
      <c r="I20" s="47"/>
    </row>
    <row r="21" spans="1:9" x14ac:dyDescent="0.25">
      <c r="A21" s="1"/>
      <c r="B21" s="2"/>
      <c r="C21" s="3"/>
      <c r="D21" s="3"/>
      <c r="E21" s="3"/>
      <c r="F21" s="3"/>
      <c r="G21" s="3"/>
      <c r="H21" s="3"/>
    </row>
    <row r="22" spans="1:9" x14ac:dyDescent="0.25">
      <c r="A22" s="3"/>
      <c r="B22" s="15" t="s">
        <v>45</v>
      </c>
      <c r="C22" s="10"/>
      <c r="D22" s="10"/>
      <c r="E22" s="10"/>
      <c r="F22" s="10"/>
      <c r="G22" s="10"/>
      <c r="H22" s="34" t="s">
        <v>14</v>
      </c>
      <c r="I22" s="157">
        <f>+SUM(I24:I44)</f>
        <v>0</v>
      </c>
    </row>
    <row r="23" spans="1:9" ht="39.950000000000003" customHeight="1" x14ac:dyDescent="0.25">
      <c r="A23" s="1"/>
      <c r="B23" s="16" t="s">
        <v>15</v>
      </c>
      <c r="C23" s="8" t="s">
        <v>16</v>
      </c>
      <c r="D23" s="8" t="s">
        <v>17</v>
      </c>
      <c r="E23" s="9" t="s">
        <v>18</v>
      </c>
      <c r="F23" s="9" t="s">
        <v>4</v>
      </c>
      <c r="G23" s="9" t="s">
        <v>19</v>
      </c>
      <c r="H23" s="9" t="s">
        <v>20</v>
      </c>
      <c r="I23" s="158" t="s">
        <v>5</v>
      </c>
    </row>
    <row r="24" spans="1:9" x14ac:dyDescent="0.25">
      <c r="A24" s="1"/>
      <c r="B24" s="17" t="s">
        <v>46</v>
      </c>
      <c r="C24" s="4" t="s">
        <v>47</v>
      </c>
      <c r="D24" s="4" t="s">
        <v>48</v>
      </c>
      <c r="E24" s="45">
        <v>2</v>
      </c>
      <c r="F24" s="46">
        <f t="shared" ref="F24:F44" si="12">IF(E24="",,VLOOKUP(E24,$B$5:$H$8,7,FALSE))</f>
        <v>1</v>
      </c>
      <c r="G24" s="6"/>
      <c r="H24" s="64"/>
      <c r="I24" s="47">
        <f t="shared" ref="I24:I44" si="13">IF(UPPER(H24)="X",IF(E24="",,VLOOKUP(E24,$B$5:$I$8,8,FALSE)),IF(E24=$B$5,"Niet oké",0))</f>
        <v>0</v>
      </c>
    </row>
    <row r="25" spans="1:9" ht="25.5" x14ac:dyDescent="0.25">
      <c r="A25" s="1"/>
      <c r="B25" s="17" t="s">
        <v>49</v>
      </c>
      <c r="C25" s="4" t="s">
        <v>47</v>
      </c>
      <c r="D25" s="4" t="s">
        <v>50</v>
      </c>
      <c r="E25" s="45">
        <v>3</v>
      </c>
      <c r="F25" s="46">
        <f t="shared" si="12"/>
        <v>0.5</v>
      </c>
      <c r="G25" s="6"/>
      <c r="H25" s="64"/>
      <c r="I25" s="47">
        <f t="shared" si="13"/>
        <v>0</v>
      </c>
    </row>
    <row r="26" spans="1:9" ht="25.5" x14ac:dyDescent="0.25">
      <c r="A26" s="1"/>
      <c r="B26" s="17" t="s">
        <v>51</v>
      </c>
      <c r="C26" s="4" t="s">
        <v>47</v>
      </c>
      <c r="D26" s="153" t="s">
        <v>52</v>
      </c>
      <c r="E26" s="45">
        <v>3</v>
      </c>
      <c r="F26" s="46">
        <f t="shared" si="12"/>
        <v>0.5</v>
      </c>
      <c r="G26" s="6"/>
      <c r="H26" s="64"/>
      <c r="I26" s="47">
        <f t="shared" si="13"/>
        <v>0</v>
      </c>
    </row>
    <row r="27" spans="1:9" ht="25.5" x14ac:dyDescent="0.25">
      <c r="A27" s="1"/>
      <c r="B27" s="17" t="s">
        <v>53</v>
      </c>
      <c r="C27" s="4" t="s">
        <v>54</v>
      </c>
      <c r="D27" s="152" t="s">
        <v>55</v>
      </c>
      <c r="E27" s="45">
        <v>3</v>
      </c>
      <c r="F27" s="46">
        <f t="shared" si="12"/>
        <v>0.5</v>
      </c>
      <c r="G27" s="6"/>
      <c r="H27" s="64"/>
      <c r="I27" s="47">
        <f t="shared" si="13"/>
        <v>0</v>
      </c>
    </row>
    <row r="28" spans="1:9" x14ac:dyDescent="0.25">
      <c r="A28" s="1"/>
      <c r="B28" s="17" t="s">
        <v>56</v>
      </c>
      <c r="C28" s="4" t="s">
        <v>57</v>
      </c>
      <c r="D28" s="4" t="s">
        <v>58</v>
      </c>
      <c r="E28" s="45">
        <v>1</v>
      </c>
      <c r="F28" s="46" t="str">
        <f t="shared" si="12"/>
        <v>K.O.</v>
      </c>
      <c r="G28" s="6"/>
      <c r="H28" s="64"/>
      <c r="I28" s="47" t="str">
        <f t="shared" si="13"/>
        <v>Niet oké</v>
      </c>
    </row>
    <row r="29" spans="1:9" x14ac:dyDescent="0.25">
      <c r="A29" s="1"/>
      <c r="B29" s="17" t="s">
        <v>59</v>
      </c>
      <c r="C29" s="4" t="s">
        <v>57</v>
      </c>
      <c r="D29" s="4" t="s">
        <v>60</v>
      </c>
      <c r="E29" s="45">
        <v>1</v>
      </c>
      <c r="F29" s="46" t="str">
        <f t="shared" si="12"/>
        <v>K.O.</v>
      </c>
      <c r="G29" s="6"/>
      <c r="H29" s="64"/>
      <c r="I29" s="47" t="str">
        <f t="shared" si="13"/>
        <v>Niet oké</v>
      </c>
    </row>
    <row r="30" spans="1:9" x14ac:dyDescent="0.25">
      <c r="A30" s="1"/>
      <c r="B30" s="17" t="s">
        <v>61</v>
      </c>
      <c r="C30" s="152" t="s">
        <v>57</v>
      </c>
      <c r="D30" s="4" t="s">
        <v>62</v>
      </c>
      <c r="E30" s="45">
        <v>2</v>
      </c>
      <c r="F30" s="46">
        <f t="shared" si="12"/>
        <v>1</v>
      </c>
      <c r="G30" s="6"/>
      <c r="H30" s="64"/>
      <c r="I30" s="47">
        <f t="shared" si="13"/>
        <v>0</v>
      </c>
    </row>
    <row r="31" spans="1:9" ht="25.5" x14ac:dyDescent="0.25">
      <c r="A31" s="1"/>
      <c r="B31" s="17" t="s">
        <v>63</v>
      </c>
      <c r="C31" s="4" t="s">
        <v>64</v>
      </c>
      <c r="D31" s="4" t="s">
        <v>65</v>
      </c>
      <c r="E31" s="45">
        <v>2</v>
      </c>
      <c r="F31" s="46">
        <f t="shared" si="12"/>
        <v>1</v>
      </c>
      <c r="G31" s="6"/>
      <c r="H31" s="64"/>
      <c r="I31" s="47">
        <f t="shared" si="13"/>
        <v>0</v>
      </c>
    </row>
    <row r="32" spans="1:9" ht="25.5" x14ac:dyDescent="0.25">
      <c r="A32" s="1"/>
      <c r="B32" s="17" t="s">
        <v>66</v>
      </c>
      <c r="C32" s="4" t="s">
        <v>64</v>
      </c>
      <c r="D32" s="152" t="s">
        <v>67</v>
      </c>
      <c r="E32" s="45">
        <v>2</v>
      </c>
      <c r="F32" s="46">
        <f t="shared" si="12"/>
        <v>1</v>
      </c>
      <c r="G32" s="6"/>
      <c r="H32" s="64"/>
      <c r="I32" s="47">
        <f t="shared" si="13"/>
        <v>0</v>
      </c>
    </row>
    <row r="33" spans="1:9" x14ac:dyDescent="0.25">
      <c r="A33" s="1"/>
      <c r="B33" s="17" t="s">
        <v>68</v>
      </c>
      <c r="C33" s="4" t="s">
        <v>64</v>
      </c>
      <c r="D33" s="4" t="s">
        <v>69</v>
      </c>
      <c r="E33" s="45">
        <v>3</v>
      </c>
      <c r="F33" s="46">
        <f t="shared" si="12"/>
        <v>0.5</v>
      </c>
      <c r="G33" s="6"/>
      <c r="H33" s="64"/>
      <c r="I33" s="47">
        <f t="shared" si="13"/>
        <v>0</v>
      </c>
    </row>
    <row r="34" spans="1:9" x14ac:dyDescent="0.25">
      <c r="A34" s="1"/>
      <c r="B34" s="17" t="s">
        <v>70</v>
      </c>
      <c r="C34" s="4" t="s">
        <v>64</v>
      </c>
      <c r="D34" s="4" t="s">
        <v>71</v>
      </c>
      <c r="E34" s="45">
        <v>3</v>
      </c>
      <c r="F34" s="46">
        <f t="shared" si="12"/>
        <v>0.5</v>
      </c>
      <c r="G34" s="6"/>
      <c r="H34" s="64"/>
      <c r="I34" s="47">
        <f t="shared" si="13"/>
        <v>0</v>
      </c>
    </row>
    <row r="35" spans="1:9" ht="25.5" x14ac:dyDescent="0.25">
      <c r="A35" s="1"/>
      <c r="B35" s="17" t="s">
        <v>72</v>
      </c>
      <c r="C35" s="4" t="s">
        <v>73</v>
      </c>
      <c r="D35" s="4" t="s">
        <v>74</v>
      </c>
      <c r="E35" s="45">
        <v>2</v>
      </c>
      <c r="F35" s="46">
        <f t="shared" si="12"/>
        <v>1</v>
      </c>
      <c r="G35" s="6"/>
      <c r="H35" s="64"/>
      <c r="I35" s="47">
        <f t="shared" si="13"/>
        <v>0</v>
      </c>
    </row>
    <row r="36" spans="1:9" ht="25.5" x14ac:dyDescent="0.25">
      <c r="A36" s="1"/>
      <c r="B36" s="17" t="s">
        <v>75</v>
      </c>
      <c r="C36" s="4" t="s">
        <v>73</v>
      </c>
      <c r="D36" s="4" t="s">
        <v>76</v>
      </c>
      <c r="E36" s="45">
        <v>3</v>
      </c>
      <c r="F36" s="46">
        <f t="shared" si="12"/>
        <v>0.5</v>
      </c>
      <c r="G36" s="6"/>
      <c r="H36" s="64"/>
      <c r="I36" s="47">
        <f t="shared" si="13"/>
        <v>0</v>
      </c>
    </row>
    <row r="37" spans="1:9" x14ac:dyDescent="0.25">
      <c r="A37" s="1"/>
      <c r="B37" s="17" t="s">
        <v>77</v>
      </c>
      <c r="C37" s="4" t="s">
        <v>73</v>
      </c>
      <c r="D37" s="4" t="s">
        <v>78</v>
      </c>
      <c r="E37" s="45">
        <v>3</v>
      </c>
      <c r="F37" s="46">
        <f t="shared" si="12"/>
        <v>0.5</v>
      </c>
      <c r="G37" s="6"/>
      <c r="H37" s="64"/>
      <c r="I37" s="47">
        <f t="shared" si="13"/>
        <v>0</v>
      </c>
    </row>
    <row r="38" spans="1:9" ht="25.5" x14ac:dyDescent="0.25">
      <c r="A38" s="1"/>
      <c r="B38" s="17" t="s">
        <v>79</v>
      </c>
      <c r="C38" s="4" t="s">
        <v>80</v>
      </c>
      <c r="D38" s="4" t="s">
        <v>81</v>
      </c>
      <c r="E38" s="45">
        <v>2</v>
      </c>
      <c r="F38" s="46">
        <f t="shared" si="12"/>
        <v>1</v>
      </c>
      <c r="G38" s="6"/>
      <c r="H38" s="64"/>
      <c r="I38" s="47">
        <f t="shared" si="13"/>
        <v>0</v>
      </c>
    </row>
    <row r="39" spans="1:9" ht="25.5" x14ac:dyDescent="0.25">
      <c r="A39" s="1"/>
      <c r="B39" s="17" t="s">
        <v>82</v>
      </c>
      <c r="C39" s="4" t="s">
        <v>57</v>
      </c>
      <c r="D39" s="4" t="s">
        <v>83</v>
      </c>
      <c r="E39" s="45">
        <v>3</v>
      </c>
      <c r="F39" s="46">
        <f t="shared" si="12"/>
        <v>0.5</v>
      </c>
      <c r="G39" s="6"/>
      <c r="H39" s="64"/>
      <c r="I39" s="47">
        <f t="shared" si="13"/>
        <v>0</v>
      </c>
    </row>
    <row r="40" spans="1:9" ht="25.5" x14ac:dyDescent="0.25">
      <c r="A40" s="1"/>
      <c r="B40" s="17" t="s">
        <v>84</v>
      </c>
      <c r="C40" s="152" t="s">
        <v>57</v>
      </c>
      <c r="D40" s="4" t="s">
        <v>85</v>
      </c>
      <c r="E40" s="45">
        <v>3</v>
      </c>
      <c r="F40" s="46">
        <f t="shared" si="12"/>
        <v>0.5</v>
      </c>
      <c r="G40" s="6"/>
      <c r="H40" s="64"/>
      <c r="I40" s="47">
        <f t="shared" si="13"/>
        <v>0</v>
      </c>
    </row>
    <row r="41" spans="1:9" ht="25.5" x14ac:dyDescent="0.25">
      <c r="A41" s="1"/>
      <c r="B41" s="17" t="s">
        <v>86</v>
      </c>
      <c r="C41" s="4" t="s">
        <v>87</v>
      </c>
      <c r="D41" s="4" t="s">
        <v>88</v>
      </c>
      <c r="E41" s="45">
        <v>2</v>
      </c>
      <c r="F41" s="46">
        <f t="shared" si="12"/>
        <v>1</v>
      </c>
      <c r="G41" s="6"/>
      <c r="H41" s="64"/>
      <c r="I41" s="47">
        <f t="shared" si="13"/>
        <v>0</v>
      </c>
    </row>
    <row r="42" spans="1:9" x14ac:dyDescent="0.25">
      <c r="A42" s="1"/>
      <c r="B42" s="17" t="s">
        <v>89</v>
      </c>
      <c r="C42" s="4" t="s">
        <v>90</v>
      </c>
      <c r="D42" s="4" t="s">
        <v>91</v>
      </c>
      <c r="E42" s="45">
        <v>1</v>
      </c>
      <c r="F42" s="46" t="str">
        <f t="shared" si="12"/>
        <v>K.O.</v>
      </c>
      <c r="G42" s="6"/>
      <c r="H42" s="64"/>
      <c r="I42" s="47" t="str">
        <f t="shared" si="13"/>
        <v>Niet oké</v>
      </c>
    </row>
    <row r="43" spans="1:9" ht="25.5" x14ac:dyDescent="0.25">
      <c r="A43" s="1"/>
      <c r="B43" s="17" t="s">
        <v>92</v>
      </c>
      <c r="C43" s="4" t="s">
        <v>57</v>
      </c>
      <c r="D43" s="4" t="s">
        <v>93</v>
      </c>
      <c r="E43" s="45">
        <v>2</v>
      </c>
      <c r="F43" s="46">
        <f t="shared" si="12"/>
        <v>1</v>
      </c>
      <c r="G43" s="6"/>
      <c r="H43" s="64"/>
      <c r="I43" s="47">
        <f t="shared" si="13"/>
        <v>0</v>
      </c>
    </row>
    <row r="44" spans="1:9" ht="25.5" x14ac:dyDescent="0.25">
      <c r="A44" s="1"/>
      <c r="B44" s="17" t="s">
        <v>94</v>
      </c>
      <c r="C44" s="4" t="s">
        <v>73</v>
      </c>
      <c r="D44" s="4" t="s">
        <v>52</v>
      </c>
      <c r="E44" s="45">
        <v>3</v>
      </c>
      <c r="F44" s="46">
        <f t="shared" si="12"/>
        <v>0.5</v>
      </c>
      <c r="G44" s="6"/>
      <c r="H44" s="64"/>
      <c r="I44" s="47">
        <f t="shared" si="13"/>
        <v>0</v>
      </c>
    </row>
    <row r="45" spans="1:9" x14ac:dyDescent="0.25">
      <c r="A45" s="1"/>
      <c r="B45" s="2"/>
      <c r="C45" s="3"/>
      <c r="D45" s="3"/>
      <c r="E45" s="3"/>
      <c r="F45" s="3"/>
      <c r="G45" s="3"/>
      <c r="I45"/>
    </row>
    <row r="46" spans="1:9" x14ac:dyDescent="0.25">
      <c r="A46" s="3"/>
      <c r="B46" s="15" t="s">
        <v>95</v>
      </c>
      <c r="C46" s="10"/>
      <c r="D46" s="10"/>
      <c r="E46" s="10"/>
      <c r="F46" s="10"/>
      <c r="G46" s="10"/>
      <c r="H46" s="34" t="s">
        <v>14</v>
      </c>
      <c r="I46" s="157">
        <f>+SUM(I48:I55)</f>
        <v>0</v>
      </c>
    </row>
    <row r="47" spans="1:9" ht="39.950000000000003" customHeight="1" x14ac:dyDescent="0.25">
      <c r="A47" s="1"/>
      <c r="B47" s="16" t="s">
        <v>15</v>
      </c>
      <c r="C47" s="8" t="s">
        <v>16</v>
      </c>
      <c r="D47" s="8" t="s">
        <v>17</v>
      </c>
      <c r="E47" s="9" t="s">
        <v>18</v>
      </c>
      <c r="F47" s="9" t="s">
        <v>4</v>
      </c>
      <c r="G47" s="9" t="s">
        <v>19</v>
      </c>
      <c r="H47" s="9" t="s">
        <v>20</v>
      </c>
      <c r="I47" s="158" t="s">
        <v>5</v>
      </c>
    </row>
    <row r="48" spans="1:9" x14ac:dyDescent="0.25">
      <c r="A48" s="1"/>
      <c r="B48" s="17" t="s">
        <v>96</v>
      </c>
      <c r="C48" s="6" t="s">
        <v>95</v>
      </c>
      <c r="D48" s="6" t="s">
        <v>97</v>
      </c>
      <c r="E48" s="45">
        <v>1</v>
      </c>
      <c r="F48" s="46" t="str">
        <f t="shared" ref="F48:F55" si="14">IF(E48="",,VLOOKUP(E48,$B$5:$H$8,7,FALSE))</f>
        <v>K.O.</v>
      </c>
      <c r="G48" s="6"/>
      <c r="H48" s="64"/>
      <c r="I48" s="47" t="str">
        <f t="shared" ref="I48" si="15">IF(UPPER(H48)="X",IF(E48="",,VLOOKUP(E48,$B$5:$I$8,8,FALSE)),IF(E48=$B$5,"Niet oké",0))</f>
        <v>Niet oké</v>
      </c>
    </row>
    <row r="49" spans="1:9" ht="25.5" x14ac:dyDescent="0.25">
      <c r="A49" s="1"/>
      <c r="B49" s="17" t="s">
        <v>98</v>
      </c>
      <c r="C49" s="6" t="s">
        <v>99</v>
      </c>
      <c r="D49" s="6" t="s">
        <v>100</v>
      </c>
      <c r="E49" s="45">
        <v>3</v>
      </c>
      <c r="F49" s="46">
        <f t="shared" ref="F49" si="16">IF(E49="",,VLOOKUP(E49,$B$5:$H$8,7,FALSE))</f>
        <v>0.5</v>
      </c>
      <c r="G49" s="6"/>
      <c r="H49" s="64"/>
      <c r="I49" s="47">
        <f t="shared" ref="I49" si="17">IF(UPPER(H49)="X",IF(E49="",,VLOOKUP(E49,$B$5:$I$8,8,FALSE)),IF(E49=$B$5,"Niet oké",0))</f>
        <v>0</v>
      </c>
    </row>
    <row r="50" spans="1:9" ht="25.5" x14ac:dyDescent="0.25">
      <c r="A50" s="1"/>
      <c r="B50" s="17" t="s">
        <v>101</v>
      </c>
      <c r="C50" s="6" t="s">
        <v>102</v>
      </c>
      <c r="D50" s="6" t="s">
        <v>103</v>
      </c>
      <c r="E50" s="45">
        <v>3</v>
      </c>
      <c r="F50" s="46">
        <f t="shared" si="14"/>
        <v>0.5</v>
      </c>
      <c r="G50" s="6"/>
      <c r="H50" s="64"/>
      <c r="I50" s="47">
        <f t="shared" ref="I50:I55" si="18">IF(UPPER(H50)="X",IF(E50="",,VLOOKUP(E50,$B$5:$I$8,8,FALSE)),IF(E50=$B$5,"Niet oké",0))</f>
        <v>0</v>
      </c>
    </row>
    <row r="51" spans="1:9" x14ac:dyDescent="0.25">
      <c r="A51" s="1"/>
      <c r="B51" s="17" t="s">
        <v>104</v>
      </c>
      <c r="C51" s="6" t="s">
        <v>105</v>
      </c>
      <c r="D51" s="6" t="s">
        <v>106</v>
      </c>
      <c r="E51" s="45">
        <v>2</v>
      </c>
      <c r="F51" s="46">
        <f t="shared" si="14"/>
        <v>1</v>
      </c>
      <c r="G51" s="6"/>
      <c r="H51" s="64"/>
      <c r="I51" s="47">
        <f t="shared" si="18"/>
        <v>0</v>
      </c>
    </row>
    <row r="52" spans="1:9" x14ac:dyDescent="0.25">
      <c r="A52" s="1"/>
      <c r="B52" s="17" t="s">
        <v>107</v>
      </c>
      <c r="C52" s="153" t="s">
        <v>102</v>
      </c>
      <c r="D52" s="6" t="s">
        <v>108</v>
      </c>
      <c r="E52" s="45">
        <v>3</v>
      </c>
      <c r="F52" s="46">
        <f t="shared" si="14"/>
        <v>0.5</v>
      </c>
      <c r="G52" s="6"/>
      <c r="H52" s="64"/>
      <c r="I52" s="47">
        <f t="shared" si="18"/>
        <v>0</v>
      </c>
    </row>
    <row r="53" spans="1:9" ht="38.25" x14ac:dyDescent="0.25">
      <c r="A53" s="1"/>
      <c r="B53" s="17" t="s">
        <v>109</v>
      </c>
      <c r="C53" s="6" t="s">
        <v>110</v>
      </c>
      <c r="D53" s="6" t="s">
        <v>111</v>
      </c>
      <c r="E53" s="45">
        <v>3</v>
      </c>
      <c r="F53" s="46">
        <f t="shared" si="14"/>
        <v>0.5</v>
      </c>
      <c r="G53" s="6"/>
      <c r="H53" s="64"/>
      <c r="I53" s="47">
        <f t="shared" si="18"/>
        <v>0</v>
      </c>
    </row>
    <row r="54" spans="1:9" x14ac:dyDescent="0.25">
      <c r="A54" s="1"/>
      <c r="B54" s="17" t="s">
        <v>112</v>
      </c>
      <c r="C54" s="6" t="s">
        <v>113</v>
      </c>
      <c r="D54" s="6" t="s">
        <v>114</v>
      </c>
      <c r="E54" s="45">
        <v>3</v>
      </c>
      <c r="F54" s="46">
        <f t="shared" si="14"/>
        <v>0.5</v>
      </c>
      <c r="G54" s="6"/>
      <c r="H54" s="64"/>
      <c r="I54" s="47">
        <f t="shared" si="18"/>
        <v>0</v>
      </c>
    </row>
    <row r="55" spans="1:9" ht="63.75" x14ac:dyDescent="0.25">
      <c r="A55" s="1"/>
      <c r="B55" s="17" t="s">
        <v>115</v>
      </c>
      <c r="C55" s="6" t="s">
        <v>113</v>
      </c>
      <c r="D55" s="6" t="s">
        <v>116</v>
      </c>
      <c r="E55" s="45">
        <v>2</v>
      </c>
      <c r="F55" s="46">
        <f t="shared" si="14"/>
        <v>1</v>
      </c>
      <c r="G55" s="6"/>
      <c r="H55" s="64"/>
      <c r="I55" s="47">
        <f t="shared" si="18"/>
        <v>0</v>
      </c>
    </row>
    <row r="56" spans="1:9" x14ac:dyDescent="0.25">
      <c r="A56" s="1"/>
      <c r="B56" s="2"/>
      <c r="C56" s="3"/>
      <c r="D56" s="3"/>
      <c r="E56" s="3"/>
      <c r="F56" s="3"/>
      <c r="G56" s="3"/>
      <c r="H56" s="159"/>
      <c r="I56"/>
    </row>
    <row r="57" spans="1:9" x14ac:dyDescent="0.25">
      <c r="A57" s="3"/>
      <c r="B57" s="15" t="s">
        <v>117</v>
      </c>
      <c r="C57" s="10"/>
      <c r="D57" s="10"/>
      <c r="E57" s="10"/>
      <c r="F57" s="10"/>
      <c r="G57" s="10"/>
      <c r="H57" s="34" t="s">
        <v>14</v>
      </c>
      <c r="I57" s="157">
        <f>+SUM(I59:I63)</f>
        <v>0</v>
      </c>
    </row>
    <row r="58" spans="1:9" ht="39.950000000000003" customHeight="1" x14ac:dyDescent="0.25">
      <c r="A58" s="1"/>
      <c r="B58" s="16" t="s">
        <v>15</v>
      </c>
      <c r="C58" s="8" t="s">
        <v>16</v>
      </c>
      <c r="D58" s="8" t="s">
        <v>17</v>
      </c>
      <c r="E58" s="9" t="s">
        <v>18</v>
      </c>
      <c r="F58" s="9" t="s">
        <v>4</v>
      </c>
      <c r="G58" s="9" t="s">
        <v>19</v>
      </c>
      <c r="H58" s="9" t="s">
        <v>20</v>
      </c>
      <c r="I58" s="158" t="s">
        <v>5</v>
      </c>
    </row>
    <row r="59" spans="1:9" ht="41.25" customHeight="1" x14ac:dyDescent="0.25">
      <c r="A59" s="1"/>
      <c r="B59" s="17" t="s">
        <v>118</v>
      </c>
      <c r="C59" s="6" t="s">
        <v>119</v>
      </c>
      <c r="D59" s="6" t="s">
        <v>120</v>
      </c>
      <c r="E59" s="45">
        <v>2</v>
      </c>
      <c r="F59" s="46">
        <f t="shared" ref="F59:F62" si="19">IF(E59="",,VLOOKUP(E59,$B$5:$H$8,7,FALSE))</f>
        <v>1</v>
      </c>
      <c r="G59" s="6"/>
      <c r="H59" s="64"/>
      <c r="I59" s="47">
        <f t="shared" ref="I59" si="20">IF(UPPER(H59)="X",IF(E59="",,VLOOKUP(E59,$B$5:$I$8,8,FALSE)),IF(E59=$B$5,"Niet oké",0))</f>
        <v>0</v>
      </c>
    </row>
    <row r="60" spans="1:9" x14ac:dyDescent="0.25">
      <c r="A60" s="1"/>
      <c r="B60" s="17" t="s">
        <v>121</v>
      </c>
      <c r="C60" s="6" t="s">
        <v>122</v>
      </c>
      <c r="D60" s="6" t="s">
        <v>123</v>
      </c>
      <c r="E60" s="45">
        <v>1</v>
      </c>
      <c r="F60" s="46" t="str">
        <f t="shared" si="19"/>
        <v>K.O.</v>
      </c>
      <c r="G60" s="6"/>
      <c r="H60" s="64"/>
      <c r="I60" s="47" t="str">
        <f t="shared" ref="I60:I62" si="21">IF(UPPER(H60)="X",IF(E60="",,VLOOKUP(E60,$B$5:$I$8,8,FALSE)),IF(E60=$B$5,"Niet oké",0))</f>
        <v>Niet oké</v>
      </c>
    </row>
    <row r="61" spans="1:9" ht="25.5" x14ac:dyDescent="0.25">
      <c r="A61" s="1"/>
      <c r="B61" s="17" t="s">
        <v>124</v>
      </c>
      <c r="C61" s="6" t="s">
        <v>125</v>
      </c>
      <c r="D61" s="6" t="s">
        <v>126</v>
      </c>
      <c r="E61" s="45">
        <v>2</v>
      </c>
      <c r="F61" s="46">
        <f t="shared" si="19"/>
        <v>1</v>
      </c>
      <c r="G61" s="6"/>
      <c r="H61" s="64"/>
      <c r="I61" s="47">
        <f t="shared" si="21"/>
        <v>0</v>
      </c>
    </row>
    <row r="62" spans="1:9" ht="25.5" x14ac:dyDescent="0.25">
      <c r="A62" s="1"/>
      <c r="B62" s="17" t="s">
        <v>127</v>
      </c>
      <c r="C62" s="6" t="s">
        <v>128</v>
      </c>
      <c r="D62" s="6" t="s">
        <v>129</v>
      </c>
      <c r="E62" s="45">
        <v>2</v>
      </c>
      <c r="F62" s="46">
        <f t="shared" si="19"/>
        <v>1</v>
      </c>
      <c r="G62" s="6"/>
      <c r="H62" s="64"/>
      <c r="I62" s="47">
        <f t="shared" si="21"/>
        <v>0</v>
      </c>
    </row>
    <row r="63" spans="1:9" x14ac:dyDescent="0.25">
      <c r="A63" s="1"/>
      <c r="B63" s="17"/>
      <c r="C63" s="6"/>
      <c r="D63" s="6"/>
      <c r="E63" s="45"/>
      <c r="F63" s="46"/>
      <c r="G63" s="6"/>
      <c r="H63" s="64"/>
      <c r="I63" s="47"/>
    </row>
  </sheetData>
  <sheetProtection algorithmName="SHA-512" hashValue="zErlAARcTZShP5wiLrhsrLaVuScSGoUScojr8Sm+T8v2Rixvu2K5Y+3Utgz0aTrzC6CZ0qOI/MwBzu7zoS+YyQ==" saltValue="bgDJUAkOchll13PvPYu6kw==" spinCount="100000" sheet="1" objects="1" scenarios="1"/>
  <protectedRanges>
    <protectedRange sqref="H59:H62" name="Bereik4"/>
    <protectedRange sqref="H24:H44" name="Bereik2"/>
    <protectedRange sqref="H12:H20" name="Bereik1"/>
    <protectedRange sqref="H48:H55" name="Bereik3"/>
  </protectedRanges>
  <mergeCells count="4">
    <mergeCell ref="C5:G5"/>
    <mergeCell ref="C6:G6"/>
    <mergeCell ref="C7:G7"/>
    <mergeCell ref="C8:G8"/>
  </mergeCells>
  <phoneticPr fontId="8" type="noConversion"/>
  <conditionalFormatting sqref="I12:I20 I48:I55 I59:I63">
    <cfRule type="expression" dxfId="7" priority="30">
      <formula>AND(UPPER(H12)&lt;&gt;"X",E12=$B$5)</formula>
    </cfRule>
  </conditionalFormatting>
  <conditionalFormatting sqref="I24:I44">
    <cfRule type="expression" dxfId="6" priority="1">
      <formula>AND(UPPER(H24)&lt;&gt;"X",E24=$B$5)</formula>
    </cfRule>
  </conditionalFormatting>
  <dataValidations count="1">
    <dataValidation type="list" allowBlank="1" showInputMessage="1" showErrorMessage="1" sqref="E59:E63 E26 E48:E55" xr:uid="{00000000-0002-0000-0000-000000000000}">
      <formula1>$B$5:$B$8</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00000"/>
  </sheetPr>
  <dimension ref="A1:I71"/>
  <sheetViews>
    <sheetView showGridLines="0" zoomScale="110" zoomScaleNormal="110" workbookViewId="0">
      <pane xSplit="2" ySplit="2" topLeftCell="C3" activePane="bottomRight" state="frozen"/>
      <selection pane="topRight" activeCell="G33" sqref="G33"/>
      <selection pane="bottomLeft" activeCell="G33" sqref="G33"/>
      <selection pane="bottomRight"/>
    </sheetView>
  </sheetViews>
  <sheetFormatPr defaultRowHeight="15" x14ac:dyDescent="0.25"/>
  <cols>
    <col min="1" max="1" width="3.5703125" customWidth="1"/>
    <col min="2" max="2" width="10.140625" style="20" customWidth="1"/>
    <col min="3" max="3" width="45.85546875" customWidth="1"/>
    <col min="4" max="4" width="55.42578125" customWidth="1"/>
    <col min="5" max="5" width="5.42578125" customWidth="1"/>
    <col min="6" max="6" width="14.140625" customWidth="1"/>
    <col min="7" max="7" width="5.42578125" hidden="1" customWidth="1"/>
    <col min="8" max="8" width="17.7109375" customWidth="1"/>
  </cols>
  <sheetData>
    <row r="1" spans="1:9" x14ac:dyDescent="0.25">
      <c r="A1" s="1"/>
      <c r="B1" s="14"/>
      <c r="C1" s="1"/>
      <c r="D1" s="1"/>
      <c r="E1" s="26"/>
      <c r="F1" s="26"/>
      <c r="G1" s="1"/>
      <c r="H1" s="1"/>
    </row>
    <row r="2" spans="1:9" ht="18.75" x14ac:dyDescent="0.3">
      <c r="A2" s="1"/>
      <c r="B2" s="28" t="s">
        <v>130</v>
      </c>
      <c r="C2" s="29"/>
      <c r="D2" s="29"/>
      <c r="E2" s="30"/>
      <c r="F2" s="31"/>
      <c r="G2" s="32" t="s">
        <v>131</v>
      </c>
      <c r="H2" s="36"/>
      <c r="I2" s="36"/>
    </row>
    <row r="3" spans="1:9" x14ac:dyDescent="0.25">
      <c r="A3" s="1"/>
      <c r="B3" s="52" t="s">
        <v>1</v>
      </c>
      <c r="C3" s="27"/>
      <c r="D3" s="27"/>
      <c r="E3" s="1"/>
      <c r="F3" s="1"/>
      <c r="G3" s="1"/>
      <c r="H3" s="27"/>
      <c r="I3" s="37">
        <v>10</v>
      </c>
    </row>
    <row r="4" spans="1:9" x14ac:dyDescent="0.25">
      <c r="A4" s="1"/>
      <c r="B4" s="55" t="s">
        <v>3</v>
      </c>
      <c r="C4" s="56"/>
      <c r="D4" s="56"/>
      <c r="E4" s="56"/>
      <c r="F4" s="56"/>
      <c r="G4" s="57"/>
      <c r="H4" s="58" t="s">
        <v>4</v>
      </c>
      <c r="I4" s="59" t="s">
        <v>5</v>
      </c>
    </row>
    <row r="5" spans="1:9" x14ac:dyDescent="0.25">
      <c r="A5" s="1"/>
      <c r="B5" s="60">
        <v>1</v>
      </c>
      <c r="C5" s="163" t="s">
        <v>6</v>
      </c>
      <c r="D5" s="163"/>
      <c r="E5" s="163"/>
      <c r="F5" s="163"/>
      <c r="G5" s="163"/>
      <c r="H5" s="61" t="s">
        <v>7</v>
      </c>
      <c r="I5" s="61" t="s">
        <v>8</v>
      </c>
    </row>
    <row r="6" spans="1:9" x14ac:dyDescent="0.25">
      <c r="A6" s="1"/>
      <c r="B6" s="60">
        <v>2</v>
      </c>
      <c r="C6" s="163" t="s">
        <v>9</v>
      </c>
      <c r="D6" s="163"/>
      <c r="E6" s="163"/>
      <c r="F6" s="163"/>
      <c r="G6" s="163"/>
      <c r="H6" s="62">
        <v>1</v>
      </c>
      <c r="I6" s="63">
        <f>+$I$3*1</f>
        <v>10</v>
      </c>
    </row>
    <row r="7" spans="1:9" x14ac:dyDescent="0.25">
      <c r="A7" s="1"/>
      <c r="B7" s="60">
        <v>3</v>
      </c>
      <c r="C7" s="163" t="s">
        <v>10</v>
      </c>
      <c r="D7" s="163"/>
      <c r="E7" s="163"/>
      <c r="F7" s="163"/>
      <c r="G7" s="163"/>
      <c r="H7" s="62">
        <v>0.5</v>
      </c>
      <c r="I7" s="63">
        <f>+$I$3*0.5</f>
        <v>5</v>
      </c>
    </row>
    <row r="8" spans="1:9" x14ac:dyDescent="0.25">
      <c r="A8" s="1"/>
      <c r="B8" s="60">
        <v>4</v>
      </c>
      <c r="C8" s="163" t="s">
        <v>11</v>
      </c>
      <c r="D8" s="163"/>
      <c r="E8" s="163"/>
      <c r="F8" s="163"/>
      <c r="G8" s="163"/>
      <c r="H8" s="62">
        <v>0.2</v>
      </c>
      <c r="I8" s="63">
        <f>+$I$3*0.2</f>
        <v>2</v>
      </c>
    </row>
    <row r="9" spans="1:9" x14ac:dyDescent="0.25">
      <c r="A9" s="1"/>
      <c r="B9" s="2"/>
      <c r="C9" s="156" t="s">
        <v>303</v>
      </c>
      <c r="D9" s="3"/>
      <c r="E9" s="3"/>
      <c r="F9" s="3"/>
      <c r="G9" s="3"/>
      <c r="H9" s="3"/>
    </row>
    <row r="10" spans="1:9" x14ac:dyDescent="0.25">
      <c r="A10" s="3"/>
      <c r="B10" s="18" t="s">
        <v>132</v>
      </c>
      <c r="C10" s="11"/>
      <c r="D10" s="11"/>
      <c r="E10" s="11"/>
      <c r="F10" s="11"/>
      <c r="G10" s="11"/>
      <c r="H10" s="39" t="s">
        <v>14</v>
      </c>
      <c r="I10" s="40">
        <f>+SUM(I12:I13)</f>
        <v>0</v>
      </c>
    </row>
    <row r="11" spans="1:9" ht="39.950000000000003" customHeight="1" x14ac:dyDescent="0.25">
      <c r="A11" s="1"/>
      <c r="B11" s="19" t="s">
        <v>15</v>
      </c>
      <c r="C11" s="12" t="s">
        <v>16</v>
      </c>
      <c r="D11" s="12" t="s">
        <v>17</v>
      </c>
      <c r="E11" s="13" t="s">
        <v>18</v>
      </c>
      <c r="F11" s="13" t="s">
        <v>4</v>
      </c>
      <c r="G11" s="13"/>
      <c r="H11" s="13" t="s">
        <v>20</v>
      </c>
      <c r="I11" s="38" t="s">
        <v>5</v>
      </c>
    </row>
    <row r="12" spans="1:9" ht="87" customHeight="1" x14ac:dyDescent="0.25">
      <c r="A12" s="1"/>
      <c r="B12" s="17" t="s">
        <v>133</v>
      </c>
      <c r="C12" s="6" t="s">
        <v>134</v>
      </c>
      <c r="D12" s="6" t="s">
        <v>135</v>
      </c>
      <c r="E12" s="45">
        <v>2</v>
      </c>
      <c r="F12" s="46">
        <f>IF(E12="",,VLOOKUP(E12,$B$5:$H$8,7,FALSE))</f>
        <v>1</v>
      </c>
      <c r="G12" s="6"/>
      <c r="H12" s="64"/>
      <c r="I12" s="47">
        <f>IF(UPPER(H12)="X",IF(E12="",,VLOOKUP(E12,$B$5:$I$8,8,FALSE)),IF(E12=$B$5,"Niet oké",0))</f>
        <v>0</v>
      </c>
    </row>
    <row r="13" spans="1:9" x14ac:dyDescent="0.25">
      <c r="A13" s="1"/>
      <c r="B13" s="17"/>
      <c r="C13" s="4"/>
      <c r="D13" s="4"/>
      <c r="E13" s="45"/>
      <c r="F13" s="46"/>
      <c r="G13" s="6"/>
      <c r="H13" s="64"/>
      <c r="I13" s="47"/>
    </row>
    <row r="14" spans="1:9" x14ac:dyDescent="0.25">
      <c r="A14" s="1"/>
      <c r="B14" s="2"/>
      <c r="C14" s="3"/>
      <c r="D14" s="3"/>
      <c r="E14" s="3"/>
      <c r="F14" s="3"/>
      <c r="G14" s="3"/>
      <c r="H14" s="3"/>
    </row>
    <row r="15" spans="1:9" x14ac:dyDescent="0.25">
      <c r="A15" s="3"/>
      <c r="B15" s="18" t="s">
        <v>136</v>
      </c>
      <c r="C15" s="11"/>
      <c r="D15" s="11"/>
      <c r="E15" s="11"/>
      <c r="F15" s="11"/>
      <c r="G15" s="11"/>
      <c r="H15" s="39" t="s">
        <v>14</v>
      </c>
      <c r="I15" s="40">
        <f>+SUM(I17:I19)</f>
        <v>0</v>
      </c>
    </row>
    <row r="16" spans="1:9" ht="39.950000000000003" customHeight="1" x14ac:dyDescent="0.25">
      <c r="A16" s="1"/>
      <c r="B16" s="19" t="s">
        <v>15</v>
      </c>
      <c r="C16" s="12" t="s">
        <v>16</v>
      </c>
      <c r="D16" s="12" t="s">
        <v>17</v>
      </c>
      <c r="E16" s="13" t="s">
        <v>18</v>
      </c>
      <c r="F16" s="13" t="s">
        <v>4</v>
      </c>
      <c r="G16" s="13"/>
      <c r="H16" s="13" t="s">
        <v>20</v>
      </c>
      <c r="I16" s="38" t="s">
        <v>5</v>
      </c>
    </row>
    <row r="17" spans="1:9" ht="25.5" x14ac:dyDescent="0.25">
      <c r="A17" s="1"/>
      <c r="B17" s="17" t="s">
        <v>137</v>
      </c>
      <c r="C17" s="6" t="s">
        <v>138</v>
      </c>
      <c r="D17" s="6" t="s">
        <v>139</v>
      </c>
      <c r="E17" s="45">
        <v>2</v>
      </c>
      <c r="F17" s="5">
        <f t="shared" ref="F17:F18" si="0">IF(E17="",,VLOOKUP(E17,$B$5:$H$8,7,FALSE))</f>
        <v>1</v>
      </c>
      <c r="G17" s="6"/>
      <c r="H17" s="64"/>
      <c r="I17" s="47">
        <f>IF(UPPER(H17)="X",IF(E17="",,VLOOKUP(E17,$B$5:$I$8,8,FALSE)),IF(E17=$B$5,"Niet oké",0))</f>
        <v>0</v>
      </c>
    </row>
    <row r="18" spans="1:9" ht="39" customHeight="1" x14ac:dyDescent="0.25">
      <c r="A18" s="1"/>
      <c r="B18" s="17" t="s">
        <v>140</v>
      </c>
      <c r="C18" s="6" t="s">
        <v>141</v>
      </c>
      <c r="D18" s="6" t="s">
        <v>142</v>
      </c>
      <c r="E18" s="45">
        <v>1</v>
      </c>
      <c r="F18" s="5" t="str">
        <f t="shared" si="0"/>
        <v>K.O.</v>
      </c>
      <c r="G18" s="6"/>
      <c r="H18" s="64"/>
      <c r="I18" s="47" t="str">
        <f t="shared" ref="I18" si="1">IF(UPPER(H18)="X",IF(E18="",,VLOOKUP(E18,$B$5:$I$8,8,FALSE)),IF(E18=$B$5,"Niet oké",0))</f>
        <v>Niet oké</v>
      </c>
    </row>
    <row r="19" spans="1:9" x14ac:dyDescent="0.25">
      <c r="A19" s="1"/>
      <c r="B19" s="17"/>
      <c r="C19" s="6"/>
      <c r="D19" s="6"/>
      <c r="E19" s="45"/>
      <c r="F19" s="5"/>
      <c r="G19" s="6"/>
      <c r="H19" s="64"/>
      <c r="I19" s="47"/>
    </row>
    <row r="20" spans="1:9" x14ac:dyDescent="0.25">
      <c r="A20" s="1"/>
      <c r="B20" s="2"/>
      <c r="C20" s="3"/>
      <c r="D20" s="3"/>
      <c r="E20" s="3"/>
      <c r="F20" s="3"/>
      <c r="G20" s="3"/>
      <c r="H20" s="3"/>
    </row>
    <row r="21" spans="1:9" x14ac:dyDescent="0.25">
      <c r="A21" s="3"/>
      <c r="B21" s="18" t="s">
        <v>143</v>
      </c>
      <c r="C21" s="11"/>
      <c r="D21" s="11"/>
      <c r="E21" s="11"/>
      <c r="F21" s="11"/>
      <c r="G21" s="11"/>
      <c r="H21" s="39" t="s">
        <v>14</v>
      </c>
      <c r="I21" s="40">
        <f>+SUM(I23:I29)</f>
        <v>0</v>
      </c>
    </row>
    <row r="22" spans="1:9" ht="39.950000000000003" customHeight="1" x14ac:dyDescent="0.25">
      <c r="A22" s="1"/>
      <c r="B22" s="19" t="s">
        <v>15</v>
      </c>
      <c r="C22" s="12" t="s">
        <v>16</v>
      </c>
      <c r="D22" s="12" t="s">
        <v>17</v>
      </c>
      <c r="E22" s="13" t="s">
        <v>18</v>
      </c>
      <c r="F22" s="13" t="s">
        <v>4</v>
      </c>
      <c r="G22" s="13"/>
      <c r="H22" s="13" t="s">
        <v>20</v>
      </c>
      <c r="I22" s="38" t="s">
        <v>5</v>
      </c>
    </row>
    <row r="23" spans="1:9" ht="25.5" x14ac:dyDescent="0.25">
      <c r="A23" s="1"/>
      <c r="B23" s="17" t="s">
        <v>144</v>
      </c>
      <c r="C23" s="4" t="s">
        <v>145</v>
      </c>
      <c r="D23" s="4" t="s">
        <v>146</v>
      </c>
      <c r="E23" s="45">
        <v>3</v>
      </c>
      <c r="F23" s="46">
        <f t="shared" ref="F23:F28" si="2">IF(E23="",,VLOOKUP(E23,$B$5:$H$8,7,FALSE))</f>
        <v>0.5</v>
      </c>
      <c r="G23" s="6"/>
      <c r="H23" s="64"/>
      <c r="I23" s="47">
        <f t="shared" ref="I23" si="3">IF(UPPER(H23)="X",IF(E23="",,VLOOKUP(E23,$B$5:$I$8,8,FALSE)),IF(E23=$B$5,"Niet oké",0))</f>
        <v>0</v>
      </c>
    </row>
    <row r="24" spans="1:9" ht="38.25" x14ac:dyDescent="0.25">
      <c r="A24" s="1"/>
      <c r="B24" s="155" t="s">
        <v>147</v>
      </c>
      <c r="C24" s="153" t="s">
        <v>148</v>
      </c>
      <c r="D24" s="153" t="s">
        <v>149</v>
      </c>
      <c r="E24" s="45">
        <v>2</v>
      </c>
      <c r="F24" s="5">
        <f t="shared" si="2"/>
        <v>1</v>
      </c>
      <c r="G24" s="6"/>
      <c r="H24" s="64"/>
      <c r="I24" s="47">
        <f t="shared" ref="I24:I28" si="4">IF(UPPER(H24)="X",IF(E24="",,VLOOKUP(E24,$B$5:$I$8,8,FALSE)),IF(E24=$B$5,"Niet oké",0))</f>
        <v>0</v>
      </c>
    </row>
    <row r="25" spans="1:9" ht="37.5" customHeight="1" x14ac:dyDescent="0.25">
      <c r="A25" s="1"/>
      <c r="B25" s="17" t="s">
        <v>150</v>
      </c>
      <c r="C25" s="6" t="s">
        <v>151</v>
      </c>
      <c r="D25" s="6" t="s">
        <v>152</v>
      </c>
      <c r="E25" s="45">
        <v>3</v>
      </c>
      <c r="F25" s="5">
        <f t="shared" si="2"/>
        <v>0.5</v>
      </c>
      <c r="G25" s="6"/>
      <c r="H25" s="64"/>
      <c r="I25" s="47">
        <f t="shared" si="4"/>
        <v>0</v>
      </c>
    </row>
    <row r="26" spans="1:9" ht="51" x14ac:dyDescent="0.25">
      <c r="A26" s="1"/>
      <c r="B26" s="17" t="s">
        <v>153</v>
      </c>
      <c r="C26" s="6" t="s">
        <v>154</v>
      </c>
      <c r="D26" s="6" t="s">
        <v>155</v>
      </c>
      <c r="E26" s="45">
        <v>1</v>
      </c>
      <c r="F26" s="5" t="str">
        <f t="shared" si="2"/>
        <v>K.O.</v>
      </c>
      <c r="G26" s="6"/>
      <c r="H26" s="64"/>
      <c r="I26" s="47" t="str">
        <f t="shared" si="4"/>
        <v>Niet oké</v>
      </c>
    </row>
    <row r="27" spans="1:9" ht="25.5" x14ac:dyDescent="0.25">
      <c r="A27" s="1"/>
      <c r="B27" s="17" t="s">
        <v>156</v>
      </c>
      <c r="C27" s="6" t="s">
        <v>157</v>
      </c>
      <c r="D27" s="6" t="s">
        <v>158</v>
      </c>
      <c r="E27" s="45">
        <v>2</v>
      </c>
      <c r="F27" s="5">
        <f t="shared" si="2"/>
        <v>1</v>
      </c>
      <c r="G27" s="6"/>
      <c r="H27" s="64"/>
      <c r="I27" s="47">
        <f t="shared" si="4"/>
        <v>0</v>
      </c>
    </row>
    <row r="28" spans="1:9" x14ac:dyDescent="0.25">
      <c r="A28" s="1"/>
      <c r="B28" s="17" t="s">
        <v>159</v>
      </c>
      <c r="C28" s="6" t="s">
        <v>160</v>
      </c>
      <c r="D28" s="6" t="s">
        <v>161</v>
      </c>
      <c r="E28" s="45">
        <v>2</v>
      </c>
      <c r="F28" s="5">
        <f t="shared" si="2"/>
        <v>1</v>
      </c>
      <c r="G28" s="6"/>
      <c r="H28" s="64"/>
      <c r="I28" s="47">
        <f t="shared" si="4"/>
        <v>0</v>
      </c>
    </row>
    <row r="29" spans="1:9" x14ac:dyDescent="0.25">
      <c r="A29" s="1"/>
      <c r="B29" s="17"/>
      <c r="C29" s="4"/>
      <c r="D29" s="4"/>
      <c r="E29" s="45"/>
      <c r="F29" s="5"/>
      <c r="G29" s="6"/>
      <c r="H29" s="64"/>
      <c r="I29" s="47"/>
    </row>
    <row r="30" spans="1:9" x14ac:dyDescent="0.25">
      <c r="A30" s="1"/>
      <c r="B30" s="2"/>
      <c r="C30" s="3"/>
      <c r="D30" s="3"/>
      <c r="E30" s="3"/>
      <c r="F30" s="3"/>
      <c r="G30" s="3"/>
      <c r="H30" s="3"/>
    </row>
    <row r="31" spans="1:9" x14ac:dyDescent="0.25">
      <c r="A31" s="3"/>
      <c r="B31" s="18" t="s">
        <v>162</v>
      </c>
      <c r="C31" s="11"/>
      <c r="D31" s="11"/>
      <c r="E31" s="11"/>
      <c r="F31" s="11"/>
      <c r="G31" s="11"/>
      <c r="H31" s="39" t="s">
        <v>14</v>
      </c>
      <c r="I31" s="40">
        <f>+SUM(I33:I35)</f>
        <v>0</v>
      </c>
    </row>
    <row r="32" spans="1:9" ht="39.950000000000003" customHeight="1" x14ac:dyDescent="0.25">
      <c r="A32" s="1"/>
      <c r="B32" s="19" t="s">
        <v>15</v>
      </c>
      <c r="C32" s="12" t="s">
        <v>16</v>
      </c>
      <c r="D32" s="12" t="s">
        <v>17</v>
      </c>
      <c r="E32" s="13" t="s">
        <v>18</v>
      </c>
      <c r="F32" s="13" t="s">
        <v>4</v>
      </c>
      <c r="G32" s="13"/>
      <c r="H32" s="13" t="s">
        <v>20</v>
      </c>
      <c r="I32" s="38" t="s">
        <v>5</v>
      </c>
    </row>
    <row r="33" spans="1:9" x14ac:dyDescent="0.25">
      <c r="A33" s="1"/>
      <c r="B33" s="17" t="s">
        <v>163</v>
      </c>
      <c r="C33" s="6" t="s">
        <v>164</v>
      </c>
      <c r="D33" s="6" t="s">
        <v>165</v>
      </c>
      <c r="E33" s="45">
        <v>2</v>
      </c>
      <c r="F33" s="5">
        <f t="shared" ref="F33:F34" si="5">IF(E33="",,VLOOKUP(E33,$B$5:$H$8,7,FALSE))</f>
        <v>1</v>
      </c>
      <c r="G33" s="6"/>
      <c r="H33" s="64"/>
      <c r="I33" s="47">
        <f t="shared" ref="I33" si="6">IF(UPPER(H33)="X",IF(E33="",,VLOOKUP(E33,$B$5:$I$8,8,FALSE)),IF(E33=$B$5,"Niet oké",0))</f>
        <v>0</v>
      </c>
    </row>
    <row r="34" spans="1:9" ht="38.25" x14ac:dyDescent="0.25">
      <c r="A34" s="1"/>
      <c r="B34" s="17" t="s">
        <v>166</v>
      </c>
      <c r="C34" s="6" t="s">
        <v>167</v>
      </c>
      <c r="D34" s="153" t="s">
        <v>168</v>
      </c>
      <c r="E34" s="154">
        <v>2</v>
      </c>
      <c r="F34" s="5">
        <f t="shared" si="5"/>
        <v>1</v>
      </c>
      <c r="G34" s="6"/>
      <c r="H34" s="64"/>
      <c r="I34" s="47">
        <f t="shared" ref="I34" si="7">IF(UPPER(H34)="X",IF(E34="",,VLOOKUP(E34,$B$5:$I$8,8,FALSE)),IF(E34=$B$5,"Niet oké",0))</f>
        <v>0</v>
      </c>
    </row>
    <row r="35" spans="1:9" x14ac:dyDescent="0.25">
      <c r="A35" s="1"/>
      <c r="B35" s="17"/>
      <c r="C35" s="4"/>
      <c r="D35" s="4"/>
      <c r="E35" s="45"/>
      <c r="F35" s="5"/>
      <c r="G35" s="6"/>
      <c r="H35" s="64"/>
      <c r="I35" s="47"/>
    </row>
    <row r="36" spans="1:9" x14ac:dyDescent="0.25">
      <c r="A36" s="1"/>
      <c r="B36" s="2"/>
      <c r="C36" s="3"/>
      <c r="D36" s="3"/>
      <c r="E36" s="3"/>
      <c r="F36" s="3"/>
      <c r="G36" s="3"/>
      <c r="H36" s="3"/>
    </row>
    <row r="37" spans="1:9" x14ac:dyDescent="0.25">
      <c r="A37" s="3"/>
      <c r="B37" s="18" t="s">
        <v>169</v>
      </c>
      <c r="C37" s="11"/>
      <c r="D37" s="11"/>
      <c r="E37" s="11"/>
      <c r="F37" s="11"/>
      <c r="G37" s="11"/>
      <c r="H37" s="39" t="s">
        <v>14</v>
      </c>
      <c r="I37" s="40">
        <f>+SUM(I39:I49)</f>
        <v>0</v>
      </c>
    </row>
    <row r="38" spans="1:9" ht="39.950000000000003" customHeight="1" x14ac:dyDescent="0.25">
      <c r="A38" s="1"/>
      <c r="B38" s="19" t="s">
        <v>15</v>
      </c>
      <c r="C38" s="12" t="s">
        <v>16</v>
      </c>
      <c r="D38" s="12" t="s">
        <v>17</v>
      </c>
      <c r="E38" s="13" t="s">
        <v>18</v>
      </c>
      <c r="F38" s="13" t="s">
        <v>4</v>
      </c>
      <c r="G38" s="13"/>
      <c r="H38" s="13" t="s">
        <v>20</v>
      </c>
      <c r="I38" s="38" t="s">
        <v>5</v>
      </c>
    </row>
    <row r="39" spans="1:9" ht="38.25" x14ac:dyDescent="0.25">
      <c r="A39" s="1"/>
      <c r="B39" s="17" t="s">
        <v>170</v>
      </c>
      <c r="C39" s="4" t="s">
        <v>171</v>
      </c>
      <c r="D39" s="4" t="s">
        <v>172</v>
      </c>
      <c r="E39" s="45">
        <v>1</v>
      </c>
      <c r="F39" s="5" t="str">
        <f t="shared" ref="F39:F49" si="8">IF(E39="",,VLOOKUP(E39,$B$5:$H$8,7,FALSE))</f>
        <v>K.O.</v>
      </c>
      <c r="G39" s="6"/>
      <c r="H39" s="64"/>
      <c r="I39" s="47" t="str">
        <f t="shared" ref="I39" si="9">IF(UPPER(H39)="X",IF(E39="",,VLOOKUP(E39,$B$5:$I$8,8,FALSE)),IF(E39=$B$5,"Niet oké",0))</f>
        <v>Niet oké</v>
      </c>
    </row>
    <row r="40" spans="1:9" ht="25.5" x14ac:dyDescent="0.25">
      <c r="A40" s="1"/>
      <c r="B40" s="17" t="s">
        <v>173</v>
      </c>
      <c r="C40" s="4" t="s">
        <v>174</v>
      </c>
      <c r="D40" s="152" t="s">
        <v>175</v>
      </c>
      <c r="E40" s="154">
        <v>2</v>
      </c>
      <c r="F40" s="5">
        <f t="shared" si="8"/>
        <v>1</v>
      </c>
      <c r="G40" s="6"/>
      <c r="H40" s="64"/>
      <c r="I40" s="47">
        <f t="shared" ref="I40:I49" si="10">IF(UPPER(H40)="X",IF(E40="",,VLOOKUP(E40,$B$5:$I$8,8,FALSE)),IF(E40=$B$5,"Niet oké",0))</f>
        <v>0</v>
      </c>
    </row>
    <row r="41" spans="1:9" ht="38.25" x14ac:dyDescent="0.25">
      <c r="A41" s="1"/>
      <c r="B41" s="17" t="s">
        <v>176</v>
      </c>
      <c r="C41" s="4" t="s">
        <v>177</v>
      </c>
      <c r="D41" s="4" t="s">
        <v>178</v>
      </c>
      <c r="E41" s="45">
        <v>2</v>
      </c>
      <c r="F41" s="5">
        <f t="shared" si="8"/>
        <v>1</v>
      </c>
      <c r="G41" s="6"/>
      <c r="H41" s="64"/>
      <c r="I41" s="47">
        <f t="shared" si="10"/>
        <v>0</v>
      </c>
    </row>
    <row r="42" spans="1:9" ht="25.5" x14ac:dyDescent="0.25">
      <c r="A42" s="1"/>
      <c r="B42" s="17" t="s">
        <v>179</v>
      </c>
      <c r="C42" s="4" t="s">
        <v>180</v>
      </c>
      <c r="D42" s="152" t="s">
        <v>181</v>
      </c>
      <c r="E42" s="45">
        <v>1</v>
      </c>
      <c r="F42" s="5" t="str">
        <f t="shared" si="8"/>
        <v>K.O.</v>
      </c>
      <c r="G42" s="6"/>
      <c r="H42" s="64"/>
      <c r="I42" s="47" t="str">
        <f t="shared" si="10"/>
        <v>Niet oké</v>
      </c>
    </row>
    <row r="43" spans="1:9" ht="38.25" x14ac:dyDescent="0.25">
      <c r="A43" s="1"/>
      <c r="B43" s="17" t="s">
        <v>182</v>
      </c>
      <c r="C43" s="4" t="s">
        <v>183</v>
      </c>
      <c r="D43" s="4" t="s">
        <v>184</v>
      </c>
      <c r="E43" s="45">
        <v>1</v>
      </c>
      <c r="F43" s="5" t="str">
        <f t="shared" si="8"/>
        <v>K.O.</v>
      </c>
      <c r="G43" s="6"/>
      <c r="H43" s="64"/>
      <c r="I43" s="47" t="str">
        <f t="shared" si="10"/>
        <v>Niet oké</v>
      </c>
    </row>
    <row r="44" spans="1:9" x14ac:dyDescent="0.25">
      <c r="A44" s="1"/>
      <c r="B44" s="17" t="s">
        <v>185</v>
      </c>
      <c r="C44" s="4" t="s">
        <v>186</v>
      </c>
      <c r="D44" s="152" t="s">
        <v>187</v>
      </c>
      <c r="E44" s="45">
        <v>2</v>
      </c>
      <c r="F44" s="5">
        <f t="shared" si="8"/>
        <v>1</v>
      </c>
      <c r="G44" s="6"/>
      <c r="H44" s="64"/>
      <c r="I44" s="47">
        <f t="shared" si="10"/>
        <v>0</v>
      </c>
    </row>
    <row r="45" spans="1:9" ht="25.5" x14ac:dyDescent="0.25">
      <c r="A45" s="1"/>
      <c r="B45" s="17" t="s">
        <v>188</v>
      </c>
      <c r="C45" s="4" t="s">
        <v>189</v>
      </c>
      <c r="D45" s="152" t="s">
        <v>190</v>
      </c>
      <c r="E45" s="45">
        <v>2</v>
      </c>
      <c r="F45" s="5">
        <f t="shared" si="8"/>
        <v>1</v>
      </c>
      <c r="G45" s="6"/>
      <c r="H45" s="64"/>
      <c r="I45" s="47">
        <f t="shared" si="10"/>
        <v>0</v>
      </c>
    </row>
    <row r="46" spans="1:9" ht="25.5" x14ac:dyDescent="0.25">
      <c r="A46" s="1"/>
      <c r="B46" s="17" t="s">
        <v>191</v>
      </c>
      <c r="C46" s="4" t="s">
        <v>192</v>
      </c>
      <c r="D46" s="4" t="s">
        <v>193</v>
      </c>
      <c r="E46" s="45">
        <v>2</v>
      </c>
      <c r="F46" s="5">
        <f t="shared" si="8"/>
        <v>1</v>
      </c>
      <c r="G46" s="6"/>
      <c r="H46" s="64"/>
      <c r="I46" s="47">
        <f t="shared" si="10"/>
        <v>0</v>
      </c>
    </row>
    <row r="47" spans="1:9" ht="25.5" x14ac:dyDescent="0.25">
      <c r="A47" s="1"/>
      <c r="B47" s="17" t="s">
        <v>194</v>
      </c>
      <c r="C47" s="4" t="s">
        <v>195</v>
      </c>
      <c r="D47" s="4" t="s">
        <v>196</v>
      </c>
      <c r="E47" s="45">
        <v>2</v>
      </c>
      <c r="F47" s="5">
        <f t="shared" si="8"/>
        <v>1</v>
      </c>
      <c r="G47" s="6"/>
      <c r="H47" s="64"/>
      <c r="I47" s="47">
        <f t="shared" si="10"/>
        <v>0</v>
      </c>
    </row>
    <row r="48" spans="1:9" ht="25.5" x14ac:dyDescent="0.25">
      <c r="A48" s="1"/>
      <c r="B48" s="17" t="s">
        <v>197</v>
      </c>
      <c r="C48" s="4" t="s">
        <v>198</v>
      </c>
      <c r="D48" s="4" t="s">
        <v>199</v>
      </c>
      <c r="E48" s="45">
        <v>2</v>
      </c>
      <c r="F48" s="5">
        <f t="shared" si="8"/>
        <v>1</v>
      </c>
      <c r="G48" s="6"/>
      <c r="H48" s="64"/>
      <c r="I48" s="47">
        <f t="shared" si="10"/>
        <v>0</v>
      </c>
    </row>
    <row r="49" spans="1:9" ht="25.5" x14ac:dyDescent="0.25">
      <c r="A49" s="1"/>
      <c r="B49" s="17" t="s">
        <v>200</v>
      </c>
      <c r="C49" s="6" t="s">
        <v>189</v>
      </c>
      <c r="D49" s="153" t="s">
        <v>201</v>
      </c>
      <c r="E49" s="45">
        <v>2</v>
      </c>
      <c r="F49" s="5">
        <f t="shared" si="8"/>
        <v>1</v>
      </c>
      <c r="G49" s="6"/>
      <c r="H49" s="64"/>
      <c r="I49" s="47">
        <f t="shared" si="10"/>
        <v>0</v>
      </c>
    </row>
    <row r="50" spans="1:9" x14ac:dyDescent="0.25">
      <c r="A50" s="1"/>
      <c r="B50" s="2"/>
      <c r="C50" s="3"/>
      <c r="D50" s="3"/>
      <c r="E50" s="3"/>
      <c r="F50" s="3"/>
      <c r="G50" s="3"/>
      <c r="H50" s="3"/>
    </row>
    <row r="51" spans="1:9" x14ac:dyDescent="0.25">
      <c r="A51" s="3"/>
      <c r="B51" s="18" t="s">
        <v>202</v>
      </c>
      <c r="C51" s="11"/>
      <c r="D51" s="11"/>
      <c r="E51" s="11"/>
      <c r="F51" s="11"/>
      <c r="G51" s="11"/>
      <c r="H51" s="39" t="s">
        <v>14</v>
      </c>
      <c r="I51" s="40">
        <f>+SUM(I53:I54)</f>
        <v>0</v>
      </c>
    </row>
    <row r="52" spans="1:9" ht="39.950000000000003" customHeight="1" x14ac:dyDescent="0.25">
      <c r="A52" s="1"/>
      <c r="B52" s="19" t="s">
        <v>15</v>
      </c>
      <c r="C52" s="12" t="s">
        <v>16</v>
      </c>
      <c r="D52" s="12" t="s">
        <v>17</v>
      </c>
      <c r="E52" s="13" t="s">
        <v>18</v>
      </c>
      <c r="F52" s="13" t="s">
        <v>4</v>
      </c>
      <c r="G52" s="13"/>
      <c r="H52" s="13" t="s">
        <v>20</v>
      </c>
      <c r="I52" s="38" t="s">
        <v>5</v>
      </c>
    </row>
    <row r="53" spans="1:9" ht="38.25" x14ac:dyDescent="0.25">
      <c r="A53" s="1"/>
      <c r="B53" s="17" t="s">
        <v>203</v>
      </c>
      <c r="C53" s="4" t="s">
        <v>204</v>
      </c>
      <c r="D53" s="152" t="s">
        <v>205</v>
      </c>
      <c r="E53" s="45">
        <v>1</v>
      </c>
      <c r="F53" s="7" t="str">
        <f>IF(E53="",,VLOOKUP(E53,$B$5:$H$8,7,FALSE))</f>
        <v>K.O.</v>
      </c>
      <c r="G53" s="6"/>
      <c r="H53" s="64"/>
      <c r="I53" s="47" t="str">
        <f t="shared" ref="I53" si="11">IF(UPPER(H53)="X",IF(E53="",,VLOOKUP(E53,$B$5:$I$8,8,FALSE)),IF(E53=$B$5,"Niet oké",0))</f>
        <v>Niet oké</v>
      </c>
    </row>
    <row r="54" spans="1:9" x14ac:dyDescent="0.25">
      <c r="A54" s="1"/>
      <c r="B54" s="17"/>
      <c r="C54" s="4"/>
      <c r="D54" s="4"/>
      <c r="E54" s="45"/>
      <c r="F54" s="7"/>
      <c r="G54" s="6"/>
      <c r="H54" s="64"/>
      <c r="I54" s="47"/>
    </row>
    <row r="55" spans="1:9" x14ac:dyDescent="0.25">
      <c r="A55" s="1"/>
      <c r="B55" s="2"/>
      <c r="C55" s="3"/>
      <c r="D55" s="3"/>
      <c r="E55" s="3"/>
      <c r="F55" s="3"/>
      <c r="G55" s="3"/>
      <c r="H55" s="3"/>
    </row>
    <row r="56" spans="1:9" x14ac:dyDescent="0.25">
      <c r="A56" s="3"/>
      <c r="B56" s="18" t="s">
        <v>206</v>
      </c>
      <c r="C56" s="11"/>
      <c r="D56" s="11"/>
      <c r="E56" s="11"/>
      <c r="F56" s="11"/>
      <c r="G56" s="11"/>
      <c r="H56" s="39" t="s">
        <v>14</v>
      </c>
      <c r="I56" s="40">
        <f>+SUM(I58:I59)</f>
        <v>0</v>
      </c>
    </row>
    <row r="57" spans="1:9" ht="39.950000000000003" customHeight="1" x14ac:dyDescent="0.25">
      <c r="A57" s="1"/>
      <c r="B57" s="19" t="s">
        <v>15</v>
      </c>
      <c r="C57" s="12" t="s">
        <v>16</v>
      </c>
      <c r="D57" s="12" t="s">
        <v>17</v>
      </c>
      <c r="E57" s="13" t="s">
        <v>18</v>
      </c>
      <c r="F57" s="13" t="s">
        <v>4</v>
      </c>
      <c r="G57" s="13"/>
      <c r="H57" s="13" t="s">
        <v>20</v>
      </c>
      <c r="I57" s="38" t="s">
        <v>5</v>
      </c>
    </row>
    <row r="58" spans="1:9" ht="25.5" x14ac:dyDescent="0.25">
      <c r="A58" s="1"/>
      <c r="B58" s="17" t="s">
        <v>207</v>
      </c>
      <c r="C58" s="4" t="s">
        <v>208</v>
      </c>
      <c r="D58" s="4" t="s">
        <v>209</v>
      </c>
      <c r="E58" s="45">
        <v>2</v>
      </c>
      <c r="F58" s="5">
        <f>IF(E58="",,VLOOKUP(E58,$B$5:$H$8,7,FALSE))</f>
        <v>1</v>
      </c>
      <c r="G58" s="6"/>
      <c r="H58" s="64"/>
      <c r="I58" s="47">
        <f t="shared" ref="I58" si="12">IF(UPPER(H58)="X",IF(E58="",,VLOOKUP(E58,$B$5:$I$8,8,FALSE)),IF(E58=$B$5,"Niet oké",0))</f>
        <v>0</v>
      </c>
    </row>
    <row r="59" spans="1:9" x14ac:dyDescent="0.25">
      <c r="A59" s="1"/>
      <c r="B59" s="17"/>
      <c r="C59" s="4"/>
      <c r="D59" s="4"/>
      <c r="E59" s="45"/>
      <c r="F59" s="46"/>
      <c r="G59" s="6"/>
      <c r="H59" s="64"/>
      <c r="I59" s="47"/>
    </row>
    <row r="61" spans="1:9" x14ac:dyDescent="0.25">
      <c r="A61" s="1"/>
      <c r="B61" s="2"/>
      <c r="C61" s="3"/>
      <c r="D61" s="3"/>
      <c r="E61" s="3"/>
      <c r="F61" s="3"/>
      <c r="G61" s="3"/>
      <c r="H61" s="3"/>
    </row>
    <row r="62" spans="1:9" x14ac:dyDescent="0.25">
      <c r="A62" s="3"/>
      <c r="B62" s="18" t="s">
        <v>210</v>
      </c>
      <c r="C62" s="11"/>
      <c r="D62" s="11"/>
      <c r="E62" s="11"/>
      <c r="F62" s="11"/>
      <c r="G62" s="11"/>
      <c r="H62" s="39" t="s">
        <v>14</v>
      </c>
      <c r="I62" s="40">
        <f>+SUM(I64:I65)</f>
        <v>0</v>
      </c>
    </row>
    <row r="63" spans="1:9" ht="39.950000000000003" customHeight="1" x14ac:dyDescent="0.25">
      <c r="A63" s="1"/>
      <c r="B63" s="19" t="s">
        <v>15</v>
      </c>
      <c r="C63" s="12" t="s">
        <v>16</v>
      </c>
      <c r="D63" s="12" t="s">
        <v>17</v>
      </c>
      <c r="E63" s="13" t="s">
        <v>18</v>
      </c>
      <c r="F63" s="13" t="s">
        <v>4</v>
      </c>
      <c r="G63" s="13"/>
      <c r="H63" s="13" t="s">
        <v>20</v>
      </c>
      <c r="I63" s="38" t="s">
        <v>5</v>
      </c>
    </row>
    <row r="64" spans="1:9" ht="107.25" customHeight="1" x14ac:dyDescent="0.25">
      <c r="A64" s="1"/>
      <c r="B64" s="17" t="s">
        <v>211</v>
      </c>
      <c r="C64" s="4" t="s">
        <v>212</v>
      </c>
      <c r="D64" s="4" t="s">
        <v>213</v>
      </c>
      <c r="E64" s="45">
        <v>2</v>
      </c>
      <c r="F64" s="5">
        <f>IF(E64="",,VLOOKUP(E64,$B$5:$H$8,7,FALSE))</f>
        <v>1</v>
      </c>
      <c r="G64" s="6"/>
      <c r="H64" s="64"/>
      <c r="I64" s="47">
        <f t="shared" ref="I64" si="13">IF(UPPER(H64)="X",IF(E64="",,VLOOKUP(E64,$B$5:$I$8,8,FALSE)),IF(E64=$B$5,"Niet oké",0))</f>
        <v>0</v>
      </c>
    </row>
    <row r="65" spans="1:9" x14ac:dyDescent="0.25">
      <c r="A65" s="1"/>
      <c r="B65" s="17"/>
      <c r="C65" s="4"/>
      <c r="D65" s="4"/>
      <c r="E65" s="45"/>
      <c r="F65" s="5"/>
      <c r="G65" s="6"/>
      <c r="H65" s="64"/>
      <c r="I65" s="47"/>
    </row>
    <row r="66" spans="1:9" x14ac:dyDescent="0.25">
      <c r="A66" s="1"/>
      <c r="B66" s="2"/>
      <c r="C66" s="3"/>
      <c r="D66" s="3"/>
      <c r="E66" s="3"/>
      <c r="F66" s="3"/>
      <c r="G66" s="3"/>
      <c r="H66" s="3"/>
      <c r="I66" s="33"/>
    </row>
    <row r="67" spans="1:9" x14ac:dyDescent="0.25">
      <c r="A67" s="3"/>
      <c r="B67" s="18" t="s">
        <v>214</v>
      </c>
      <c r="C67" s="11"/>
      <c r="D67" s="11"/>
      <c r="E67" s="11"/>
      <c r="F67" s="11"/>
      <c r="G67" s="11"/>
      <c r="H67" s="39" t="s">
        <v>14</v>
      </c>
      <c r="I67" s="40">
        <f>+SUM(I69:I70)</f>
        <v>0</v>
      </c>
    </row>
    <row r="68" spans="1:9" ht="39.950000000000003" customHeight="1" x14ac:dyDescent="0.25">
      <c r="A68" s="1"/>
      <c r="B68" s="19" t="s">
        <v>15</v>
      </c>
      <c r="C68" s="12" t="s">
        <v>16</v>
      </c>
      <c r="D68" s="12" t="s">
        <v>17</v>
      </c>
      <c r="E68" s="13" t="s">
        <v>18</v>
      </c>
      <c r="F68" s="13" t="s">
        <v>4</v>
      </c>
      <c r="G68" s="13"/>
      <c r="H68" s="13" t="s">
        <v>20</v>
      </c>
      <c r="I68" s="38" t="s">
        <v>5</v>
      </c>
    </row>
    <row r="69" spans="1:9" ht="38.25" x14ac:dyDescent="0.25">
      <c r="A69" s="1"/>
      <c r="B69" s="17" t="s">
        <v>215</v>
      </c>
      <c r="C69" s="4" t="s">
        <v>216</v>
      </c>
      <c r="D69" s="6" t="s">
        <v>217</v>
      </c>
      <c r="E69" s="45">
        <v>2</v>
      </c>
      <c r="F69" s="7">
        <f>IF(E69="",,VLOOKUP(E69,$B$5:$H$8,7,FALSE))</f>
        <v>1</v>
      </c>
      <c r="G69" s="6"/>
      <c r="H69" s="64"/>
      <c r="I69" s="47">
        <f t="shared" ref="I69" si="14">IF(UPPER(H69)="X",IF(E69="",,VLOOKUP(E69,$B$5:$I$8,8,FALSE)),IF(E69=$B$5,"Niet oké",0))</f>
        <v>0</v>
      </c>
    </row>
    <row r="70" spans="1:9" x14ac:dyDescent="0.25">
      <c r="A70" s="1"/>
      <c r="B70" s="17"/>
      <c r="C70" s="4"/>
      <c r="D70" s="4"/>
      <c r="E70" s="45"/>
      <c r="F70" s="7"/>
      <c r="G70" s="6"/>
      <c r="H70" s="64"/>
      <c r="I70" s="47"/>
    </row>
    <row r="71" spans="1:9" x14ac:dyDescent="0.25">
      <c r="A71" s="1"/>
      <c r="B71" s="2"/>
      <c r="C71" s="3"/>
      <c r="D71" s="3"/>
      <c r="E71" s="3"/>
      <c r="F71" s="3"/>
      <c r="G71" s="3"/>
      <c r="H71" s="3"/>
    </row>
  </sheetData>
  <sheetProtection algorithmName="SHA-512" hashValue="Gp3J6tpOL/RZstzMmLXpiPxsAmCf9kvdMYF0rRT2Xt6nqFYp2XbnawMtYL4qEkEyf0Orb2qAzUojwLIvESs+Qw==" saltValue="IreL7Dn3YwEKXJVQy9mvVA==" spinCount="100000" sheet="1" objects="1" scenarios="1"/>
  <protectedRanges>
    <protectedRange sqref="H69" name="Bereik9"/>
    <protectedRange sqref="H58" name="Bereik7"/>
    <protectedRange sqref="H39:H49" name="Bereik5"/>
    <protectedRange sqref="H23:H29" name="Bereik3"/>
    <protectedRange sqref="H12" name="Bereik1"/>
    <protectedRange sqref="H17:H18" name="Bereik2"/>
    <protectedRange sqref="H33:H34" name="Bereik4"/>
    <protectedRange sqref="H53" name="Bereik6"/>
    <protectedRange sqref="H64" name="Bereik8"/>
  </protectedRanges>
  <mergeCells count="4">
    <mergeCell ref="C5:G5"/>
    <mergeCell ref="C6:G6"/>
    <mergeCell ref="C7:G7"/>
    <mergeCell ref="C8:G8"/>
  </mergeCells>
  <phoneticPr fontId="8" type="noConversion"/>
  <conditionalFormatting sqref="I12:I13 I17:I19 I23:I29 I33:I35 I39:I49 I64:I65 I69:I70">
    <cfRule type="expression" dxfId="5" priority="12">
      <formula>AND(UPPER(H12)&lt;&gt;"X",E12=$B$5)</formula>
    </cfRule>
  </conditionalFormatting>
  <conditionalFormatting sqref="I53:I54">
    <cfRule type="expression" dxfId="4" priority="6">
      <formula>AND(UPPER(H53)&lt;&gt;"X",E53=$B$5)</formula>
    </cfRule>
  </conditionalFormatting>
  <conditionalFormatting sqref="I58:I59">
    <cfRule type="expression" dxfId="3" priority="5">
      <formula>AND(UPPER(H58)&lt;&gt;"X",E58=$B$5)</formula>
    </cfRule>
  </conditionalFormatting>
  <dataValidations count="1">
    <dataValidation type="list" allowBlank="1" showInputMessage="1" showErrorMessage="1" sqref="E58:E59 E53:E54 E12:E13 E23:E29 E17:E19 E64:E65 E69:E70 E33:E35 E39:E49" xr:uid="{00000000-0002-0000-0200-000000000000}">
      <formula1>$B$5:$B$8</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sheetPr>
  <dimension ref="A1:F19"/>
  <sheetViews>
    <sheetView showGridLines="0" zoomScaleNormal="100" workbookViewId="0">
      <pane xSplit="3" ySplit="6" topLeftCell="D7" activePane="bottomRight" state="frozen"/>
      <selection pane="topRight" activeCell="G33" sqref="G33"/>
      <selection pane="bottomLeft" activeCell="G33" sqref="G33"/>
      <selection pane="bottomRight"/>
    </sheetView>
  </sheetViews>
  <sheetFormatPr defaultRowHeight="15" x14ac:dyDescent="0.25"/>
  <cols>
    <col min="1" max="1" width="22.140625" style="21" customWidth="1"/>
    <col min="2" max="2" width="26.85546875" style="23" bestFit="1" customWidth="1"/>
    <col min="3" max="3" width="9.140625" style="21" customWidth="1"/>
    <col min="4" max="4" width="71.28515625" style="23" customWidth="1"/>
    <col min="5" max="5" width="64.5703125" style="41" customWidth="1"/>
    <col min="6" max="6" width="17.42578125" bestFit="1" customWidth="1"/>
  </cols>
  <sheetData>
    <row r="1" spans="1:6" ht="21" x14ac:dyDescent="0.25">
      <c r="A1" s="22" t="s">
        <v>218</v>
      </c>
      <c r="B1" s="71"/>
      <c r="C1" s="22"/>
      <c r="E1" s="42" t="s">
        <v>219</v>
      </c>
      <c r="F1" s="137">
        <f>SUM(F2:F4)</f>
        <v>100</v>
      </c>
    </row>
    <row r="2" spans="1:6" x14ac:dyDescent="0.25">
      <c r="E2" s="43" t="str">
        <f>A7</f>
        <v>Trainingen</v>
      </c>
      <c r="F2" s="138">
        <f>SUM(F7:F10)</f>
        <v>40</v>
      </c>
    </row>
    <row r="3" spans="1:6" x14ac:dyDescent="0.25">
      <c r="A3" s="21" t="s">
        <v>220</v>
      </c>
      <c r="B3" s="72"/>
      <c r="C3" s="24"/>
      <c r="E3" s="43" t="str">
        <f>A12</f>
        <v>Dienstverlening</v>
      </c>
      <c r="F3" s="138">
        <f>SUM(F12:F15)</f>
        <v>25</v>
      </c>
    </row>
    <row r="4" spans="1:6" x14ac:dyDescent="0.25">
      <c r="B4" s="72"/>
      <c r="C4" s="24"/>
      <c r="E4" s="43" t="str">
        <f>A17</f>
        <v>Rapportages</v>
      </c>
      <c r="F4" s="138">
        <f>SUM(F17:F18)</f>
        <v>35</v>
      </c>
    </row>
    <row r="5" spans="1:6" x14ac:dyDescent="0.25">
      <c r="A5" s="156" t="s">
        <v>303</v>
      </c>
      <c r="B5" s="72"/>
      <c r="C5" s="24"/>
      <c r="F5" s="139"/>
    </row>
    <row r="6" spans="1:6" x14ac:dyDescent="0.25">
      <c r="A6" s="78" t="s">
        <v>221</v>
      </c>
      <c r="B6" s="79" t="s">
        <v>16</v>
      </c>
      <c r="C6" s="79" t="s">
        <v>222</v>
      </c>
      <c r="D6" s="80" t="s">
        <v>223</v>
      </c>
      <c r="E6" s="81" t="s">
        <v>224</v>
      </c>
      <c r="F6" s="140" t="s">
        <v>225</v>
      </c>
    </row>
    <row r="7" spans="1:6" ht="143.25" customHeight="1" x14ac:dyDescent="0.25">
      <c r="A7" s="160" t="s">
        <v>12</v>
      </c>
      <c r="B7" s="87" t="s">
        <v>227</v>
      </c>
      <c r="C7" s="88" t="s">
        <v>226</v>
      </c>
      <c r="D7" s="87" t="s">
        <v>302</v>
      </c>
      <c r="E7" s="121" t="s">
        <v>229</v>
      </c>
      <c r="F7" s="142">
        <v>20</v>
      </c>
    </row>
    <row r="8" spans="1:6" ht="138.75" customHeight="1" x14ac:dyDescent="0.25">
      <c r="A8" s="91"/>
      <c r="B8" s="83" t="s">
        <v>230</v>
      </c>
      <c r="C8" s="84" t="s">
        <v>228</v>
      </c>
      <c r="D8" s="83" t="s">
        <v>231</v>
      </c>
      <c r="E8" s="85" t="s">
        <v>232</v>
      </c>
      <c r="F8" s="141">
        <v>20</v>
      </c>
    </row>
    <row r="9" spans="1:6" x14ac:dyDescent="0.25">
      <c r="A9" s="91"/>
      <c r="B9" s="83"/>
      <c r="C9" s="84"/>
      <c r="D9" s="83"/>
      <c r="E9" s="92"/>
      <c r="F9" s="141"/>
    </row>
    <row r="10" spans="1:6" x14ac:dyDescent="0.25">
      <c r="A10" s="86"/>
      <c r="B10" s="87"/>
      <c r="C10" s="88"/>
      <c r="D10" s="93"/>
      <c r="E10" s="89"/>
      <c r="F10" s="142"/>
    </row>
    <row r="11" spans="1:6" x14ac:dyDescent="0.25">
      <c r="A11" s="94"/>
      <c r="B11" s="95"/>
      <c r="C11" s="96"/>
      <c r="D11" s="97"/>
      <c r="E11" s="98"/>
      <c r="F11" s="143"/>
    </row>
    <row r="12" spans="1:6" ht="150" x14ac:dyDescent="0.25">
      <c r="A12" s="99" t="s">
        <v>233</v>
      </c>
      <c r="B12" s="161" t="s">
        <v>234</v>
      </c>
      <c r="C12" s="161" t="s">
        <v>235</v>
      </c>
      <c r="D12" s="162" t="s">
        <v>236</v>
      </c>
      <c r="E12" s="162" t="s">
        <v>304</v>
      </c>
      <c r="F12" s="164">
        <v>20</v>
      </c>
    </row>
    <row r="13" spans="1:6" ht="210" x14ac:dyDescent="0.25">
      <c r="A13" s="102"/>
      <c r="B13" s="103" t="s">
        <v>237</v>
      </c>
      <c r="C13" s="104" t="s">
        <v>238</v>
      </c>
      <c r="D13" s="103" t="s">
        <v>239</v>
      </c>
      <c r="E13" s="122" t="s">
        <v>240</v>
      </c>
      <c r="F13" s="145">
        <v>5</v>
      </c>
    </row>
    <row r="14" spans="1:6" x14ac:dyDescent="0.25">
      <c r="A14" s="106"/>
      <c r="B14" s="100"/>
      <c r="C14" s="101"/>
      <c r="D14" s="107"/>
      <c r="E14" s="108"/>
      <c r="F14" s="144"/>
    </row>
    <row r="15" spans="1:6" x14ac:dyDescent="0.25">
      <c r="A15" s="102"/>
      <c r="B15" s="103"/>
      <c r="C15" s="104"/>
      <c r="D15" s="103"/>
      <c r="E15" s="105"/>
      <c r="F15" s="145"/>
    </row>
    <row r="16" spans="1:6" x14ac:dyDescent="0.25">
      <c r="A16" s="109"/>
      <c r="B16" s="95"/>
      <c r="C16" s="96"/>
      <c r="D16" s="110"/>
      <c r="E16" s="98"/>
      <c r="F16" s="143"/>
    </row>
    <row r="17" spans="1:6" ht="135" x14ac:dyDescent="0.25">
      <c r="A17" s="111" t="s">
        <v>95</v>
      </c>
      <c r="B17" s="112" t="s">
        <v>241</v>
      </c>
      <c r="C17" s="113" t="s">
        <v>242</v>
      </c>
      <c r="D17" s="112" t="s">
        <v>243</v>
      </c>
      <c r="E17" s="123" t="s">
        <v>305</v>
      </c>
      <c r="F17" s="146">
        <v>35</v>
      </c>
    </row>
    <row r="18" spans="1:6" ht="18.75" x14ac:dyDescent="0.25">
      <c r="A18" s="111"/>
      <c r="B18" s="112"/>
      <c r="C18" s="113"/>
      <c r="D18" s="112"/>
      <c r="E18" s="114"/>
      <c r="F18" s="146"/>
    </row>
    <row r="19" spans="1:6" x14ac:dyDescent="0.25">
      <c r="A19" s="115"/>
      <c r="B19" s="116"/>
      <c r="C19" s="117"/>
      <c r="D19" s="118"/>
      <c r="E19" s="119"/>
      <c r="F19" s="120"/>
    </row>
  </sheetData>
  <sheetProtection algorithmName="SHA-512" hashValue="zxuubJ4+zhjTpdcyCNdBR9acZk1QVvFBnUqn4aeC1XUMHyntykbzZDncPL8s8Lk5Hy0Xk6BBj789eWgVQQOgFQ==" saltValue="XjrmF6mEjdVGpd4mCApnrg==" spinCount="100000" sheet="1" objects="1" scenarios="1"/>
  <pageMargins left="0.7" right="0.7" top="0.75" bottom="0.75" header="0.3" footer="0.3"/>
  <pageSetup paperSize="9" orientation="portrait" horizontalDpi="90" verticalDpi="9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I29"/>
  <sheetViews>
    <sheetView zoomScaleNormal="100" workbookViewId="0">
      <pane xSplit="2" ySplit="2" topLeftCell="C3" activePane="bottomRight" state="frozen"/>
      <selection pane="topRight" activeCell="G33" sqref="G33"/>
      <selection pane="bottomLeft" activeCell="G33" sqref="G33"/>
      <selection pane="bottomRight"/>
    </sheetView>
  </sheetViews>
  <sheetFormatPr defaultRowHeight="15" x14ac:dyDescent="0.25"/>
  <cols>
    <col min="1" max="1" width="2.5703125" customWidth="1"/>
    <col min="2" max="2" width="13.5703125" customWidth="1"/>
    <col min="3" max="3" width="28" customWidth="1"/>
    <col min="4" max="4" width="102.42578125" customWidth="1"/>
    <col min="5" max="5" width="4.140625" bestFit="1" customWidth="1"/>
    <col min="6" max="6" width="8.42578125" bestFit="1" customWidth="1"/>
    <col min="7" max="7" width="13.85546875" customWidth="1"/>
    <col min="8" max="8" width="16.140625" customWidth="1"/>
  </cols>
  <sheetData>
    <row r="1" spans="1:9" x14ac:dyDescent="0.25">
      <c r="A1" s="1"/>
      <c r="B1" s="14"/>
      <c r="C1" s="1"/>
      <c r="D1" s="1"/>
      <c r="E1" s="1"/>
      <c r="F1" s="1"/>
      <c r="G1" s="1"/>
      <c r="H1" s="1"/>
    </row>
    <row r="2" spans="1:9" ht="18.75" x14ac:dyDescent="0.3">
      <c r="A2" s="1"/>
      <c r="B2" s="65" t="s">
        <v>244</v>
      </c>
      <c r="C2" s="66"/>
      <c r="D2" s="66"/>
      <c r="E2" s="66"/>
      <c r="F2" s="67"/>
      <c r="G2" s="68"/>
      <c r="H2" s="68"/>
    </row>
    <row r="3" spans="1:9" x14ac:dyDescent="0.25">
      <c r="A3" s="1"/>
      <c r="B3" s="52" t="s">
        <v>1</v>
      </c>
      <c r="C3" s="27"/>
      <c r="D3" s="27"/>
      <c r="E3" s="1"/>
      <c r="F3" s="1"/>
      <c r="G3" s="1"/>
      <c r="H3" s="27"/>
      <c r="I3" s="37">
        <v>10</v>
      </c>
    </row>
    <row r="4" spans="1:9" x14ac:dyDescent="0.25">
      <c r="A4" s="1"/>
      <c r="B4" s="55" t="s">
        <v>3</v>
      </c>
      <c r="C4" s="56"/>
      <c r="D4" s="56"/>
      <c r="E4" s="56"/>
      <c r="F4" s="56"/>
      <c r="G4" s="58" t="s">
        <v>4</v>
      </c>
      <c r="H4" s="59" t="s">
        <v>5</v>
      </c>
    </row>
    <row r="5" spans="1:9" x14ac:dyDescent="0.25">
      <c r="A5" s="1"/>
      <c r="B5" s="60">
        <v>1</v>
      </c>
      <c r="C5" s="69" t="s">
        <v>6</v>
      </c>
      <c r="D5" s="69"/>
      <c r="E5" s="69"/>
      <c r="F5" s="69"/>
      <c r="G5" s="61" t="s">
        <v>7</v>
      </c>
      <c r="H5" s="61" t="s">
        <v>8</v>
      </c>
    </row>
    <row r="6" spans="1:9" x14ac:dyDescent="0.25">
      <c r="A6" s="1"/>
      <c r="B6" s="60">
        <v>2</v>
      </c>
      <c r="C6" s="69" t="s">
        <v>9</v>
      </c>
      <c r="D6" s="69"/>
      <c r="E6" s="69"/>
      <c r="F6" s="69"/>
      <c r="G6" s="62">
        <v>1</v>
      </c>
      <c r="H6" s="63">
        <f>+$I$3*1</f>
        <v>10</v>
      </c>
    </row>
    <row r="7" spans="1:9" x14ac:dyDescent="0.25">
      <c r="A7" s="1"/>
      <c r="B7" s="60">
        <v>3</v>
      </c>
      <c r="C7" s="69" t="s">
        <v>10</v>
      </c>
      <c r="D7" s="69"/>
      <c r="E7" s="69"/>
      <c r="F7" s="69"/>
      <c r="G7" s="62">
        <v>0.5</v>
      </c>
      <c r="H7" s="63">
        <f>+$I$3*0.5</f>
        <v>5</v>
      </c>
    </row>
    <row r="8" spans="1:9" x14ac:dyDescent="0.25">
      <c r="A8" s="1"/>
      <c r="B8" s="60">
        <v>4</v>
      </c>
      <c r="C8" s="69" t="s">
        <v>11</v>
      </c>
      <c r="D8" s="69"/>
      <c r="E8" s="69"/>
      <c r="F8" s="69"/>
      <c r="G8" s="62">
        <v>0.2</v>
      </c>
      <c r="H8" s="63">
        <f>+$I$3*0.2</f>
        <v>2</v>
      </c>
    </row>
    <row r="9" spans="1:9" x14ac:dyDescent="0.25">
      <c r="A9" s="1"/>
      <c r="B9" s="2"/>
      <c r="C9" s="156" t="s">
        <v>303</v>
      </c>
      <c r="D9" s="3"/>
    </row>
    <row r="10" spans="1:9" x14ac:dyDescent="0.25">
      <c r="A10" s="3"/>
      <c r="B10" s="15" t="s">
        <v>245</v>
      </c>
      <c r="C10" s="10"/>
      <c r="D10" s="10"/>
      <c r="E10" s="10"/>
      <c r="F10" s="10"/>
      <c r="G10" s="10"/>
      <c r="H10" s="10"/>
    </row>
    <row r="11" spans="1:9" ht="25.5" x14ac:dyDescent="0.25">
      <c r="A11" s="1"/>
      <c r="B11" s="16" t="s">
        <v>15</v>
      </c>
      <c r="C11" s="8" t="s">
        <v>16</v>
      </c>
      <c r="D11" s="8" t="s">
        <v>17</v>
      </c>
      <c r="E11" s="9" t="s">
        <v>18</v>
      </c>
      <c r="F11" s="9" t="s">
        <v>4</v>
      </c>
      <c r="G11" s="9" t="s">
        <v>20</v>
      </c>
      <c r="H11" s="44" t="s">
        <v>5</v>
      </c>
    </row>
    <row r="12" spans="1:9" ht="59.25" customHeight="1" x14ac:dyDescent="0.25">
      <c r="A12" s="1"/>
      <c r="B12" s="17" t="s">
        <v>246</v>
      </c>
      <c r="C12" s="151" t="s">
        <v>247</v>
      </c>
      <c r="D12" s="151" t="s">
        <v>248</v>
      </c>
      <c r="E12" s="45">
        <v>1</v>
      </c>
      <c r="F12" s="5" t="str">
        <f>IF(E12="",,VLOOKUP(E12,$B$5:$H$8,6,FALSE))</f>
        <v>K.O.</v>
      </c>
      <c r="G12" s="64"/>
      <c r="H12" s="47" t="str">
        <f>IF(UPPER(G12)="X",IF(E12="",,VLOOKUP(E12,$B$5:$H$8,7,FALSE)),IF(E12=$B$5,"Niet oké",0))</f>
        <v>Niet oké</v>
      </c>
    </row>
    <row r="13" spans="1:9" x14ac:dyDescent="0.25">
      <c r="A13" s="1"/>
      <c r="B13" s="17" t="s">
        <v>249</v>
      </c>
      <c r="C13" s="151" t="s">
        <v>250</v>
      </c>
      <c r="D13" s="151" t="s">
        <v>251</v>
      </c>
      <c r="E13" s="45">
        <v>1</v>
      </c>
      <c r="F13" s="5" t="str">
        <f>IF(E13="",,VLOOKUP(E13,$B$5:$H$8,6,FALSE))</f>
        <v>K.O.</v>
      </c>
      <c r="G13" s="64"/>
      <c r="H13" s="47" t="str">
        <f>IF(UPPER(G13)="X",IF(E13="",,VLOOKUP(E13,$B$5:$H$8,7,FALSE)),IF(E13=$B$5,"Niet oké",0))</f>
        <v>Niet oké</v>
      </c>
    </row>
    <row r="14" spans="1:9" ht="25.5" x14ac:dyDescent="0.25">
      <c r="A14" s="1"/>
      <c r="B14" s="17" t="s">
        <v>252</v>
      </c>
      <c r="C14" s="151" t="s">
        <v>253</v>
      </c>
      <c r="D14" s="151" t="s">
        <v>254</v>
      </c>
      <c r="E14" s="45">
        <v>1</v>
      </c>
      <c r="F14" s="5" t="str">
        <f>IF(E14="",,VLOOKUP(E14,$B$5:$H$8,6,FALSE))</f>
        <v>K.O.</v>
      </c>
      <c r="G14" s="64"/>
      <c r="H14" s="47" t="str">
        <f>IF(UPPER(G14)="X",IF(E14="",,VLOOKUP(E14,$B$5:$H$8,7,FALSE)),IF(E14=$B$5,"Niet oké",0))</f>
        <v>Niet oké</v>
      </c>
    </row>
    <row r="15" spans="1:9" x14ac:dyDescent="0.25">
      <c r="A15" s="1"/>
      <c r="B15" s="73"/>
      <c r="C15" s="49"/>
      <c r="D15" s="49"/>
      <c r="E15" s="74"/>
      <c r="F15" s="75"/>
      <c r="G15" s="76"/>
      <c r="H15" s="77"/>
    </row>
    <row r="16" spans="1:9" x14ac:dyDescent="0.25">
      <c r="B16" s="2"/>
      <c r="C16" s="3"/>
      <c r="D16" s="3"/>
      <c r="E16" s="3"/>
      <c r="F16" s="3"/>
      <c r="G16" s="3"/>
      <c r="H16" s="3"/>
    </row>
    <row r="17" spans="2:8" x14ac:dyDescent="0.25">
      <c r="B17" s="15" t="s">
        <v>255</v>
      </c>
      <c r="C17" s="10"/>
      <c r="D17" s="10"/>
      <c r="E17" s="10"/>
      <c r="F17" s="10"/>
      <c r="G17" s="10"/>
      <c r="H17" s="10"/>
    </row>
    <row r="18" spans="2:8" ht="25.5" x14ac:dyDescent="0.25">
      <c r="B18" s="16" t="s">
        <v>15</v>
      </c>
      <c r="C18" s="8" t="s">
        <v>16</v>
      </c>
      <c r="D18" s="8" t="s">
        <v>17</v>
      </c>
      <c r="E18" s="9" t="s">
        <v>18</v>
      </c>
      <c r="F18" s="9" t="s">
        <v>4</v>
      </c>
      <c r="G18" s="9" t="s">
        <v>20</v>
      </c>
      <c r="H18" s="44" t="s">
        <v>5</v>
      </c>
    </row>
    <row r="19" spans="2:8" ht="25.5" x14ac:dyDescent="0.25">
      <c r="B19" s="17" t="s">
        <v>256</v>
      </c>
      <c r="C19" s="4" t="s">
        <v>257</v>
      </c>
      <c r="D19" s="4" t="s">
        <v>258</v>
      </c>
      <c r="E19" s="45">
        <v>3</v>
      </c>
      <c r="F19" s="5">
        <f>IF(E19="",,VLOOKUP(E19,$B$5:$H$8,6,FALSE))</f>
        <v>0.5</v>
      </c>
      <c r="G19" s="64"/>
      <c r="H19" s="47">
        <f>IF(UPPER(G19)="X",IF(E19="",,VLOOKUP(E19,$B$5:$H$8,7,FALSE)),IF(E19=$B$5,"Niet oké",0))</f>
        <v>0</v>
      </c>
    </row>
    <row r="20" spans="2:8" ht="25.5" x14ac:dyDescent="0.25">
      <c r="B20" s="17" t="s">
        <v>259</v>
      </c>
      <c r="C20" s="4" t="s">
        <v>257</v>
      </c>
      <c r="D20" s="4" t="s">
        <v>260</v>
      </c>
      <c r="E20" s="45">
        <v>2</v>
      </c>
      <c r="F20" s="5">
        <f t="shared" ref="F20:F22" si="0">IF(E20="",,VLOOKUP(E20,$B$5:$H$8,6,FALSE))</f>
        <v>1</v>
      </c>
      <c r="G20" s="64"/>
      <c r="H20" s="47">
        <f t="shared" ref="H20:H22" si="1">IF(UPPER(G20)="X",IF(E20="",,VLOOKUP(E20,$B$5:$H$8,7,FALSE)),IF(E20=$B$5,"Niet oké",0))</f>
        <v>0</v>
      </c>
    </row>
    <row r="21" spans="2:8" ht="25.5" x14ac:dyDescent="0.25">
      <c r="B21" s="17" t="s">
        <v>261</v>
      </c>
      <c r="C21" s="4" t="s">
        <v>262</v>
      </c>
      <c r="D21" s="4" t="s">
        <v>263</v>
      </c>
      <c r="E21" s="45">
        <v>1</v>
      </c>
      <c r="F21" s="5" t="str">
        <f t="shared" si="0"/>
        <v>K.O.</v>
      </c>
      <c r="G21" s="64"/>
      <c r="H21" s="47" t="str">
        <f t="shared" si="1"/>
        <v>Niet oké</v>
      </c>
    </row>
    <row r="22" spans="2:8" ht="38.25" x14ac:dyDescent="0.25">
      <c r="B22" s="17" t="s">
        <v>264</v>
      </c>
      <c r="C22" s="4" t="s">
        <v>265</v>
      </c>
      <c r="D22" s="4" t="s">
        <v>266</v>
      </c>
      <c r="E22" s="45">
        <v>2</v>
      </c>
      <c r="F22" s="5">
        <f t="shared" si="0"/>
        <v>1</v>
      </c>
      <c r="G22" s="64"/>
      <c r="H22" s="47">
        <f t="shared" si="1"/>
        <v>0</v>
      </c>
    </row>
    <row r="23" spans="2:8" x14ac:dyDescent="0.25">
      <c r="B23" s="17"/>
      <c r="C23" s="4"/>
      <c r="D23" s="4"/>
      <c r="E23" s="45"/>
      <c r="F23" s="46"/>
      <c r="G23" s="64"/>
      <c r="H23" s="47"/>
    </row>
    <row r="24" spans="2:8" x14ac:dyDescent="0.25">
      <c r="B24" s="2"/>
      <c r="C24" s="3"/>
      <c r="D24" s="3"/>
      <c r="E24" s="3"/>
      <c r="F24" s="3"/>
      <c r="G24" s="3"/>
      <c r="H24" s="3"/>
    </row>
    <row r="25" spans="2:8" x14ac:dyDescent="0.25">
      <c r="B25" s="15" t="s">
        <v>267</v>
      </c>
      <c r="C25" s="10"/>
      <c r="D25" s="10"/>
      <c r="E25" s="10"/>
      <c r="F25" s="10"/>
      <c r="G25" s="10"/>
      <c r="H25" s="10"/>
    </row>
    <row r="26" spans="2:8" ht="25.5" x14ac:dyDescent="0.25">
      <c r="B26" s="16" t="s">
        <v>15</v>
      </c>
      <c r="C26" s="8" t="s">
        <v>16</v>
      </c>
      <c r="D26" s="8" t="s">
        <v>17</v>
      </c>
      <c r="E26" s="9" t="s">
        <v>18</v>
      </c>
      <c r="F26" s="9" t="s">
        <v>4</v>
      </c>
      <c r="G26" s="9" t="s">
        <v>20</v>
      </c>
      <c r="H26" s="44" t="s">
        <v>5</v>
      </c>
    </row>
    <row r="27" spans="2:8" x14ac:dyDescent="0.25">
      <c r="B27" s="50" t="s">
        <v>268</v>
      </c>
      <c r="C27" s="4" t="s">
        <v>269</v>
      </c>
      <c r="D27" s="4" t="s">
        <v>270</v>
      </c>
      <c r="E27" s="45">
        <v>2</v>
      </c>
      <c r="F27" s="5">
        <f>IF(E27="",,VLOOKUP(E27,$B$5:$H$8,6,FALSE))</f>
        <v>1</v>
      </c>
      <c r="G27" s="64"/>
      <c r="H27" s="47">
        <f>IF(UPPER(G27)="X",IF(E27="",,VLOOKUP(E27,$B$5:$H$8,7,FALSE)),IF(E27=$B$5,"Niet oké",0))</f>
        <v>0</v>
      </c>
    </row>
    <row r="28" spans="2:8" x14ac:dyDescent="0.25">
      <c r="B28" s="50"/>
      <c r="C28" s="51"/>
      <c r="D28" s="51"/>
      <c r="E28" s="45"/>
      <c r="F28" s="5"/>
      <c r="G28" s="64"/>
      <c r="H28" s="47"/>
    </row>
    <row r="29" spans="2:8" x14ac:dyDescent="0.25">
      <c r="B29" s="2"/>
      <c r="C29" s="3"/>
      <c r="D29" s="3"/>
      <c r="E29" s="3"/>
      <c r="F29" s="3"/>
      <c r="G29" s="3"/>
      <c r="H29" s="3"/>
    </row>
  </sheetData>
  <sheetProtection algorithmName="SHA-512" hashValue="5JaoUctQhQoUEj+4b8of+8B1uvlds6RmQ6oPwxilkACHoBYTUiuWhoCcsrieuwEV/xPSjEdlNALq6v+rxDe7Wg==" saltValue="hoQU537waLHMK4b3CcaNlg==" spinCount="100000" sheet="1" objects="1" scenarios="1"/>
  <protectedRanges>
    <protectedRange sqref="G12:G14" name="Bereik3"/>
    <protectedRange sqref="G27:G28" name="Bereik1"/>
    <protectedRange sqref="G19:G23" name="Bereik2"/>
  </protectedRanges>
  <phoneticPr fontId="8" type="noConversion"/>
  <conditionalFormatting sqref="H12:H15">
    <cfRule type="expression" dxfId="2" priority="2">
      <formula>AND(UPPER(G12)&lt;&gt;"X",E12=$B$5)</formula>
    </cfRule>
  </conditionalFormatting>
  <conditionalFormatting sqref="H19:H23">
    <cfRule type="expression" dxfId="1" priority="5">
      <formula>AND(UPPER(G19)&lt;&gt;"X",E19=$B$5)</formula>
    </cfRule>
  </conditionalFormatting>
  <conditionalFormatting sqref="H27:H28">
    <cfRule type="expression" dxfId="0" priority="1">
      <formula>AND(UPPER(G27)&lt;&gt;"X",E27=$B$5)</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17096-60B4-49E8-85DB-23CBFC4641AC}">
  <sheetPr>
    <tabColor rgb="FF0070C0"/>
  </sheetPr>
  <dimension ref="A1:F11"/>
  <sheetViews>
    <sheetView showGridLines="0" zoomScale="90" zoomScaleNormal="90" workbookViewId="0">
      <pane xSplit="3" ySplit="6" topLeftCell="D7" activePane="bottomRight" state="frozen"/>
      <selection pane="topRight" activeCell="G33" sqref="G33"/>
      <selection pane="bottomLeft" activeCell="G33" sqref="G33"/>
      <selection pane="bottomRight"/>
    </sheetView>
  </sheetViews>
  <sheetFormatPr defaultRowHeight="15" x14ac:dyDescent="0.25"/>
  <cols>
    <col min="1" max="1" width="22.140625" style="21" customWidth="1"/>
    <col min="2" max="2" width="33.140625" style="23" customWidth="1"/>
    <col min="3" max="3" width="9.140625" style="21" customWidth="1"/>
    <col min="4" max="4" width="71.28515625" style="23" customWidth="1"/>
    <col min="5" max="5" width="64.5703125" style="41" customWidth="1"/>
    <col min="6" max="6" width="17.42578125" bestFit="1" customWidth="1"/>
  </cols>
  <sheetData>
    <row r="1" spans="1:6" ht="21" x14ac:dyDescent="0.25">
      <c r="A1" s="22" t="s">
        <v>271</v>
      </c>
      <c r="B1" s="71"/>
      <c r="C1" s="22"/>
      <c r="E1" s="42" t="s">
        <v>219</v>
      </c>
      <c r="F1" s="137">
        <f>SUM(F2:F4)</f>
        <v>100</v>
      </c>
    </row>
    <row r="2" spans="1:6" x14ac:dyDescent="0.25">
      <c r="E2" s="43" t="str">
        <f>A7</f>
        <v>Na oplevering</v>
      </c>
      <c r="F2" s="138">
        <f>SUM(F7:F11)</f>
        <v>100</v>
      </c>
    </row>
    <row r="3" spans="1:6" x14ac:dyDescent="0.25">
      <c r="A3" s="21" t="s">
        <v>220</v>
      </c>
      <c r="B3" s="72"/>
      <c r="C3" s="24"/>
      <c r="E3" s="43"/>
      <c r="F3" s="138"/>
    </row>
    <row r="4" spans="1:6" x14ac:dyDescent="0.25">
      <c r="B4" s="72"/>
      <c r="C4" s="24"/>
      <c r="E4" s="43"/>
      <c r="F4" s="138"/>
    </row>
    <row r="5" spans="1:6" x14ac:dyDescent="0.25">
      <c r="A5" s="156" t="s">
        <v>303</v>
      </c>
      <c r="B5" s="72"/>
      <c r="C5" s="24"/>
      <c r="F5" s="139"/>
    </row>
    <row r="6" spans="1:6" x14ac:dyDescent="0.25">
      <c r="A6" s="78" t="s">
        <v>221</v>
      </c>
      <c r="B6" s="79" t="s">
        <v>16</v>
      </c>
      <c r="C6" s="79" t="s">
        <v>222</v>
      </c>
      <c r="D6" s="80" t="s">
        <v>223</v>
      </c>
      <c r="E6" s="81" t="s">
        <v>224</v>
      </c>
      <c r="F6" s="140" t="s">
        <v>225</v>
      </c>
    </row>
    <row r="7" spans="1:6" ht="120" x14ac:dyDescent="0.25">
      <c r="A7" s="82" t="s">
        <v>272</v>
      </c>
      <c r="B7" s="83" t="s">
        <v>273</v>
      </c>
      <c r="C7" s="84" t="s">
        <v>274</v>
      </c>
      <c r="D7" s="83" t="s">
        <v>275</v>
      </c>
      <c r="E7" s="85" t="s">
        <v>276</v>
      </c>
      <c r="F7" s="141">
        <v>30</v>
      </c>
    </row>
    <row r="8" spans="1:6" ht="135" x14ac:dyDescent="0.25">
      <c r="A8" s="86"/>
      <c r="B8" s="87" t="s">
        <v>277</v>
      </c>
      <c r="C8" s="88" t="s">
        <v>278</v>
      </c>
      <c r="D8" s="87" t="s">
        <v>279</v>
      </c>
      <c r="E8" s="121" t="s">
        <v>280</v>
      </c>
      <c r="F8" s="142">
        <v>30</v>
      </c>
    </row>
    <row r="9" spans="1:6" ht="120" x14ac:dyDescent="0.25">
      <c r="A9" s="91"/>
      <c r="B9" s="83" t="s">
        <v>281</v>
      </c>
      <c r="C9" s="84" t="s">
        <v>282</v>
      </c>
      <c r="D9" s="83" t="s">
        <v>283</v>
      </c>
      <c r="E9" s="85" t="s">
        <v>284</v>
      </c>
      <c r="F9" s="141">
        <v>40</v>
      </c>
    </row>
    <row r="10" spans="1:6" x14ac:dyDescent="0.25">
      <c r="A10" s="91"/>
      <c r="B10" s="83"/>
      <c r="C10" s="84"/>
      <c r="D10" s="83"/>
      <c r="E10" s="92"/>
      <c r="F10" s="141"/>
    </row>
    <row r="11" spans="1:6" x14ac:dyDescent="0.25">
      <c r="A11" s="86"/>
      <c r="B11" s="87"/>
      <c r="C11" s="88"/>
      <c r="D11" s="93"/>
      <c r="E11" s="89"/>
      <c r="F11" s="90"/>
    </row>
  </sheetData>
  <sheetProtection algorithmName="SHA-512" hashValue="W3iKcJ7VGQKzKKbq/ts8WbIWVexndJ778qkQ6vsH2RPulTAHbn6lGgL0KLrmQHlQT7/uWL4nG3TVodJPx4NjTQ==" saltValue="mpCNv51s7boz8EdjsMR22Q==" spinCount="100000" sheet="1" objects="1" scenarios="1"/>
  <pageMargins left="0.7" right="0.7" top="0.75" bottom="0.75" header="0.3" footer="0.3"/>
  <pageSetup paperSize="9" orientation="portrait" horizontalDpi="90" verticalDpi="9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70C0"/>
  </sheetPr>
  <dimension ref="A1:E33"/>
  <sheetViews>
    <sheetView zoomScale="90" zoomScaleNormal="90" workbookViewId="0"/>
  </sheetViews>
  <sheetFormatPr defaultRowHeight="15" x14ac:dyDescent="0.25"/>
  <cols>
    <col min="1" max="1" width="64.85546875" bestFit="1" customWidth="1"/>
    <col min="2" max="2" width="15.85546875" bestFit="1" customWidth="1"/>
    <col min="3" max="5" width="14.85546875" customWidth="1"/>
  </cols>
  <sheetData>
    <row r="1" spans="1:5" x14ac:dyDescent="0.25">
      <c r="A1" s="127" t="s">
        <v>285</v>
      </c>
      <c r="B1" s="128" t="s">
        <v>286</v>
      </c>
      <c r="C1" s="128" t="s">
        <v>287</v>
      </c>
      <c r="D1" s="128" t="s">
        <v>288</v>
      </c>
      <c r="E1" s="129" t="s">
        <v>289</v>
      </c>
    </row>
    <row r="2" spans="1:5" x14ac:dyDescent="0.25">
      <c r="A2" s="130" t="str">
        <f>'Functionele eisen en wensen'!$B$10</f>
        <v>Trainingen</v>
      </c>
      <c r="B2" s="70">
        <f>'Functionele eisen en wensen'!$I$10</f>
        <v>0</v>
      </c>
      <c r="C2" s="70"/>
      <c r="D2" s="70"/>
      <c r="E2" s="131"/>
    </row>
    <row r="3" spans="1:5" x14ac:dyDescent="0.25">
      <c r="A3" s="130" t="str">
        <f>'Functionele eisen en wensen'!$B$22</f>
        <v>Functionele dienstverlening</v>
      </c>
      <c r="B3" s="70">
        <f>'Functionele eisen en wensen'!$I$22</f>
        <v>0</v>
      </c>
      <c r="C3" s="70"/>
      <c r="D3" s="70"/>
      <c r="E3" s="131"/>
    </row>
    <row r="4" spans="1:5" x14ac:dyDescent="0.25">
      <c r="A4" s="130" t="str">
        <f>'Functionele eisen en wensen'!$B$46</f>
        <v>Rapportages</v>
      </c>
      <c r="B4" s="70">
        <f>'Functionele eisen en wensen'!$I$46</f>
        <v>0</v>
      </c>
      <c r="C4" s="70"/>
      <c r="D4" s="70"/>
      <c r="E4" s="131"/>
    </row>
    <row r="5" spans="1:5" x14ac:dyDescent="0.25">
      <c r="A5" s="130" t="str">
        <f>'Functionele eisen en wensen'!$B$57</f>
        <v>Handleidingen, scholing en invoering</v>
      </c>
      <c r="B5" s="70">
        <f>'Functionele eisen en wensen'!$I$57</f>
        <v>0</v>
      </c>
      <c r="C5" s="70"/>
      <c r="D5" s="70"/>
      <c r="E5" s="131"/>
    </row>
    <row r="6" spans="1:5" x14ac:dyDescent="0.25">
      <c r="A6" s="132" t="s">
        <v>290</v>
      </c>
      <c r="B6" s="70"/>
      <c r="C6" s="70">
        <f>SUBTOTAL(109,B2:B5)</f>
        <v>0</v>
      </c>
      <c r="D6" s="165">
        <v>2</v>
      </c>
      <c r="E6" s="131">
        <f>Tabel2[[#This Row],[Wegingsfactor]]*Tabel2[[#This Row],[Subtotaal]]</f>
        <v>0</v>
      </c>
    </row>
    <row r="7" spans="1:5" x14ac:dyDescent="0.25">
      <c r="A7" s="130" t="str">
        <f>'Non-Functionele eisen en wensen'!$B$10</f>
        <v>Generiek --&gt; Bruikbaarheid</v>
      </c>
      <c r="B7" s="70">
        <f>'Non-Functionele eisen en wensen'!$I$10</f>
        <v>0</v>
      </c>
      <c r="C7" s="70"/>
      <c r="D7" s="165"/>
      <c r="E7" s="131"/>
    </row>
    <row r="8" spans="1:5" x14ac:dyDescent="0.25">
      <c r="A8" s="130" t="str">
        <f>'Non-Functionele eisen en wensen'!$B$15</f>
        <v>Generiek --&gt; Flexibiliteit</v>
      </c>
      <c r="B8" s="70">
        <f>'Non-Functionele eisen en wensen'!$I$15</f>
        <v>0</v>
      </c>
      <c r="C8" s="70"/>
      <c r="D8" s="165"/>
      <c r="E8" s="131"/>
    </row>
    <row r="9" spans="1:5" x14ac:dyDescent="0.25">
      <c r="A9" s="130" t="str">
        <f>'Non-Functionele eisen en wensen'!$B$21</f>
        <v>Generiek --&gt; Koppelingen</v>
      </c>
      <c r="B9" s="70">
        <f>'Non-Functionele eisen en wensen'!$I$21</f>
        <v>0</v>
      </c>
      <c r="C9" s="70"/>
      <c r="D9" s="165"/>
      <c r="E9" s="131"/>
    </row>
    <row r="10" spans="1:5" x14ac:dyDescent="0.25">
      <c r="A10" s="130" t="str">
        <f>'Non-Functionele eisen en wensen'!$B$31</f>
        <v>Generiek --&gt; Archivering</v>
      </c>
      <c r="B10" s="70">
        <f>'Non-Functionele eisen en wensen'!$I$31</f>
        <v>0</v>
      </c>
      <c r="C10" s="70"/>
      <c r="D10" s="165"/>
      <c r="E10" s="131"/>
    </row>
    <row r="11" spans="1:5" x14ac:dyDescent="0.25">
      <c r="A11" s="130" t="str">
        <f>'Non-Functionele eisen en wensen'!$B$37</f>
        <v>Beheer --&gt; Architectuur</v>
      </c>
      <c r="B11" s="70">
        <f>'Non-Functionele eisen en wensen'!$I$37</f>
        <v>0</v>
      </c>
      <c r="C11" s="70"/>
      <c r="D11" s="165"/>
      <c r="E11" s="131"/>
    </row>
    <row r="12" spans="1:5" x14ac:dyDescent="0.25">
      <c r="A12" s="130" t="str">
        <f>'Non-Functionele eisen en wensen'!$B$51</f>
        <v>Prestaties --&gt; Belastbaarheid klantportaal</v>
      </c>
      <c r="B12" s="70">
        <f>'Non-Functionele eisen en wensen'!$I$51</f>
        <v>0</v>
      </c>
      <c r="C12" s="70"/>
      <c r="D12" s="165"/>
      <c r="E12" s="131"/>
    </row>
    <row r="13" spans="1:5" x14ac:dyDescent="0.25">
      <c r="A13" s="130" t="str">
        <f>'Non-Functionele eisen en wensen'!$B$56</f>
        <v>Prestaties --&gt; Meten en aantonen</v>
      </c>
      <c r="B13" s="70">
        <f>'Non-Functionele eisen en wensen'!$I$56</f>
        <v>0</v>
      </c>
      <c r="C13" s="70"/>
      <c r="D13" s="165"/>
      <c r="E13" s="131"/>
    </row>
    <row r="14" spans="1:5" x14ac:dyDescent="0.25">
      <c r="A14" s="130" t="str">
        <f>'Non-Functionele eisen en wensen'!$B$62</f>
        <v>Veiligheid en privacy --&gt; Continuïteit en beschikbaarheid</v>
      </c>
      <c r="B14" s="70">
        <f>'Non-Functionele eisen en wensen'!$I$62</f>
        <v>0</v>
      </c>
      <c r="C14" s="70"/>
      <c r="D14" s="165"/>
      <c r="E14" s="131"/>
    </row>
    <row r="15" spans="1:5" x14ac:dyDescent="0.25">
      <c r="A15" s="130" t="str">
        <f>'Non-Functionele eisen en wensen'!$B$67</f>
        <v>Veiligheid en privacy --&gt; Normen en richtlijnen</v>
      </c>
      <c r="B15" s="70">
        <f>'Non-Functionele eisen en wensen'!$I$67</f>
        <v>0</v>
      </c>
      <c r="C15" s="70"/>
      <c r="D15" s="165"/>
      <c r="E15" s="131"/>
    </row>
    <row r="16" spans="1:5" ht="15.75" thickBot="1" x14ac:dyDescent="0.3">
      <c r="A16" s="133" t="s">
        <v>291</v>
      </c>
      <c r="B16" s="134"/>
      <c r="C16" s="134">
        <f>SUBTOTAL(109,B7:B15)</f>
        <v>0</v>
      </c>
      <c r="D16" s="166">
        <f>250/190</f>
        <v>1.3157894736842106</v>
      </c>
      <c r="E16" s="135">
        <f>Tabel2[[#This Row],[Wegingsfactor]]*Tabel2[[#This Row],[Subtotaal]]</f>
        <v>0</v>
      </c>
    </row>
    <row r="17" spans="1:5" ht="15.75" thickBot="1" x14ac:dyDescent="0.3">
      <c r="A17" s="124" t="s">
        <v>292</v>
      </c>
      <c r="B17" s="125"/>
      <c r="C17" s="125"/>
      <c r="D17" s="167"/>
      <c r="E17" s="126">
        <f>SUBTOTAL(109,E2:E16)</f>
        <v>0</v>
      </c>
    </row>
    <row r="18" spans="1:5" x14ac:dyDescent="0.25">
      <c r="B18" s="70"/>
      <c r="C18" s="70"/>
      <c r="D18" s="165"/>
    </row>
    <row r="19" spans="1:5" ht="15.75" thickBot="1" x14ac:dyDescent="0.3">
      <c r="D19" s="165"/>
    </row>
    <row r="20" spans="1:5" x14ac:dyDescent="0.25">
      <c r="A20" s="127" t="s">
        <v>293</v>
      </c>
      <c r="B20" s="128" t="s">
        <v>286</v>
      </c>
      <c r="C20" s="128" t="s">
        <v>287</v>
      </c>
      <c r="D20" s="168" t="s">
        <v>288</v>
      </c>
      <c r="E20" s="129" t="s">
        <v>289</v>
      </c>
    </row>
    <row r="21" spans="1:5" x14ac:dyDescent="0.25">
      <c r="A21" s="130" t="str">
        <f>'(Non-) Functionele-Open-vragen'!A7</f>
        <v>Trainingen</v>
      </c>
      <c r="B21" s="70"/>
      <c r="C21" s="70"/>
      <c r="D21" s="165"/>
      <c r="E21" s="131"/>
    </row>
    <row r="22" spans="1:5" x14ac:dyDescent="0.25">
      <c r="A22" s="130" t="str">
        <f>'(Non-) Functionele-Open-vragen'!B7</f>
        <v>Uitgebreid aanbod</v>
      </c>
      <c r="B22" s="70">
        <f>'(Non-) Functionele-Open-vragen'!F7</f>
        <v>20</v>
      </c>
      <c r="C22" s="70"/>
      <c r="D22" s="165"/>
      <c r="E22" s="131"/>
    </row>
    <row r="23" spans="1:5" x14ac:dyDescent="0.25">
      <c r="A23" s="130" t="str">
        <f>'(Non-) Functionele-Open-vragen'!B8</f>
        <v>Zorgcontent</v>
      </c>
      <c r="B23" s="70">
        <f>'(Non-) Functionele-Open-vragen'!F8</f>
        <v>20</v>
      </c>
      <c r="C23" s="70"/>
      <c r="D23" s="165"/>
      <c r="E23" s="131"/>
    </row>
    <row r="24" spans="1:5" x14ac:dyDescent="0.25">
      <c r="A24" s="132" t="s">
        <v>294</v>
      </c>
      <c r="B24" s="70"/>
      <c r="C24" s="70">
        <f>B22+B23</f>
        <v>40</v>
      </c>
      <c r="D24" s="165">
        <v>2.5</v>
      </c>
      <c r="E24" s="131">
        <f>Tabel28[[#This Row],[Wegingsfactor]]*Tabel28[[#This Row],[Subtotaal]]</f>
        <v>100</v>
      </c>
    </row>
    <row r="25" spans="1:5" x14ac:dyDescent="0.25">
      <c r="A25" s="130" t="str">
        <f>'(Non-) Functionele-Open-vragen'!A12</f>
        <v>Dienstverlening</v>
      </c>
      <c r="B25" s="70"/>
      <c r="C25" s="70"/>
      <c r="D25" s="165"/>
      <c r="E25" s="131"/>
    </row>
    <row r="26" spans="1:5" x14ac:dyDescent="0.25">
      <c r="A26" s="130" t="str">
        <f>'(Non-) Functionele-Open-vragen'!B12</f>
        <v>Content maken en verspreiden</v>
      </c>
      <c r="B26" s="70">
        <f>'(Non-) Functionele-Open-vragen'!F12</f>
        <v>20</v>
      </c>
      <c r="C26" s="70"/>
      <c r="D26" s="165"/>
      <c r="E26" s="131"/>
    </row>
    <row r="27" spans="1:5" x14ac:dyDescent="0.25">
      <c r="A27" s="130" t="str">
        <f>'(Non-) Functionele-Open-vragen'!B13</f>
        <v>Oplevertesten</v>
      </c>
      <c r="B27" s="70">
        <f>'(Non-) Functionele-Open-vragen'!F13</f>
        <v>5</v>
      </c>
      <c r="C27" s="70"/>
      <c r="D27" s="165"/>
      <c r="E27" s="131"/>
    </row>
    <row r="28" spans="1:5" x14ac:dyDescent="0.25">
      <c r="A28" s="136" t="s">
        <v>295</v>
      </c>
      <c r="B28" s="70"/>
      <c r="C28" s="70">
        <f>B26+B27</f>
        <v>25</v>
      </c>
      <c r="D28" s="165">
        <v>2.5</v>
      </c>
      <c r="E28" s="131">
        <f>Tabel28[[#This Row],[Wegingsfactor]]*Tabel28[[#This Row],[Subtotaal]]</f>
        <v>62.5</v>
      </c>
    </row>
    <row r="29" spans="1:5" x14ac:dyDescent="0.25">
      <c r="A29" s="130" t="str">
        <f>'(Non-) Functionele-Open-vragen'!A17</f>
        <v>Rapportages</v>
      </c>
      <c r="B29" s="70"/>
      <c r="C29" s="70"/>
      <c r="D29" s="165"/>
      <c r="E29" s="131"/>
    </row>
    <row r="30" spans="1:5" x14ac:dyDescent="0.25">
      <c r="A30" s="130" t="str">
        <f>'(Non-) Functionele-Open-vragen'!B17</f>
        <v>Standaard aanbod</v>
      </c>
      <c r="B30" s="70">
        <f>'(Non-) Functionele-Open-vragen'!F17</f>
        <v>35</v>
      </c>
      <c r="C30" s="70"/>
      <c r="D30" s="165"/>
      <c r="E30" s="131"/>
    </row>
    <row r="31" spans="1:5" ht="15.75" thickBot="1" x14ac:dyDescent="0.3">
      <c r="A31" s="132" t="s">
        <v>296</v>
      </c>
      <c r="B31" s="70"/>
      <c r="C31" s="70">
        <f>B30</f>
        <v>35</v>
      </c>
      <c r="D31" s="165">
        <v>2.5</v>
      </c>
      <c r="E31" s="131">
        <f>Tabel28[[#This Row],[Wegingsfactor]]*Tabel28[[#This Row],[Subtotaal]]</f>
        <v>87.5</v>
      </c>
    </row>
    <row r="32" spans="1:5" ht="15.75" thickBot="1" x14ac:dyDescent="0.3">
      <c r="A32" s="124" t="s">
        <v>292</v>
      </c>
      <c r="B32" s="125"/>
      <c r="C32" s="125"/>
      <c r="D32" s="125"/>
      <c r="E32" s="126">
        <f>SUBTOTAL(109,E21:E31)</f>
        <v>250</v>
      </c>
    </row>
    <row r="33" spans="1:5" ht="45" x14ac:dyDescent="0.25">
      <c r="A33" s="48" t="s">
        <v>297</v>
      </c>
      <c r="B33" s="70"/>
      <c r="C33" s="70"/>
      <c r="D33" s="70"/>
      <c r="E33" s="70"/>
    </row>
  </sheetData>
  <sheetProtection algorithmName="SHA-512" hashValue="jxGcviRAttP5ACafvdBM44bTvo8DvrWdebRSIi+TjpnLN4uG+QHdijmYsUfHp6c7F+2BqUgLvU3JTBLE12MkVg==" saltValue="4zifI4mGZOCCrZKE6cEsYQ==" spinCount="100000" sheet="1" objects="1" scenarios="1"/>
  <pageMargins left="0.7" right="0.7" top="0.75" bottom="0.75" header="0.3" footer="0.3"/>
  <pageSetup paperSize="9" orientation="portrait"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3:A6"/>
  <sheetViews>
    <sheetView workbookViewId="0">
      <selection activeCell="B8" sqref="B8"/>
    </sheetView>
  </sheetViews>
  <sheetFormatPr defaultRowHeight="15" x14ac:dyDescent="0.25"/>
  <sheetData>
    <row r="3" spans="1:1" x14ac:dyDescent="0.25">
      <c r="A3" t="s">
        <v>298</v>
      </c>
    </row>
    <row r="4" spans="1:1" x14ac:dyDescent="0.25">
      <c r="A4" t="s">
        <v>299</v>
      </c>
    </row>
    <row r="5" spans="1:1" x14ac:dyDescent="0.25">
      <c r="A5" t="s">
        <v>300</v>
      </c>
    </row>
    <row r="6" spans="1:1" x14ac:dyDescent="0.25">
      <c r="A6" t="s">
        <v>301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2a092a1-ab12-46dd-b5f5-67d4b5e7e00f">
      <Terms xmlns="http://schemas.microsoft.com/office/infopath/2007/PartnerControls"/>
    </lcf76f155ced4ddcb4097134ff3c332f>
    <SharedWithUsers xmlns="b69345de-5fb6-4171-8a0c-2982e9b4c976">
      <UserInfo>
        <DisplayName>Werff, Roland van der</DisplayName>
        <AccountId>182</AccountId>
        <AccountType/>
      </UserInfo>
      <UserInfo>
        <DisplayName>Janssen, Malou</DisplayName>
        <AccountId>483</AccountId>
        <AccountType/>
      </UserInfo>
      <UserInfo>
        <DisplayName>Konings, Tim</DisplayName>
        <AccountId>161</AccountId>
        <AccountType/>
      </UserInfo>
      <UserInfo>
        <DisplayName>Verbon, Jozeph</DisplayName>
        <AccountId>142</AccountId>
        <AccountType/>
      </UserInfo>
      <UserInfo>
        <DisplayName>Kuyt, Cindy</DisplayName>
        <AccountId>440</AccountId>
        <AccountType/>
      </UserInfo>
    </SharedWithUsers>
    <MediaLengthInSeconds xmlns="02a092a1-ab12-46dd-b5f5-67d4b5e7e00f" xsi:nil="true"/>
    <TaxCatchAll xmlns="b69345de-5fb6-4171-8a0c-2982e9b4c97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57E29821D3CC943B7D8D7B631C9C0F6" ma:contentTypeVersion="14" ma:contentTypeDescription="Create a new document." ma:contentTypeScope="" ma:versionID="9e2fd07b8b2f2d05a0d4892f075c6681">
  <xsd:schema xmlns:xsd="http://www.w3.org/2001/XMLSchema" xmlns:xs="http://www.w3.org/2001/XMLSchema" xmlns:p="http://schemas.microsoft.com/office/2006/metadata/properties" xmlns:ns2="02a092a1-ab12-46dd-b5f5-67d4b5e7e00f" xmlns:ns3="b69345de-5fb6-4171-8a0c-2982e9b4c976" targetNamespace="http://schemas.microsoft.com/office/2006/metadata/properties" ma:root="true" ma:fieldsID="5e356dc416ae858049d3f2e24df09a20" ns2:_="" ns3:_="">
    <xsd:import namespace="02a092a1-ab12-46dd-b5f5-67d4b5e7e00f"/>
    <xsd:import namespace="b69345de-5fb6-4171-8a0c-2982e9b4c97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3:SharedWithUsers" minOccurs="0"/>
                <xsd:element ref="ns3:SharedWithDetail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a092a1-ab12-46dd-b5f5-67d4b5e7e0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1f4d491-042e-4ee2-b918-9d210a552170"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9345de-5fb6-4171-8a0c-2982e9b4c976"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090093c5-2b92-4e22-89ca-5e0541129012}" ma:internalName="TaxCatchAll" ma:showField="CatchAllData" ma:web="b69345de-5fb6-4171-8a0c-2982e9b4c97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AF6C2D-B251-4A7E-A529-49FC9500A261}">
  <ds:schemaRefs>
    <ds:schemaRef ds:uri="http://schemas.microsoft.com/sharepoint/v3/contenttype/forms"/>
  </ds:schemaRefs>
</ds:datastoreItem>
</file>

<file path=customXml/itemProps2.xml><?xml version="1.0" encoding="utf-8"?>
<ds:datastoreItem xmlns:ds="http://schemas.openxmlformats.org/officeDocument/2006/customXml" ds:itemID="{DB8848BD-9F33-474B-BBA5-8973BA212628}">
  <ds:schemaRefs>
    <ds:schemaRef ds:uri="http://schemas.microsoft.com/office/infopath/2007/PartnerControls"/>
    <ds:schemaRef ds:uri="http://schemas.microsoft.com/office/2006/documentManagement/types"/>
    <ds:schemaRef ds:uri="http://schemas.microsoft.com/office/2006/metadata/properties"/>
    <ds:schemaRef ds:uri="http://purl.org/dc/dcmitype/"/>
    <ds:schemaRef ds:uri="http://www.w3.org/XML/1998/namespace"/>
    <ds:schemaRef ds:uri="http://purl.org/dc/elements/1.1/"/>
    <ds:schemaRef ds:uri="http://schemas.openxmlformats.org/package/2006/metadata/core-properties"/>
    <ds:schemaRef ds:uri="2d0a6116-a0c8-46ae-aa8b-d697a4a2b496"/>
    <ds:schemaRef ds:uri="f281b11d-5089-4bdc-9208-f20c4f7f425d"/>
    <ds:schemaRef ds:uri="http://purl.org/dc/terms/"/>
  </ds:schemaRefs>
</ds:datastoreItem>
</file>

<file path=customXml/itemProps3.xml><?xml version="1.0" encoding="utf-8"?>
<ds:datastoreItem xmlns:ds="http://schemas.openxmlformats.org/officeDocument/2006/customXml" ds:itemID="{07DC8F9F-D9A7-4565-99F0-1290F474C687}"/>
</file>

<file path=docMetadata/LabelInfo.xml><?xml version="1.0" encoding="utf-8"?>
<clbl:labelList xmlns:clbl="http://schemas.microsoft.com/office/2020/mipLabelMetadata">
  <clbl:label id="{f03e95be-f593-41dc-b647-f46fbd6a5fa3}" enabled="1" method="Standard" siteId="{8c653938-6726-49c5-bca7-8e44a4bf2029}"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7</vt:i4>
      </vt:variant>
      <vt:variant>
        <vt:lpstr>Benoemde bereiken</vt:lpstr>
      </vt:variant>
      <vt:variant>
        <vt:i4>1</vt:i4>
      </vt:variant>
    </vt:vector>
  </HeadingPairs>
  <TitlesOfParts>
    <vt:vector size="8" baseType="lpstr">
      <vt:lpstr>Functionele eisen en wensen</vt:lpstr>
      <vt:lpstr>Non-Functionele eisen en wensen</vt:lpstr>
      <vt:lpstr>(Non-) Functionele-Open-vragen</vt:lpstr>
      <vt:lpstr>DO-eisen en wensen</vt:lpstr>
      <vt:lpstr>DO-Open-vragen</vt:lpstr>
      <vt:lpstr>Behaalde score</vt:lpstr>
      <vt:lpstr>Parameters</vt:lpstr>
      <vt:lpstr>Ja_Nee</vt:lpstr>
    </vt:vector>
  </TitlesOfParts>
  <Manager/>
  <Company>GGD GHOR NL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Alexander Cammeraat</dc:creator>
  <cp:keywords/>
  <dc:description/>
  <cp:lastModifiedBy>Verbon, Jozeph</cp:lastModifiedBy>
  <cp:revision/>
  <dcterms:created xsi:type="dcterms:W3CDTF">2014-04-04T11:34:54Z</dcterms:created>
  <dcterms:modified xsi:type="dcterms:W3CDTF">2023-07-13T17:20:50Z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0x010100557E29821D3CC943B7D8D7B631C9C0F6</vt:lpwstr>
  </property>
  <property fmtid="{D5CDD505-2E9C-101B-9397-08002B2CF9AE}" pid="3" name="MediaServiceImageTags">
    <vt:lpwstr/>
  </property>
  <property fmtid="{D5CDD505-2E9C-101B-9397-08002B2CF9AE}" pid="4" name="Order">
    <vt:r8>485600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_SourceUrl">
    <vt:lpwstr/>
  </property>
  <property fmtid="{D5CDD505-2E9C-101B-9397-08002B2CF9AE}" pid="12" name="_SharedFileIndex">
    <vt:lpwstr/>
  </property>
</Properties>
</file>