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org-Inkoop-CLM/Gedeelde documenten/PDC/02. Diensten en middelen/2.7.1.2 Kantoormeubilair (2021) loopt/Offerteleidraad EA/"/>
    </mc:Choice>
  </mc:AlternateContent>
  <xr:revisionPtr revIDLastSave="1107" documentId="8_{06BF2682-23FB-430B-937C-C577FBE09736}" xr6:coauthVersionLast="47" xr6:coauthVersionMax="47" xr10:uidLastSave="{E491DDE0-A4F9-4EB2-8E3A-0D229C9B1064}"/>
  <bookViews>
    <workbookView xWindow="-108" yWindow="-108" windowWidth="23256" windowHeight="12576" firstSheet="1" activeTab="1" xr2:uid="{00000000-000D-0000-FFFF-FFFF00000000}"/>
  </bookViews>
  <sheets>
    <sheet name="Basisgegevens" sheetId="1" state="hidden" r:id="rId1"/>
    <sheet name="Meubilair" sheetId="2" r:id="rId2"/>
  </sheets>
  <definedNames>
    <definedName name="_xlnm._FilterDatabase" localSheetId="1" hidden="1">Meubilair!$B$3:$CW$3</definedName>
    <definedName name="_xlnm.Print_Area" localSheetId="0">Basisgegevens!$A$1:$J$83</definedName>
    <definedName name="_xlnm.Print_Area" localSheetId="1">Meubilair!$A$1:$V$79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T71" i="2"/>
  <c r="R71" i="2"/>
  <c r="P71" i="2"/>
  <c r="N71" i="2"/>
  <c r="L71" i="2"/>
  <c r="J71" i="2"/>
  <c r="H71" i="2"/>
  <c r="F71" i="2"/>
  <c r="T51" i="2"/>
  <c r="R51" i="2"/>
  <c r="P51" i="2"/>
  <c r="N51" i="2"/>
  <c r="L51" i="2"/>
  <c r="J51" i="2"/>
  <c r="H51" i="2"/>
  <c r="E71" i="2"/>
  <c r="F51" i="2"/>
  <c r="E51" i="2"/>
  <c r="T34" i="2"/>
  <c r="R34" i="2"/>
  <c r="P34" i="2"/>
  <c r="N34" i="2"/>
  <c r="L34" i="2"/>
  <c r="T14" i="2"/>
  <c r="R14" i="2"/>
  <c r="P14" i="2"/>
  <c r="N14" i="2"/>
  <c r="L14" i="2"/>
  <c r="J14" i="2"/>
  <c r="H14" i="2"/>
  <c r="F14" i="2"/>
  <c r="E14" i="2"/>
  <c r="J34" i="2"/>
  <c r="H34" i="2"/>
  <c r="F34" i="2"/>
  <c r="E34" i="2"/>
  <c r="T11" i="2"/>
  <c r="R11" i="2"/>
  <c r="P11" i="2"/>
  <c r="N11" i="2"/>
  <c r="L11" i="2"/>
  <c r="J11" i="2"/>
  <c r="E11" i="2"/>
  <c r="H11" i="2"/>
  <c r="BB11" i="2"/>
  <c r="BB14" i="2"/>
  <c r="BA11" i="2"/>
  <c r="BB54" i="2"/>
  <c r="BB71" i="2" s="1"/>
  <c r="BB16" i="2"/>
  <c r="BC16" i="2" s="1"/>
  <c r="BO51" i="2"/>
  <c r="BN51" i="2"/>
  <c r="BM51" i="2"/>
  <c r="CB54" i="2"/>
  <c r="CC54" i="2" s="1"/>
  <c r="CA11" i="2"/>
  <c r="BZ11" i="2"/>
  <c r="CB11" i="2"/>
  <c r="CC60" i="2"/>
  <c r="CB43" i="2"/>
  <c r="CC43" i="2" s="1"/>
  <c r="CB46" i="2"/>
  <c r="CC46" i="2" s="1"/>
  <c r="CB40" i="2"/>
  <c r="CC40" i="2" s="1"/>
  <c r="BC60" i="2"/>
  <c r="BC20" i="2"/>
  <c r="BC23" i="2"/>
  <c r="BC25" i="2"/>
  <c r="BC19" i="2"/>
  <c r="BC13" i="2"/>
  <c r="BC14" i="2" s="1"/>
  <c r="CE11" i="2"/>
  <c r="CD11" i="2"/>
  <c r="CC11" i="2"/>
  <c r="CF14" i="2"/>
  <c r="CE14" i="2"/>
  <c r="CD14" i="2"/>
  <c r="CA14" i="2"/>
  <c r="CF34" i="2"/>
  <c r="CE34" i="2"/>
  <c r="CD34" i="2"/>
  <c r="CF51" i="2"/>
  <c r="CE51" i="2"/>
  <c r="CD51" i="2"/>
  <c r="CA51" i="2"/>
  <c r="CF71" i="2"/>
  <c r="CE71" i="2"/>
  <c r="CD71" i="2"/>
  <c r="CA71" i="2"/>
  <c r="J73" i="2" l="1"/>
  <c r="F73" i="2"/>
  <c r="H73" i="2"/>
  <c r="N73" i="2"/>
  <c r="T73" i="2"/>
  <c r="P73" i="2"/>
  <c r="L73" i="2"/>
  <c r="R73" i="2"/>
  <c r="E73" i="2"/>
  <c r="BC54" i="2"/>
  <c r="BC71" i="2" s="1"/>
  <c r="CC71" i="2"/>
  <c r="AS40" i="2"/>
  <c r="AS51" i="2" s="1"/>
  <c r="AP51" i="2"/>
  <c r="AS34" i="2"/>
  <c r="AS14" i="2"/>
  <c r="AR11" i="2"/>
  <c r="AP14" i="2"/>
  <c r="AP34" i="2"/>
  <c r="BY22" i="2" l="1"/>
  <c r="AR7" i="2" l="1"/>
  <c r="AY7" i="2" s="1"/>
  <c r="AR14" i="2" l="1"/>
  <c r="AQ14" i="2"/>
  <c r="AO14" i="2"/>
  <c r="AL14" i="2"/>
  <c r="AK14" i="2"/>
  <c r="AJ14" i="2"/>
  <c r="AI14" i="2"/>
  <c r="AH14" i="2"/>
  <c r="AK11" i="2"/>
  <c r="AJ11" i="2"/>
  <c r="AI11" i="2"/>
  <c r="AH11" i="2"/>
  <c r="AG11" i="2"/>
  <c r="AE14" i="2"/>
  <c r="AD14" i="2"/>
  <c r="AC14" i="2"/>
  <c r="AB14" i="2"/>
  <c r="AA14" i="2"/>
  <c r="Z14" i="2"/>
  <c r="Y14" i="2"/>
  <c r="AD11" i="2"/>
  <c r="AC11" i="2"/>
  <c r="AB11" i="2"/>
  <c r="AA11" i="2"/>
  <c r="Z11" i="2"/>
  <c r="Y11" i="2"/>
  <c r="AD71" i="2"/>
  <c r="AC71" i="2"/>
  <c r="AA71" i="2"/>
  <c r="Z71" i="2"/>
  <c r="Y71" i="2"/>
  <c r="AE51" i="2"/>
  <c r="AD51" i="2"/>
  <c r="AC51" i="2"/>
  <c r="AA51" i="2"/>
  <c r="Z51" i="2"/>
  <c r="AD34" i="2"/>
  <c r="AA34" i="2"/>
  <c r="Z34" i="2"/>
  <c r="Y34" i="2"/>
  <c r="BS30" i="2"/>
  <c r="BV30" i="2" s="1"/>
  <c r="BY30" i="2" s="1"/>
  <c r="BS31" i="2"/>
  <c r="BV31" i="2" s="1"/>
  <c r="BY31" i="2" s="1"/>
  <c r="CB31" i="2" s="1"/>
  <c r="CC31" i="2" s="1"/>
  <c r="BS16" i="2"/>
  <c r="BV16" i="2" s="1"/>
  <c r="BY16" i="2" s="1"/>
  <c r="CB16" i="2" s="1"/>
  <c r="CC16" i="2" s="1"/>
  <c r="BS33" i="2"/>
  <c r="BV33" i="2" s="1"/>
  <c r="BY33" i="2" s="1"/>
  <c r="BS29" i="2"/>
  <c r="BV29" i="2" s="1"/>
  <c r="BY29" i="2" s="1"/>
  <c r="BS22" i="2"/>
  <c r="BS19" i="2"/>
  <c r="BV19" i="2" s="1"/>
  <c r="BY19" i="2" s="1"/>
  <c r="BS32" i="2"/>
  <c r="BV32" i="2" s="1"/>
  <c r="BY32" i="2" s="1"/>
  <c r="BS26" i="2"/>
  <c r="BV26" i="2" s="1"/>
  <c r="BY26" i="2" s="1"/>
  <c r="BS21" i="2"/>
  <c r="AL41" i="2" l="1"/>
  <c r="BR51" i="2" l="1"/>
  <c r="BV50" i="2"/>
  <c r="BY50" i="2" s="1"/>
  <c r="CB50" i="2" s="1"/>
  <c r="CC50" i="2" s="1"/>
  <c r="CC51" i="2" s="1"/>
  <c r="BV40" i="2"/>
  <c r="BV66" i="2"/>
  <c r="AK51" i="2"/>
  <c r="AR50" i="2"/>
  <c r="AO49" i="2"/>
  <c r="AO50" i="2"/>
  <c r="AR44" i="2"/>
  <c r="AL40" i="2"/>
  <c r="AO41" i="2"/>
  <c r="AT41" i="2" s="1"/>
  <c r="AW41" i="2" s="1"/>
  <c r="AX41" i="2" s="1"/>
  <c r="AO51" i="2" l="1"/>
  <c r="AT49" i="2"/>
  <c r="AW49" i="2" s="1"/>
  <c r="AR40" i="2"/>
  <c r="AR51" i="2" s="1"/>
  <c r="BV71" i="2"/>
  <c r="AR56" i="2"/>
  <c r="AR71" i="2" s="1"/>
  <c r="AR8" i="2"/>
  <c r="AO33" i="2"/>
  <c r="AT33" i="2" s="1"/>
  <c r="AT34" i="2" s="1"/>
  <c r="AR33" i="2"/>
  <c r="AR29" i="2"/>
  <c r="AY29" i="2" s="1"/>
  <c r="BB29" i="2" s="1"/>
  <c r="BC29" i="2" s="1"/>
  <c r="AR32" i="2"/>
  <c r="AX49" i="2" l="1"/>
  <c r="AX51" i="2" s="1"/>
  <c r="AW51" i="2"/>
  <c r="AO34" i="2"/>
  <c r="AR34" i="2"/>
  <c r="AY32" i="2"/>
  <c r="AQ11" i="2"/>
  <c r="AY34" i="2" l="1"/>
  <c r="BB32" i="2"/>
  <c r="BQ34" i="2"/>
  <c r="BS34" i="2" s="1"/>
  <c r="BB34" i="2" l="1"/>
  <c r="BC32" i="2"/>
  <c r="BC34" i="2" s="1"/>
  <c r="AQ53" i="2"/>
  <c r="AN53" i="2"/>
  <c r="AJ62" i="2"/>
  <c r="AJ70" i="2"/>
  <c r="BE71" i="2" l="1"/>
  <c r="BA71" i="2"/>
  <c r="AV71" i="2"/>
  <c r="AY71" i="2"/>
  <c r="AT71" i="2"/>
  <c r="AQ71" i="2"/>
  <c r="AN71" i="2"/>
  <c r="AJ71" i="2"/>
  <c r="AL71" i="2" s="1"/>
  <c r="BY51" i="2"/>
  <c r="BQ51" i="2"/>
  <c r="BS51" i="2" s="1"/>
  <c r="BE51" i="2"/>
  <c r="BA51" i="2"/>
  <c r="AV51" i="2"/>
  <c r="AT51" i="2"/>
  <c r="AQ51" i="2"/>
  <c r="AN51" i="2"/>
  <c r="AJ51" i="2"/>
  <c r="AL51" i="2" s="1"/>
  <c r="BE34" i="2"/>
  <c r="BA34" i="2"/>
  <c r="AV34" i="2"/>
  <c r="AQ34" i="2"/>
  <c r="AN34" i="2"/>
  <c r="BG14" i="2"/>
  <c r="BE14" i="2"/>
  <c r="BA14" i="2"/>
  <c r="AV14" i="2"/>
  <c r="AY14" i="2"/>
  <c r="AT14" i="2"/>
  <c r="AN14" i="2"/>
  <c r="AG14" i="2"/>
  <c r="BX11" i="2"/>
  <c r="BT11" i="2"/>
  <c r="BP11" i="2"/>
  <c r="BF11" i="2"/>
  <c r="BD11" i="2"/>
  <c r="AZ11" i="2"/>
  <c r="AU11" i="2"/>
  <c r="AX11" i="2"/>
  <c r="AS11" i="2"/>
  <c r="AM11" i="2"/>
  <c r="AG71" i="2"/>
  <c r="AI71" i="2" s="1"/>
  <c r="AG51" i="2"/>
  <c r="AI51" i="2" s="1"/>
  <c r="AG34" i="2"/>
  <c r="AI34" i="2" s="1"/>
  <c r="AF11" i="2"/>
  <c r="AC31" i="2" l="1"/>
  <c r="AC34" i="2" s="1"/>
  <c r="AE54" i="2" l="1"/>
  <c r="AE67" i="2"/>
  <c r="AE26" i="2"/>
  <c r="AE28" i="2"/>
  <c r="AE66" i="2"/>
  <c r="AE55" i="2"/>
  <c r="AE69" i="2"/>
  <c r="BO54" i="2" l="1"/>
  <c r="AE24" i="2"/>
  <c r="AE34" i="2" s="1"/>
  <c r="AE65" i="2"/>
  <c r="BM68" i="2" l="1"/>
  <c r="BO68" i="2" l="1"/>
  <c r="BO71" i="2" s="1"/>
  <c r="BM71" i="2"/>
  <c r="AB41" i="2"/>
  <c r="Y41" i="2" l="1"/>
  <c r="Y51" i="2" s="1"/>
  <c r="BL41" i="2"/>
  <c r="BL51" i="2" l="1"/>
  <c r="BG28" i="2"/>
  <c r="BG33" i="2"/>
  <c r="BL31" i="2" l="1"/>
  <c r="BL34" i="2" s="1"/>
  <c r="AB68" i="2"/>
  <c r="AE68" i="2" s="1"/>
  <c r="AB60" i="2"/>
  <c r="AB30" i="2"/>
  <c r="AB31" i="2"/>
  <c r="AY46" i="2"/>
  <c r="AB50" i="2"/>
  <c r="AB51" i="2" s="1"/>
  <c r="AB34" i="2" l="1"/>
  <c r="AY51" i="2"/>
  <c r="BB46" i="2"/>
  <c r="AE60" i="2"/>
  <c r="AE71" i="2" s="1"/>
  <c r="AB71" i="2"/>
  <c r="AJ31" i="2"/>
  <c r="AJ34" i="2" s="1"/>
  <c r="BC46" i="2" l="1"/>
  <c r="BC51" i="2" s="1"/>
  <c r="BB51" i="2"/>
  <c r="AL34" i="2"/>
  <c r="Y5" i="2"/>
  <c r="X11" i="2" s="1"/>
  <c r="BU42" i="2" l="1"/>
  <c r="CA27" i="2"/>
  <c r="CC27" i="2" s="1"/>
  <c r="CA18" i="2"/>
  <c r="CC18" i="2" s="1"/>
  <c r="BU20" i="2"/>
  <c r="BV20" i="2" s="1"/>
  <c r="BY20" i="2" s="1"/>
  <c r="BU17" i="2"/>
  <c r="BV17" i="2" s="1"/>
  <c r="BY17" i="2" s="1"/>
  <c r="CB17" i="2" s="1"/>
  <c r="BY71" i="2"/>
  <c r="CH71" i="2"/>
  <c r="BQ71" i="2"/>
  <c r="BS71" i="2" s="1"/>
  <c r="BL60" i="2"/>
  <c r="BL71" i="2" s="1"/>
  <c r="BU71" i="2"/>
  <c r="CH33" i="2"/>
  <c r="CH34" i="2" s="1"/>
  <c r="BU21" i="2"/>
  <c r="BV21" i="2" s="1"/>
  <c r="CA34" i="2" l="1"/>
  <c r="BV34" i="2"/>
  <c r="BY21" i="2"/>
  <c r="BU51" i="2"/>
  <c r="BV42" i="2"/>
  <c r="BV51" i="2" s="1"/>
  <c r="BU34" i="2"/>
  <c r="AP11" i="2"/>
  <c r="BG64" i="2"/>
  <c r="BG59" i="2"/>
  <c r="BG26" i="2"/>
  <c r="BY34" i="2" l="1"/>
  <c r="CB21" i="2"/>
  <c r="BG71" i="2"/>
  <c r="BG40" i="2"/>
  <c r="BG21" i="2"/>
  <c r="CB34" i="2" l="1"/>
  <c r="CC21" i="2"/>
  <c r="CC34" i="2" s="1"/>
  <c r="BG27" i="2"/>
  <c r="BG48" i="2"/>
  <c r="BG47" i="2"/>
  <c r="BG34" i="2" l="1"/>
  <c r="BG51" i="2"/>
  <c r="CH41" i="2"/>
  <c r="CH51" i="2" s="1"/>
  <c r="I83" i="1" l="1"/>
  <c r="F83" i="1"/>
  <c r="G83" i="1" l="1"/>
  <c r="A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 Kaandorp</author>
  </authors>
  <commentList>
    <comment ref="H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9,85 hhrs 179,98 gemeente Texel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Angelique Kooger</author>
    <author>Co Kaandorp</author>
  </authors>
  <commentList>
    <comment ref="Y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Angelique Kooger:</t>
        </r>
        <r>
          <rPr>
            <sz val="9"/>
            <color indexed="81"/>
            <rFont val="Tahoma"/>
            <family val="2"/>
          </rPr>
          <t xml:space="preserve">
zie mail Ron 11/12 ivm 1e begr.wijz. 2018</t>
        </r>
      </text>
    </comment>
    <comment ref="AC26" authorId="1" shapeId="0" xr:uid="{7F066F2F-DC29-440D-948A-F792851A37BF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kledingrekken</t>
        </r>
      </text>
    </comment>
    <comment ref="AC28" authorId="1" shapeId="0" xr:uid="{104E4ACA-6EA2-4C29-80C7-15A888889842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Kledingrekken</t>
        </r>
      </text>
    </comment>
    <comment ref="AB3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Angelique Kooger:</t>
        </r>
        <r>
          <rPr>
            <sz val="9"/>
            <color indexed="81"/>
            <rFont val="Tahoma"/>
            <family val="2"/>
          </rPr>
          <t xml:space="preserve">
zie mail 19/10 burap 2</t>
        </r>
      </text>
    </comment>
    <comment ref="AN53" authorId="1" shapeId="0" xr:uid="{77E99CDF-1635-44D2-807E-5B49B1424F13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vervallen</t>
        </r>
      </text>
    </comment>
    <comment ref="AQ53" authorId="1" shapeId="0" xr:uid="{F64019AD-4289-4DF9-9C86-8D2DA1889E1D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vervallen</t>
        </r>
      </text>
    </comment>
    <comment ref="AD54" authorId="1" shapeId="0" xr:uid="{C3A3361E-A715-4FF6-8E04-08EF1E483753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Is stoffering geworden</t>
        </r>
      </text>
    </comment>
    <comment ref="AJ58" authorId="1" shapeId="0" xr:uid="{83539B70-6D7A-4ED8-9DA1-BE0493D7D2D4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vergaderset</t>
        </r>
      </text>
    </comment>
    <comment ref="AB6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Angelique Kooger:</t>
        </r>
        <r>
          <rPr>
            <sz val="9"/>
            <color indexed="81"/>
            <rFont val="Tahoma"/>
            <family val="2"/>
          </rPr>
          <t xml:space="preserve">
zie mail 19/10 burap 2</t>
        </r>
      </text>
    </comment>
    <comment ref="AJ62" authorId="1" shapeId="0" xr:uid="{3232DCF0-7075-489F-BDB5-A2848B4E9C7A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Investering vervalt
</t>
        </r>
      </text>
    </comment>
    <comment ref="AB66" authorId="1" shapeId="0" xr:uid="{7CD715BA-8C78-4D4C-A236-D893FCC7E02E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werkelijk 11.589</t>
        </r>
      </text>
    </comment>
    <comment ref="AB6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Angelique Kooger:</t>
        </r>
        <r>
          <rPr>
            <sz val="9"/>
            <color indexed="81"/>
            <rFont val="Tahoma"/>
            <family val="2"/>
          </rPr>
          <t xml:space="preserve">
zie mail 23/8 Frederik, start SB verbouw Hoorn en mail 19/10 burap 2 en 12121,01 (=1775+46881,24-28800-7735,23)
</t>
        </r>
      </text>
    </comment>
    <comment ref="AC68" authorId="1" shapeId="0" xr:uid="{864DC5A9-6650-4FD5-80B3-843AE9447721}">
      <text>
        <r>
          <rPr>
            <b/>
            <sz val="9"/>
            <color indexed="81"/>
            <rFont val="Tahoma"/>
            <family val="2"/>
          </rPr>
          <t>Co Kaandorp:</t>
        </r>
        <r>
          <rPr>
            <sz val="9"/>
            <color indexed="81"/>
            <rFont val="Tahoma"/>
            <family val="2"/>
          </rPr>
          <t xml:space="preserve">
incl. kledingrekken 29.000,-- en electronisch lockersysteem.</t>
        </r>
      </text>
    </comment>
  </commentList>
</comments>
</file>

<file path=xl/sharedStrings.xml><?xml version="1.0" encoding="utf-8"?>
<sst xmlns="http://schemas.openxmlformats.org/spreadsheetml/2006/main" count="1159" uniqueCount="292">
  <si>
    <t>Objectgegevens brandweerkazernes</t>
  </si>
  <si>
    <t xml:space="preserve"> </t>
  </si>
  <si>
    <t>nr.</t>
  </si>
  <si>
    <t>gemeente / kazerne</t>
  </si>
  <si>
    <t>Type</t>
  </si>
  <si>
    <t xml:space="preserve">Adresgegevens </t>
  </si>
  <si>
    <t>Juridische status</t>
  </si>
  <si>
    <t>BVO</t>
  </si>
  <si>
    <t>Boekwaarde</t>
  </si>
  <si>
    <t>Staat</t>
  </si>
  <si>
    <t xml:space="preserve">Capaciteit </t>
  </si>
  <si>
    <t>bijzonderheden</t>
  </si>
  <si>
    <t>L.M.S.</t>
  </si>
  <si>
    <t>m2</t>
  </si>
  <si>
    <t>G R M *</t>
  </si>
  <si>
    <t>remise</t>
  </si>
  <si>
    <t xml:space="preserve">Alkmaar  </t>
  </si>
  <si>
    <t>Alkmaar - centrum</t>
  </si>
  <si>
    <t xml:space="preserve">L </t>
  </si>
  <si>
    <t>Heldersweg 8, 1815 AB</t>
  </si>
  <si>
    <t>Eigendom (VvE)</t>
  </si>
  <si>
    <t>BVO schatting, Remise is theoretisch / 8 voertuigen 5 stallingsplekken container</t>
  </si>
  <si>
    <t>De Rijp</t>
  </si>
  <si>
    <t>S</t>
  </si>
  <si>
    <t>Driemaster 2, 1483 WC</t>
  </si>
  <si>
    <t>Bruikleen</t>
  </si>
  <si>
    <t>Koedijk</t>
  </si>
  <si>
    <t>Zonneweid 2, 1831 BX</t>
  </si>
  <si>
    <t>BVO schatting</t>
  </si>
  <si>
    <t>Stompetoren</t>
  </si>
  <si>
    <t>Dres 36, 1841 EB</t>
  </si>
  <si>
    <t xml:space="preserve">Eigendom  </t>
  </si>
  <si>
    <t>Bergen</t>
  </si>
  <si>
    <t>Bergen - centrum</t>
  </si>
  <si>
    <t>Elkshove 1, 1862 ED</t>
  </si>
  <si>
    <t>Combi Politie en gemeente Bergen/BVO</t>
  </si>
  <si>
    <t>Egmond aan Zee</t>
  </si>
  <si>
    <t>Pieter Schotsmanstraat 10N, 1931 AR</t>
  </si>
  <si>
    <t xml:space="preserve">Combi gemeentewerken/BVO </t>
  </si>
  <si>
    <t>Egmond Binnen</t>
  </si>
  <si>
    <t xml:space="preserve">gesloten </t>
  </si>
  <si>
    <t>gesloten</t>
  </si>
  <si>
    <t>Groet</t>
  </si>
  <si>
    <t>Gruttoweg 4A, 1873 BM</t>
  </si>
  <si>
    <t>Schoorl</t>
  </si>
  <si>
    <t>Nieuwedam 1, 1871 BM</t>
  </si>
  <si>
    <t xml:space="preserve">Hollands Kroon </t>
  </si>
  <si>
    <t>Kleine Sluis/Anna Paulowna</t>
  </si>
  <si>
    <t>Randweg 2, 1761 LR</t>
  </si>
  <si>
    <t xml:space="preserve">Bruikleen </t>
  </si>
  <si>
    <t>Breezand</t>
  </si>
  <si>
    <t>Zandvaart 57, 1764 NL</t>
  </si>
  <si>
    <t>Den Oever</t>
  </si>
  <si>
    <t>Havenweg 4, 1779 XT</t>
  </si>
  <si>
    <t>Eigendom</t>
  </si>
  <si>
    <t>Hippolytushoef</t>
  </si>
  <si>
    <t>De Wieken 1, 1777 HT</t>
  </si>
  <si>
    <t>Middenmeer</t>
  </si>
  <si>
    <t xml:space="preserve">ir. Wortmanstraat 45, 1755 BK  </t>
  </si>
  <si>
    <t>Slootdorp</t>
  </si>
  <si>
    <t>Schoolstraat 6, 1771 BC</t>
  </si>
  <si>
    <t>Wieringerwaard</t>
  </si>
  <si>
    <t>Noord - Zijperweg 23a, 1766 HG</t>
  </si>
  <si>
    <t>Wieringerwerf</t>
  </si>
  <si>
    <t>Verbindingsweg 2a, 1771 BC</t>
  </si>
  <si>
    <t>Winkel</t>
  </si>
  <si>
    <t>M</t>
  </si>
  <si>
    <t>Zandwilg 23, 1731 LS</t>
  </si>
  <si>
    <t>Stedebroec</t>
  </si>
  <si>
    <t>Bovenkarspel/Stede Broec</t>
  </si>
  <si>
    <t xml:space="preserve">De Tocht 10, 1611 HT  </t>
  </si>
  <si>
    <t>Eigendom/VvE</t>
  </si>
  <si>
    <t>G</t>
  </si>
  <si>
    <t>Combi gemeentewerken</t>
  </si>
  <si>
    <t xml:space="preserve">Castricum </t>
  </si>
  <si>
    <t>Akersloot</t>
  </si>
  <si>
    <t>Buurtweg 51, 1900 BH</t>
  </si>
  <si>
    <t>De Woude</t>
  </si>
  <si>
    <t>Zuidlaan 30, De Woude</t>
  </si>
  <si>
    <t>Castricum</t>
  </si>
  <si>
    <t>Burg. Boreelstraat 1a , 1901BC</t>
  </si>
  <si>
    <t>Limmen</t>
  </si>
  <si>
    <t>Rijksweg 51, 1906 BD</t>
  </si>
  <si>
    <t>Koggenland</t>
  </si>
  <si>
    <t>Avenhorn</t>
  </si>
  <si>
    <t>Buitenrode 2, 1633 GZ</t>
  </si>
  <si>
    <t>Combi gemeente Koggenland</t>
  </si>
  <si>
    <t>Berkhout</t>
  </si>
  <si>
    <t>Kerkbuurt 169 , 1647 ME</t>
  </si>
  <si>
    <t>Combi gemeente Koggenlsnd</t>
  </si>
  <si>
    <t>Obdam</t>
  </si>
  <si>
    <t>Laan van Meerweijde 104, 1713  CA</t>
  </si>
  <si>
    <t>Ursem</t>
  </si>
  <si>
    <t>Noorddijkerweg 66a,  1645 VG</t>
  </si>
  <si>
    <t>R</t>
  </si>
  <si>
    <t>Texel</t>
  </si>
  <si>
    <t>De Cocksdorp</t>
  </si>
  <si>
    <t>Postweg 211b, 1795 JN</t>
  </si>
  <si>
    <t>Den Burg</t>
  </si>
  <si>
    <t>Pontweg 102, 1791 LB</t>
  </si>
  <si>
    <t>Eigedom/VvE</t>
  </si>
  <si>
    <t>9 toegangsdeuren</t>
  </si>
  <si>
    <t>Den Helder</t>
  </si>
  <si>
    <t>L</t>
  </si>
  <si>
    <t>Bastiondreef 4,  1784 MR</t>
  </si>
  <si>
    <t>Onderverhuur aan diverse partijen</t>
  </si>
  <si>
    <t>Julianadorp</t>
  </si>
  <si>
    <t>Van Foreestweg 85A, 1787 BG</t>
  </si>
  <si>
    <t>Enkhuizen</t>
  </si>
  <si>
    <t>Gerard Brandtweg 3, 1602,LV</t>
  </si>
  <si>
    <t>Heerhugowaard</t>
  </si>
  <si>
    <t>Heerhugowaard - centrum</t>
  </si>
  <si>
    <t>Zuidtangent 5, 1702 VR</t>
  </si>
  <si>
    <t>Heerhugowaard - Noord</t>
  </si>
  <si>
    <t>Hasselaarsweg 1a, 1704 DW</t>
  </si>
  <si>
    <t>Huur</t>
  </si>
  <si>
    <t>particuliere huur</t>
  </si>
  <si>
    <t>Heiloo</t>
  </si>
  <si>
    <t>Rosendaal 2a, 1851 RL</t>
  </si>
  <si>
    <t>Drechterland</t>
  </si>
  <si>
    <t>Hem</t>
  </si>
  <si>
    <t>Koggeweg 47, 1607 MT</t>
  </si>
  <si>
    <t>Westwoud</t>
  </si>
  <si>
    <t>Dr. Neijensstraat 122, 1617 KE</t>
  </si>
  <si>
    <t>Hoorn</t>
  </si>
  <si>
    <t>Hoorn - centrum</t>
  </si>
  <si>
    <t>Nieuwe Wal 1, 1621 MB</t>
  </si>
  <si>
    <t>Hoorn - Blokker</t>
  </si>
  <si>
    <t>Ijsselweg 4, 1628 JT</t>
  </si>
  <si>
    <t>Hoorn80</t>
  </si>
  <si>
    <t>opslag, aangemeld als verhuurbaar.</t>
  </si>
  <si>
    <t xml:space="preserve">Zwaag </t>
  </si>
  <si>
    <t>Oude Veiling 57, 1689 AC</t>
  </si>
  <si>
    <t>Opmeer</t>
  </si>
  <si>
    <t xml:space="preserve"> M</t>
  </si>
  <si>
    <t>t Bon 8, 1716 DM</t>
  </si>
  <si>
    <t>Schagen</t>
  </si>
  <si>
    <t>Callantsoog</t>
  </si>
  <si>
    <t>Zeeweg 55, 1759 GT</t>
  </si>
  <si>
    <t>Dirkshorn</t>
  </si>
  <si>
    <t>Dorpsstraat 55A, 1746 AB</t>
  </si>
  <si>
    <t>Hofstraat 15, 1741 CD</t>
  </si>
  <si>
    <t>Eigendom VvE</t>
  </si>
  <si>
    <t>Schagerbrug</t>
  </si>
  <si>
    <t>M. Stolpstraat , 1751 CZ</t>
  </si>
  <si>
    <t>Warmenhuizen</t>
  </si>
  <si>
    <t>Medemblik</t>
  </si>
  <si>
    <t>Abbekerk</t>
  </si>
  <si>
    <t>Vekenweg 11, 1657 EC</t>
  </si>
  <si>
    <t>Andijk</t>
  </si>
  <si>
    <t>Hoekweg 46, 1619 EC</t>
  </si>
  <si>
    <t>Dissel 7b, 1671 NG</t>
  </si>
  <si>
    <t>G-R</t>
  </si>
  <si>
    <t>medegebruik Rescue Medemblik/BHV org.</t>
  </si>
  <si>
    <t>Nibbixwoud</t>
  </si>
  <si>
    <t>Ganker 106E, 1688 CW</t>
  </si>
  <si>
    <t>Wervershoof</t>
  </si>
  <si>
    <t>Burgemeester Raatlaan 40a</t>
  </si>
  <si>
    <t>medegebruik EHBO/Toneelvereniging</t>
  </si>
  <si>
    <t>Wognum</t>
  </si>
  <si>
    <t>Nieuweweg 2b, 1687 BA</t>
  </si>
  <si>
    <t>Langedijk</t>
  </si>
  <si>
    <t>Noord-Scharwoude</t>
  </si>
  <si>
    <t xml:space="preserve">De Mossel 1, </t>
  </si>
  <si>
    <t>Zuid-Scharwoude</t>
  </si>
  <si>
    <t xml:space="preserve">De Vroedschap </t>
  </si>
  <si>
    <t>Combi gemeente Langedijk</t>
  </si>
  <si>
    <t>Totalen</t>
  </si>
  <si>
    <t xml:space="preserve">* G R M = Goed Redelijk Matig </t>
  </si>
  <si>
    <t>kazernes bij overname</t>
  </si>
  <si>
    <t>kazerne gesloten (Egmond Binnen)</t>
  </si>
  <si>
    <t>Kazernes per stand van heden augustus 2016</t>
  </si>
  <si>
    <t>Standaard meubilair</t>
  </si>
  <si>
    <t>vervangingsjaar</t>
  </si>
  <si>
    <t>Stoffering</t>
  </si>
  <si>
    <t>n</t>
  </si>
  <si>
    <t>Opmerking</t>
  </si>
  <si>
    <t>Vervanging</t>
  </si>
  <si>
    <t>Team</t>
  </si>
  <si>
    <t>Gemeente / kazerne</t>
  </si>
  <si>
    <t>Aantal werkplekken</t>
  </si>
  <si>
    <t>zit-zit bureau</t>
  </si>
  <si>
    <t>Zit-sta bureau</t>
  </si>
  <si>
    <t xml:space="preserve">Vergadertafels </t>
  </si>
  <si>
    <t>Vergaderstoelen</t>
  </si>
  <si>
    <t>Archiefkasten</t>
  </si>
  <si>
    <t>jaar van aanschaf (indien bekend)</t>
  </si>
  <si>
    <t>bureaustoelen
2018</t>
  </si>
  <si>
    <t>bureaustoelen
2018 werkelijk</t>
  </si>
  <si>
    <t>budget naar 2019</t>
  </si>
  <si>
    <t>overig meubilair
2018</t>
  </si>
  <si>
    <t>overig meubilair
2018 werkelijk</t>
  </si>
  <si>
    <t>Bijstellen Jaarrekening</t>
  </si>
  <si>
    <t>bureaustoelen
2019</t>
  </si>
  <si>
    <t>bureaustoelen
2019 werkelijk</t>
  </si>
  <si>
    <t>vrijval/overheveling naar 2020</t>
  </si>
  <si>
    <t>overig meubilair
2019</t>
  </si>
  <si>
    <t>overig meubilair
2019 werkelijk</t>
  </si>
  <si>
    <t>bureaustoelen
2020</t>
  </si>
  <si>
    <t>bureaustoelen 2020 nieuw</t>
  </si>
  <si>
    <t>bureaustoelen 2020 werkelijk</t>
  </si>
  <si>
    <t>overig meubilair
2020</t>
  </si>
  <si>
    <t>overig meubilair 2020 nieuw</t>
  </si>
  <si>
    <t>overig meubilair 2020 werkelijk</t>
  </si>
  <si>
    <t>bureaustoelen
2021</t>
  </si>
  <si>
    <t>bureaustoelen 2021 werkelijk</t>
  </si>
  <si>
    <t>bureaustoelen
2022</t>
  </si>
  <si>
    <t xml:space="preserve"> overdracht budget  bureaustoelen
2021</t>
  </si>
  <si>
    <t>budget bureaustoelen 2022</t>
  </si>
  <si>
    <t>overig meubilair
2021</t>
  </si>
  <si>
    <t>overig meubilair
2021 werkelijk</t>
  </si>
  <si>
    <t>overig meubilair
2022</t>
  </si>
  <si>
    <t>overdracht budget  overig meubilair 2021</t>
  </si>
  <si>
    <t>budget overig meubilair 2022</t>
  </si>
  <si>
    <t xml:space="preserve">anders </t>
  </si>
  <si>
    <t>bureaustoelen</t>
  </si>
  <si>
    <t>overig meubilair</t>
  </si>
  <si>
    <t>zonwering binnen</t>
  </si>
  <si>
    <t>vloeren</t>
  </si>
  <si>
    <t>jaar van aanschaf</t>
  </si>
  <si>
    <t>stoffering
2018</t>
  </si>
  <si>
    <t>Stoffering 2018 werkelijk</t>
  </si>
  <si>
    <t>Bijstellen jaarrekening</t>
  </si>
  <si>
    <t>stoffering
2019</t>
  </si>
  <si>
    <t>stoffering
2019 werkelijk</t>
  </si>
  <si>
    <t>stoffering
2020</t>
  </si>
  <si>
    <t>stoffering 2020 nieuw</t>
  </si>
  <si>
    <t>stoffering 2020 werkelijk</t>
  </si>
  <si>
    <t>stoffering
2021</t>
  </si>
  <si>
    <t>werkelijk stoffering 2021</t>
  </si>
  <si>
    <t>stoffering
2022</t>
  </si>
  <si>
    <t xml:space="preserve"> overdracht budget  stoffering
2021</t>
  </si>
  <si>
    <t>budget stoffering 2022</t>
  </si>
  <si>
    <t>stoffering
2023</t>
  </si>
  <si>
    <t>stoffering
2024</t>
  </si>
  <si>
    <t>stoffering
2025</t>
  </si>
  <si>
    <t>anders</t>
  </si>
  <si>
    <t xml:space="preserve">bedrag </t>
  </si>
  <si>
    <t>Investering</t>
  </si>
  <si>
    <t>#</t>
  </si>
  <si>
    <t>AMBU</t>
  </si>
  <si>
    <t>Schrijnwerkersweg 12, 1786 PC</t>
  </si>
  <si>
    <t>O</t>
  </si>
  <si>
    <t>V</t>
  </si>
  <si>
    <t>X</t>
  </si>
  <si>
    <t>Nee</t>
  </si>
  <si>
    <t>Nieuweweg 24C, 1687 BA</t>
  </si>
  <si>
    <t>Dr. Tamsmalaan 3, 1771 AB</t>
  </si>
  <si>
    <t>x</t>
  </si>
  <si>
    <t>Pontweg 100, 1791 LB</t>
  </si>
  <si>
    <t>Nieuwlanderweg 96, De Waal</t>
  </si>
  <si>
    <t xml:space="preserve">Hoogkarspel </t>
  </si>
  <si>
    <t>Sluisweg 8, 1616 RT</t>
  </si>
  <si>
    <t>Totalen Ambulancedienst</t>
  </si>
  <si>
    <t>2025/2030</t>
  </si>
  <si>
    <t>BV</t>
  </si>
  <si>
    <t>De Hertog</t>
  </si>
  <si>
    <t>Hertog Aalbrechtweg 22, 1823 DL</t>
  </si>
  <si>
    <t>47% afschrijvingen tlv GGD</t>
  </si>
  <si>
    <t>Totalen bedrijfsvoering</t>
  </si>
  <si>
    <t>TNK</t>
  </si>
  <si>
    <t>Ja</t>
  </si>
  <si>
    <t>J/N</t>
  </si>
  <si>
    <t>vrijval</t>
  </si>
  <si>
    <t>n.v.t.</t>
  </si>
  <si>
    <t>Sportlaan 30, 1749 VB</t>
  </si>
  <si>
    <t>Medemblikkerweg 4</t>
  </si>
  <si>
    <t>Totalen Team Noordkop</t>
  </si>
  <si>
    <t>TRA</t>
  </si>
  <si>
    <t>De Mossel 59, 1723HX</t>
  </si>
  <si>
    <t>nvt</t>
  </si>
  <si>
    <t xml:space="preserve">Graft- de Rijp </t>
  </si>
  <si>
    <t>ja</t>
  </si>
  <si>
    <t>De Vroedschap 7, 1722GX</t>
  </si>
  <si>
    <t>Totalen Team Regio Alkmaar</t>
  </si>
  <si>
    <t>TWF</t>
  </si>
  <si>
    <t xml:space="preserve">      </t>
  </si>
  <si>
    <t>Buitenroede 2, 1633 GZ</t>
  </si>
  <si>
    <t>v</t>
  </si>
  <si>
    <t>Dr. Nuijensstraat 122, 1617 KE</t>
  </si>
  <si>
    <t>Totalen Team regio West-Friesland</t>
  </si>
  <si>
    <t>Legenda</t>
  </si>
  <si>
    <t>Onvoldoende</t>
  </si>
  <si>
    <t>Voldoende</t>
  </si>
  <si>
    <t>Goed</t>
  </si>
  <si>
    <t>vervanging periode 2023 - 2026</t>
  </si>
  <si>
    <t>vervanging periode 2027 - 2030</t>
  </si>
  <si>
    <t>vervanging periode 2031 - 2039</t>
  </si>
  <si>
    <t>Bijlage 17. Inventarisatie meubilair 2022</t>
  </si>
  <si>
    <t>Instructiestoelen</t>
  </si>
  <si>
    <t>Instructietafels</t>
  </si>
  <si>
    <t xml:space="preserve">Bureaustoel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</si>
</sst>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i/>
      <u/>
      <sz val="9"/>
      <color rgb="FF00B05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0"/>
      <name val="Wingdings 2"/>
      <family val="1"/>
      <charset val="2"/>
    </font>
    <font>
      <b/>
      <sz val="11"/>
      <color rgb="FF38387B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485A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2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3" fillId="2" borderId="4" xfId="0" applyFont="1" applyFill="1" applyBorder="1"/>
    <xf numFmtId="0" fontId="3" fillId="2" borderId="8" xfId="0" applyFont="1" applyFill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/>
    <xf numFmtId="0" fontId="2" fillId="0" borderId="9" xfId="0" applyFont="1" applyBorder="1" applyAlignment="1">
      <alignment horizontal="center"/>
    </xf>
    <xf numFmtId="0" fontId="2" fillId="3" borderId="9" xfId="0" applyFont="1" applyFill="1" applyBorder="1"/>
    <xf numFmtId="0" fontId="3" fillId="4" borderId="1" xfId="0" applyFont="1" applyFill="1" applyBorder="1"/>
    <xf numFmtId="0" fontId="2" fillId="4" borderId="9" xfId="0" applyFont="1" applyFill="1" applyBorder="1"/>
    <xf numFmtId="0" fontId="2" fillId="0" borderId="9" xfId="0" applyFont="1" applyBorder="1"/>
    <xf numFmtId="0" fontId="2" fillId="4" borderId="2" xfId="0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4" fontId="2" fillId="3" borderId="9" xfId="0" applyNumberFormat="1" applyFont="1" applyFill="1" applyBorder="1"/>
    <xf numFmtId="4" fontId="2" fillId="3" borderId="2" xfId="0" applyNumberFormat="1" applyFont="1" applyFill="1" applyBorder="1"/>
    <xf numFmtId="0" fontId="2" fillId="3" borderId="1" xfId="0" applyFont="1" applyFill="1" applyBorder="1"/>
    <xf numFmtId="0" fontId="2" fillId="2" borderId="8" xfId="0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2" fillId="4" borderId="1" xfId="0" applyNumberFormat="1" applyFont="1" applyFill="1" applyBorder="1"/>
    <xf numFmtId="4" fontId="2" fillId="4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" fontId="2" fillId="4" borderId="9" xfId="0" applyNumberFormat="1" applyFont="1" applyFill="1" applyBorder="1"/>
    <xf numFmtId="4" fontId="2" fillId="4" borderId="9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" fontId="2" fillId="4" borderId="2" xfId="0" applyNumberFormat="1" applyFont="1" applyFill="1" applyBorder="1"/>
    <xf numFmtId="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/>
    <xf numFmtId="14" fontId="3" fillId="2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1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4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5" borderId="9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4" fontId="3" fillId="0" borderId="0" xfId="0" applyNumberFormat="1" applyFont="1"/>
    <xf numFmtId="0" fontId="3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0" fontId="3" fillId="0" borderId="9" xfId="0" applyFont="1" applyBorder="1"/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3" fillId="2" borderId="2" xfId="0" applyFont="1" applyFill="1" applyBorder="1"/>
    <xf numFmtId="4" fontId="6" fillId="4" borderId="9" xfId="0" applyNumberFormat="1" applyFont="1" applyFill="1" applyBorder="1" applyAlignment="1">
      <alignment horizontal="center"/>
    </xf>
    <xf numFmtId="0" fontId="2" fillId="4" borderId="9" xfId="0" quotePrefix="1" applyFont="1" applyFill="1" applyBorder="1"/>
    <xf numFmtId="0" fontId="3" fillId="6" borderId="12" xfId="0" applyFont="1" applyFill="1" applyBorder="1"/>
    <xf numFmtId="0" fontId="3" fillId="6" borderId="12" xfId="0" applyFont="1" applyFill="1" applyBorder="1" applyAlignment="1">
      <alignment horizontal="center"/>
    </xf>
    <xf numFmtId="3" fontId="3" fillId="6" borderId="12" xfId="0" applyNumberFormat="1" applyFont="1" applyFill="1" applyBorder="1" applyAlignment="1">
      <alignment horizontal="center"/>
    </xf>
    <xf numFmtId="4" fontId="3" fillId="6" borderId="12" xfId="0" applyNumberFormat="1" applyFont="1" applyFill="1" applyBorder="1"/>
    <xf numFmtId="4" fontId="3" fillId="6" borderId="1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6" borderId="12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8" borderId="0" xfId="0" applyNumberFormat="1" applyFont="1" applyFill="1" applyAlignment="1">
      <alignment horizontal="center"/>
    </xf>
    <xf numFmtId="0" fontId="2" fillId="0" borderId="12" xfId="0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textRotation="90"/>
    </xf>
    <xf numFmtId="1" fontId="3" fillId="0" borderId="0" xfId="0" applyNumberFormat="1" applyFont="1" applyAlignment="1">
      <alignment horizontal="center" textRotation="90"/>
    </xf>
    <xf numFmtId="3" fontId="3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textRotation="90"/>
    </xf>
    <xf numFmtId="3" fontId="15" fillId="0" borderId="0" xfId="0" applyNumberFormat="1" applyFont="1" applyAlignment="1">
      <alignment horizontal="center" textRotation="90"/>
    </xf>
    <xf numFmtId="4" fontId="3" fillId="0" borderId="0" xfId="0" applyNumberFormat="1" applyFont="1" applyAlignment="1">
      <alignment horizontal="center" textRotation="90"/>
    </xf>
    <xf numFmtId="3" fontId="2" fillId="3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2" fillId="8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3" fontId="2" fillId="11" borderId="0" xfId="0" applyNumberFormat="1" applyFont="1" applyFill="1" applyAlignment="1">
      <alignment horizontal="center"/>
    </xf>
    <xf numFmtId="3" fontId="2" fillId="10" borderId="0" xfId="0" applyNumberFormat="1" applyFont="1" applyFill="1" applyAlignment="1">
      <alignment horizontal="center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1" fontId="3" fillId="6" borderId="0" xfId="0" applyNumberFormat="1" applyFont="1" applyFill="1" applyAlignment="1">
      <alignment horizontal="center"/>
    </xf>
    <xf numFmtId="3" fontId="15" fillId="6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1" fillId="7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3" fontId="11" fillId="5" borderId="0" xfId="0" applyNumberFormat="1" applyFont="1" applyFill="1" applyAlignment="1">
      <alignment horizontal="center"/>
    </xf>
    <xf numFmtId="11" fontId="11" fillId="0" borderId="0" xfId="0" applyNumberFormat="1" applyFont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2" fillId="9" borderId="0" xfId="0" applyNumberFormat="1" applyFont="1" applyFill="1" applyAlignment="1">
      <alignment horizontal="center"/>
    </xf>
    <xf numFmtId="3" fontId="11" fillId="11" borderId="0" xfId="0" applyNumberFormat="1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/>
    </xf>
    <xf numFmtId="3" fontId="15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2" fillId="3" borderId="0" xfId="0" applyNumberFormat="1" applyFont="1" applyFill="1" applyAlignment="1">
      <alignment horizontal="center" vertical="top"/>
    </xf>
    <xf numFmtId="3" fontId="2" fillId="7" borderId="0" xfId="0" applyNumberFormat="1" applyFont="1" applyFill="1" applyAlignment="1">
      <alignment horizontal="center" vertical="top"/>
    </xf>
    <xf numFmtId="3" fontId="2" fillId="8" borderId="0" xfId="0" applyNumberFormat="1" applyFont="1" applyFill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3" fontId="3" fillId="3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8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1" fontId="3" fillId="0" borderId="0" xfId="0" applyNumberFormat="1" applyFont="1" applyAlignment="1">
      <alignment horizontal="center" vertical="center" textRotation="90"/>
    </xf>
    <xf numFmtId="3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textRotation="90"/>
    </xf>
    <xf numFmtId="3" fontId="15" fillId="0" borderId="0" xfId="0" applyNumberFormat="1" applyFont="1" applyAlignment="1">
      <alignment horizontal="center" vertical="center" textRotation="90"/>
    </xf>
    <xf numFmtId="4" fontId="3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2" xfId="0" applyFont="1" applyBorder="1"/>
    <xf numFmtId="0" fontId="2" fillId="0" borderId="0" xfId="0" applyFont="1" applyAlignment="1">
      <alignment horizontal="center" vertical="top"/>
    </xf>
    <xf numFmtId="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2" xfId="0" quotePrefix="1" applyFont="1" applyBorder="1"/>
    <xf numFmtId="0" fontId="3" fillId="0" borderId="12" xfId="0" applyFont="1" applyBorder="1" applyAlignment="1">
      <alignment horizontal="center" textRotation="90"/>
    </xf>
    <xf numFmtId="0" fontId="21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>
      <alignment horizontal="center" vertical="center"/>
    </xf>
    <xf numFmtId="0" fontId="23" fillId="0" borderId="0" xfId="0" applyFont="1"/>
    <xf numFmtId="0" fontId="2" fillId="0" borderId="11" xfId="0" applyFont="1" applyBorder="1"/>
    <xf numFmtId="0" fontId="3" fillId="0" borderId="12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4" fontId="2" fillId="0" borderId="11" xfId="0" applyNumberFormat="1" applyFont="1" applyBorder="1"/>
    <xf numFmtId="0" fontId="9" fillId="0" borderId="0" xfId="0" applyFont="1"/>
    <xf numFmtId="4" fontId="2" fillId="0" borderId="6" xfId="0" applyNumberFormat="1" applyFont="1" applyBorder="1"/>
    <xf numFmtId="4" fontId="2" fillId="0" borderId="0" xfId="0" applyNumberFormat="1" applyFont="1" applyAlignment="1">
      <alignment horizontal="left"/>
    </xf>
    <xf numFmtId="0" fontId="15" fillId="6" borderId="13" xfId="0" applyFont="1" applyFill="1" applyBorder="1" applyAlignment="1">
      <alignment horizontal="center"/>
    </xf>
    <xf numFmtId="3" fontId="3" fillId="6" borderId="13" xfId="0" applyNumberFormat="1" applyFont="1" applyFill="1" applyBorder="1" applyAlignment="1">
      <alignment horizontal="center"/>
    </xf>
    <xf numFmtId="0" fontId="20" fillId="12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textRotation="90" wrapText="1"/>
    </xf>
    <xf numFmtId="0" fontId="3" fillId="0" borderId="12" xfId="0" applyFont="1" applyBorder="1" applyAlignment="1">
      <alignment horizontal="center" textRotation="90"/>
    </xf>
    <xf numFmtId="0" fontId="15" fillId="6" borderId="13" xfId="0" applyFont="1" applyFill="1" applyBorder="1" applyAlignment="1">
      <alignment horizontal="left"/>
    </xf>
    <xf numFmtId="0" fontId="15" fillId="6" borderId="14" xfId="0" applyFont="1" applyFill="1" applyBorder="1" applyAlignment="1">
      <alignment horizontal="left"/>
    </xf>
    <xf numFmtId="0" fontId="15" fillId="6" borderId="15" xfId="0" applyFont="1" applyFill="1" applyBorder="1" applyAlignment="1">
      <alignment horizontal="left"/>
    </xf>
    <xf numFmtId="0" fontId="3" fillId="0" borderId="12" xfId="0" applyFont="1" applyBorder="1" applyAlignment="1">
      <alignment horizontal="left" vertical="center"/>
    </xf>
  </cellXfs>
  <cellStyles count="1">
    <cellStyle name="Standaard" xfId="0" builtinId="0"/>
  </cellStyles>
  <dxfs count="207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8387B"/>
      <color rgb="FF1485A3"/>
      <color rgb="FF0000FF"/>
      <color rgb="FF99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opLeftCell="A31" workbookViewId="0">
      <selection activeCell="B12" sqref="B12:B13"/>
    </sheetView>
  </sheetViews>
  <sheetFormatPr defaultColWidth="9.109375" defaultRowHeight="12" x14ac:dyDescent="0.25"/>
  <cols>
    <col min="1" max="1" width="4.6640625" style="2" customWidth="1"/>
    <col min="2" max="2" width="22.6640625" style="5" customWidth="1"/>
    <col min="3" max="3" width="4.6640625" style="2" customWidth="1"/>
    <col min="4" max="4" width="28.6640625" style="5" customWidth="1"/>
    <col min="5" max="5" width="12.6640625" style="3" customWidth="1"/>
    <col min="6" max="6" width="5.6640625" style="54" customWidth="1"/>
    <col min="7" max="7" width="10.6640625" style="4" customWidth="1"/>
    <col min="8" max="8" width="5.6640625" style="32" customWidth="1"/>
    <col min="9" max="9" width="7.6640625" style="54" customWidth="1"/>
    <col min="10" max="10" width="33.6640625" style="4" customWidth="1"/>
    <col min="11" max="11" width="9.109375" style="5"/>
    <col min="12" max="12" width="9.109375" style="4"/>
    <col min="13" max="16384" width="9.109375" style="5"/>
  </cols>
  <sheetData>
    <row r="1" spans="1:10" ht="14.4" x14ac:dyDescent="0.3">
      <c r="A1" s="86" t="s">
        <v>0</v>
      </c>
    </row>
    <row r="2" spans="1:10" ht="13.8" x14ac:dyDescent="0.3">
      <c r="A2" s="1"/>
    </row>
    <row r="3" spans="1:10" x14ac:dyDescent="0.25">
      <c r="A3" s="3" t="s">
        <v>1</v>
      </c>
      <c r="B3" s="5" t="s">
        <v>1</v>
      </c>
    </row>
    <row r="4" spans="1:10" x14ac:dyDescent="0.25">
      <c r="A4" s="6" t="s">
        <v>2</v>
      </c>
      <c r="B4" s="7" t="s">
        <v>3</v>
      </c>
      <c r="C4" s="36" t="s">
        <v>4</v>
      </c>
      <c r="D4" s="12" t="s">
        <v>5</v>
      </c>
      <c r="E4" s="12" t="s">
        <v>6</v>
      </c>
      <c r="F4" s="30" t="s">
        <v>7</v>
      </c>
      <c r="G4" s="28" t="s">
        <v>8</v>
      </c>
      <c r="H4" s="28" t="s">
        <v>9</v>
      </c>
      <c r="I4" s="30" t="s">
        <v>10</v>
      </c>
      <c r="J4" s="28" t="s">
        <v>11</v>
      </c>
    </row>
    <row r="5" spans="1:10" x14ac:dyDescent="0.25">
      <c r="A5" s="8"/>
      <c r="B5" s="9"/>
      <c r="C5" s="37" t="s">
        <v>12</v>
      </c>
      <c r="D5" s="27"/>
      <c r="E5" s="13"/>
      <c r="F5" s="31" t="s">
        <v>13</v>
      </c>
      <c r="G5" s="50">
        <v>42370</v>
      </c>
      <c r="H5" s="29" t="s">
        <v>14</v>
      </c>
      <c r="I5" s="31" t="s">
        <v>15</v>
      </c>
      <c r="J5" s="29"/>
    </row>
    <row r="6" spans="1:10" x14ac:dyDescent="0.25">
      <c r="A6" s="14"/>
      <c r="B6" s="15" t="s">
        <v>16</v>
      </c>
      <c r="C6" s="38"/>
      <c r="D6" s="15"/>
      <c r="E6" s="26"/>
      <c r="F6" s="55"/>
      <c r="G6" s="23"/>
      <c r="H6" s="33"/>
      <c r="I6" s="55"/>
      <c r="J6" s="23"/>
    </row>
    <row r="7" spans="1:10" x14ac:dyDescent="0.25">
      <c r="A7" s="16">
        <v>1</v>
      </c>
      <c r="B7" s="17" t="s">
        <v>17</v>
      </c>
      <c r="C7" s="39" t="s">
        <v>18</v>
      </c>
      <c r="D7" s="17" t="s">
        <v>19</v>
      </c>
      <c r="E7" s="17" t="s">
        <v>20</v>
      </c>
      <c r="F7" s="56">
        <v>2500</v>
      </c>
      <c r="G7" s="24">
        <v>9850000</v>
      </c>
      <c r="H7" s="34"/>
      <c r="I7" s="55">
        <v>13</v>
      </c>
      <c r="J7" s="24" t="s">
        <v>21</v>
      </c>
    </row>
    <row r="8" spans="1:10" x14ac:dyDescent="0.25">
      <c r="A8" s="16">
        <v>2</v>
      </c>
      <c r="B8" s="17" t="s">
        <v>22</v>
      </c>
      <c r="C8" s="39" t="s">
        <v>23</v>
      </c>
      <c r="D8" s="17" t="s">
        <v>24</v>
      </c>
      <c r="E8" s="17" t="s">
        <v>25</v>
      </c>
      <c r="F8" s="56">
        <v>360</v>
      </c>
      <c r="G8" s="24" t="s">
        <v>1</v>
      </c>
      <c r="H8" s="34"/>
      <c r="I8" s="56">
        <v>3</v>
      </c>
      <c r="J8" s="24"/>
    </row>
    <row r="9" spans="1:10" x14ac:dyDescent="0.25">
      <c r="A9" s="16">
        <v>3</v>
      </c>
      <c r="B9" s="17" t="s">
        <v>26</v>
      </c>
      <c r="C9" s="39" t="s">
        <v>23</v>
      </c>
      <c r="D9" s="17" t="s">
        <v>27</v>
      </c>
      <c r="E9" s="17" t="s">
        <v>25</v>
      </c>
      <c r="F9" s="56">
        <v>250</v>
      </c>
      <c r="G9" s="24">
        <v>380000</v>
      </c>
      <c r="H9" s="34"/>
      <c r="I9" s="56">
        <v>2</v>
      </c>
      <c r="J9" s="24" t="s">
        <v>28</v>
      </c>
    </row>
    <row r="10" spans="1:10" x14ac:dyDescent="0.25">
      <c r="A10" s="16">
        <v>4</v>
      </c>
      <c r="B10" s="17" t="s">
        <v>29</v>
      </c>
      <c r="C10" s="39" t="s">
        <v>23</v>
      </c>
      <c r="D10" s="17" t="s">
        <v>30</v>
      </c>
      <c r="E10" s="22" t="s">
        <v>31</v>
      </c>
      <c r="F10" s="57">
        <v>385</v>
      </c>
      <c r="G10" s="25">
        <v>450000</v>
      </c>
      <c r="H10" s="35"/>
      <c r="I10" s="57">
        <v>3</v>
      </c>
      <c r="J10" s="25"/>
    </row>
    <row r="11" spans="1:10" x14ac:dyDescent="0.25">
      <c r="A11" s="14"/>
      <c r="B11" s="18" t="s">
        <v>32</v>
      </c>
      <c r="C11" s="40"/>
      <c r="D11" s="18"/>
      <c r="E11" s="49"/>
      <c r="F11" s="58"/>
      <c r="G11" s="41"/>
      <c r="H11" s="42"/>
      <c r="I11" s="58"/>
      <c r="J11" s="41"/>
    </row>
    <row r="12" spans="1:10" x14ac:dyDescent="0.25">
      <c r="A12" s="16">
        <v>5</v>
      </c>
      <c r="B12" s="19" t="s">
        <v>33</v>
      </c>
      <c r="C12" s="43" t="s">
        <v>23</v>
      </c>
      <c r="D12" s="19" t="s">
        <v>34</v>
      </c>
      <c r="E12" s="19" t="s">
        <v>25</v>
      </c>
      <c r="F12" s="66">
        <v>500</v>
      </c>
      <c r="G12" s="44"/>
      <c r="H12" s="45" t="s">
        <v>1</v>
      </c>
      <c r="I12" s="59">
        <v>3</v>
      </c>
      <c r="J12" s="44" t="s">
        <v>35</v>
      </c>
    </row>
    <row r="13" spans="1:10" x14ac:dyDescent="0.25">
      <c r="A13" s="16">
        <v>6</v>
      </c>
      <c r="B13" s="19" t="s">
        <v>36</v>
      </c>
      <c r="C13" s="43" t="s">
        <v>23</v>
      </c>
      <c r="D13" s="19" t="s">
        <v>37</v>
      </c>
      <c r="E13" s="19" t="s">
        <v>25</v>
      </c>
      <c r="F13" s="66">
        <v>250</v>
      </c>
      <c r="G13" s="44"/>
      <c r="H13" s="45"/>
      <c r="I13" s="59">
        <v>4</v>
      </c>
      <c r="J13" s="44" t="s">
        <v>38</v>
      </c>
    </row>
    <row r="14" spans="1:10" x14ac:dyDescent="0.25">
      <c r="A14" s="16">
        <v>7</v>
      </c>
      <c r="B14" s="19" t="s">
        <v>39</v>
      </c>
      <c r="C14" s="43"/>
      <c r="D14" s="19" t="s">
        <v>40</v>
      </c>
      <c r="E14" s="19" t="s">
        <v>41</v>
      </c>
      <c r="F14" s="59"/>
      <c r="G14" s="44"/>
      <c r="H14" s="45"/>
      <c r="I14" s="59"/>
      <c r="J14" s="44"/>
    </row>
    <row r="15" spans="1:10" x14ac:dyDescent="0.25">
      <c r="A15" s="16">
        <v>8</v>
      </c>
      <c r="B15" s="19" t="s">
        <v>42</v>
      </c>
      <c r="C15" s="43" t="s">
        <v>23</v>
      </c>
      <c r="D15" s="19" t="s">
        <v>43</v>
      </c>
      <c r="E15" s="19" t="s">
        <v>25</v>
      </c>
      <c r="F15" s="59">
        <v>50</v>
      </c>
      <c r="G15" s="44">
        <v>38000</v>
      </c>
      <c r="H15" s="45"/>
      <c r="I15" s="59">
        <v>2</v>
      </c>
      <c r="J15" s="44"/>
    </row>
    <row r="16" spans="1:10" x14ac:dyDescent="0.25">
      <c r="A16" s="16">
        <v>9</v>
      </c>
      <c r="B16" s="19" t="s">
        <v>44</v>
      </c>
      <c r="C16" s="46" t="s">
        <v>23</v>
      </c>
      <c r="D16" s="21" t="s">
        <v>45</v>
      </c>
      <c r="E16" s="21" t="s">
        <v>25</v>
      </c>
      <c r="F16" s="60">
        <v>586</v>
      </c>
      <c r="G16" s="47">
        <v>130000</v>
      </c>
      <c r="H16" s="48" t="s">
        <v>1</v>
      </c>
      <c r="I16" s="60">
        <v>3</v>
      </c>
      <c r="J16" s="47"/>
    </row>
    <row r="17" spans="1:15" x14ac:dyDescent="0.25">
      <c r="A17" s="51"/>
      <c r="B17" s="15" t="s">
        <v>46</v>
      </c>
      <c r="C17" s="38"/>
      <c r="D17" s="15"/>
      <c r="E17" s="26"/>
      <c r="F17" s="55"/>
      <c r="G17" s="23"/>
      <c r="H17" s="33"/>
      <c r="I17" s="55"/>
      <c r="J17" s="23"/>
    </row>
    <row r="18" spans="1:15" x14ac:dyDescent="0.25">
      <c r="A18" s="53">
        <v>10</v>
      </c>
      <c r="B18" s="17" t="s">
        <v>47</v>
      </c>
      <c r="C18" s="39" t="s">
        <v>23</v>
      </c>
      <c r="D18" s="17" t="s">
        <v>48</v>
      </c>
      <c r="E18" s="17" t="s">
        <v>49</v>
      </c>
      <c r="F18" s="56">
        <v>272</v>
      </c>
      <c r="G18" s="24"/>
      <c r="H18" s="34"/>
      <c r="I18" s="56">
        <v>2</v>
      </c>
      <c r="J18" s="24"/>
    </row>
    <row r="19" spans="1:15" x14ac:dyDescent="0.25">
      <c r="A19" s="53">
        <v>11</v>
      </c>
      <c r="B19" s="17" t="s">
        <v>50</v>
      </c>
      <c r="C19" s="39" t="s">
        <v>23</v>
      </c>
      <c r="D19" s="17" t="s">
        <v>51</v>
      </c>
      <c r="E19" s="17" t="s">
        <v>25</v>
      </c>
      <c r="F19" s="56">
        <v>94</v>
      </c>
      <c r="G19" s="24"/>
      <c r="H19" s="34"/>
      <c r="I19" s="56">
        <v>1</v>
      </c>
      <c r="J19" s="24"/>
    </row>
    <row r="20" spans="1:15" x14ac:dyDescent="0.25">
      <c r="A20" s="53">
        <v>12</v>
      </c>
      <c r="B20" s="17" t="s">
        <v>52</v>
      </c>
      <c r="C20" s="39" t="s">
        <v>23</v>
      </c>
      <c r="D20" s="17" t="s">
        <v>53</v>
      </c>
      <c r="E20" s="17" t="s">
        <v>54</v>
      </c>
      <c r="F20" s="56">
        <v>265</v>
      </c>
      <c r="G20" s="24">
        <v>656000</v>
      </c>
      <c r="H20" s="34"/>
      <c r="I20" s="56">
        <v>1</v>
      </c>
      <c r="J20" s="24"/>
    </row>
    <row r="21" spans="1:15" x14ac:dyDescent="0.25">
      <c r="A21" s="53">
        <v>13</v>
      </c>
      <c r="B21" s="17" t="s">
        <v>55</v>
      </c>
      <c r="C21" s="39" t="s">
        <v>23</v>
      </c>
      <c r="D21" s="17" t="s">
        <v>56</v>
      </c>
      <c r="E21" s="17" t="s">
        <v>25</v>
      </c>
      <c r="F21" s="56">
        <v>646</v>
      </c>
      <c r="G21" s="24"/>
      <c r="H21" s="34"/>
      <c r="I21" s="56">
        <v>2</v>
      </c>
      <c r="J21" s="24"/>
    </row>
    <row r="22" spans="1:15" x14ac:dyDescent="0.25">
      <c r="A22" s="53">
        <v>14</v>
      </c>
      <c r="B22" s="17" t="s">
        <v>57</v>
      </c>
      <c r="C22" s="39" t="s">
        <v>23</v>
      </c>
      <c r="D22" s="17" t="s">
        <v>58</v>
      </c>
      <c r="E22" s="17" t="s">
        <v>25</v>
      </c>
      <c r="F22" s="56">
        <v>250</v>
      </c>
      <c r="G22" s="24">
        <v>128000</v>
      </c>
      <c r="H22" s="34"/>
      <c r="I22" s="56">
        <v>1</v>
      </c>
      <c r="J22" s="24"/>
    </row>
    <row r="23" spans="1:15" x14ac:dyDescent="0.25">
      <c r="A23" s="53">
        <v>15</v>
      </c>
      <c r="B23" s="17" t="s">
        <v>59</v>
      </c>
      <c r="C23" s="39" t="s">
        <v>23</v>
      </c>
      <c r="D23" s="17" t="s">
        <v>60</v>
      </c>
      <c r="E23" s="17" t="s">
        <v>25</v>
      </c>
      <c r="F23" s="56">
        <v>112</v>
      </c>
      <c r="G23" s="24">
        <v>94000</v>
      </c>
      <c r="H23" s="34"/>
      <c r="I23" s="56">
        <v>1</v>
      </c>
      <c r="J23" s="24"/>
    </row>
    <row r="24" spans="1:15" x14ac:dyDescent="0.25">
      <c r="A24" s="53">
        <v>16</v>
      </c>
      <c r="B24" s="17" t="s">
        <v>61</v>
      </c>
      <c r="C24" s="39" t="s">
        <v>23</v>
      </c>
      <c r="D24" s="17" t="s">
        <v>62</v>
      </c>
      <c r="E24" s="17" t="s">
        <v>25</v>
      </c>
      <c r="F24" s="56">
        <v>143</v>
      </c>
      <c r="G24" s="24"/>
      <c r="H24" s="34"/>
      <c r="I24" s="56">
        <v>1</v>
      </c>
      <c r="J24" s="24"/>
    </row>
    <row r="25" spans="1:15" x14ac:dyDescent="0.25">
      <c r="A25" s="53">
        <v>17</v>
      </c>
      <c r="B25" s="17" t="s">
        <v>63</v>
      </c>
      <c r="C25" s="39" t="s">
        <v>23</v>
      </c>
      <c r="D25" s="17" t="s">
        <v>64</v>
      </c>
      <c r="E25" s="17" t="s">
        <v>25</v>
      </c>
      <c r="F25" s="56">
        <v>128</v>
      </c>
      <c r="G25" s="24"/>
      <c r="H25" s="34"/>
      <c r="I25" s="56">
        <v>2</v>
      </c>
      <c r="J25" s="24"/>
    </row>
    <row r="26" spans="1:15" x14ac:dyDescent="0.25">
      <c r="A26" s="53">
        <v>18</v>
      </c>
      <c r="B26" s="17" t="s">
        <v>65</v>
      </c>
      <c r="C26" s="39" t="s">
        <v>66</v>
      </c>
      <c r="D26" s="17" t="s">
        <v>67</v>
      </c>
      <c r="E26" s="17" t="s">
        <v>25</v>
      </c>
      <c r="F26" s="56">
        <v>548</v>
      </c>
      <c r="G26" s="24" t="s">
        <v>1</v>
      </c>
      <c r="H26" s="34"/>
      <c r="I26" s="56">
        <v>6</v>
      </c>
      <c r="J26" s="24"/>
    </row>
    <row r="27" spans="1:15" x14ac:dyDescent="0.25">
      <c r="A27" s="51"/>
      <c r="B27" s="18" t="s">
        <v>68</v>
      </c>
      <c r="C27" s="40"/>
      <c r="D27" s="18"/>
      <c r="E27" s="49"/>
      <c r="F27" s="58"/>
      <c r="G27" s="41"/>
      <c r="H27" s="42"/>
      <c r="I27" s="58"/>
      <c r="J27" s="41"/>
    </row>
    <row r="28" spans="1:15" x14ac:dyDescent="0.25">
      <c r="A28" s="53">
        <v>19</v>
      </c>
      <c r="B28" s="19" t="s">
        <v>69</v>
      </c>
      <c r="C28" s="43" t="s">
        <v>66</v>
      </c>
      <c r="D28" s="19" t="s">
        <v>70</v>
      </c>
      <c r="E28" s="19" t="s">
        <v>71</v>
      </c>
      <c r="F28" s="59">
        <v>760</v>
      </c>
      <c r="G28" s="44">
        <v>900050</v>
      </c>
      <c r="H28" s="45" t="s">
        <v>72</v>
      </c>
      <c r="I28" s="59">
        <v>5</v>
      </c>
      <c r="J28" s="44" t="s">
        <v>73</v>
      </c>
      <c r="K28" s="2"/>
      <c r="M28" s="4"/>
      <c r="N28" s="4"/>
      <c r="O28" s="4"/>
    </row>
    <row r="29" spans="1:15" x14ac:dyDescent="0.25">
      <c r="A29" s="51"/>
      <c r="B29" s="15" t="s">
        <v>74</v>
      </c>
      <c r="C29" s="38"/>
      <c r="D29" s="15"/>
      <c r="E29" s="26"/>
      <c r="F29" s="55"/>
      <c r="G29" s="23"/>
      <c r="H29" s="33"/>
      <c r="I29" s="55"/>
      <c r="J29" s="23"/>
      <c r="K29" s="2"/>
    </row>
    <row r="30" spans="1:15" x14ac:dyDescent="0.25">
      <c r="A30" s="53">
        <v>20</v>
      </c>
      <c r="B30" s="17" t="s">
        <v>75</v>
      </c>
      <c r="C30" s="39" t="s">
        <v>23</v>
      </c>
      <c r="D30" s="17" t="s">
        <v>76</v>
      </c>
      <c r="E30" s="17" t="s">
        <v>25</v>
      </c>
      <c r="F30" s="56">
        <v>250</v>
      </c>
      <c r="G30" s="24">
        <v>290000</v>
      </c>
      <c r="H30" s="34"/>
      <c r="I30" s="56">
        <v>3</v>
      </c>
      <c r="J30" s="24" t="s">
        <v>73</v>
      </c>
      <c r="K30" s="2"/>
    </row>
    <row r="31" spans="1:15" x14ac:dyDescent="0.25">
      <c r="A31" s="53">
        <v>999</v>
      </c>
      <c r="B31" s="17" t="s">
        <v>77</v>
      </c>
      <c r="C31" s="39" t="s">
        <v>23</v>
      </c>
      <c r="D31" s="17" t="s">
        <v>78</v>
      </c>
      <c r="E31" s="17" t="s">
        <v>25</v>
      </c>
      <c r="F31" s="56">
        <v>30</v>
      </c>
      <c r="G31" s="24">
        <v>0</v>
      </c>
      <c r="H31" s="34"/>
      <c r="I31" s="56">
        <v>1</v>
      </c>
      <c r="J31" s="24"/>
      <c r="K31" s="2"/>
    </row>
    <row r="32" spans="1:15" x14ac:dyDescent="0.25">
      <c r="A32" s="53">
        <v>21</v>
      </c>
      <c r="B32" s="17" t="s">
        <v>79</v>
      </c>
      <c r="C32" s="39" t="s">
        <v>23</v>
      </c>
      <c r="D32" s="17" t="s">
        <v>80</v>
      </c>
      <c r="E32" s="17" t="s">
        <v>25</v>
      </c>
      <c r="F32" s="56">
        <v>450</v>
      </c>
      <c r="G32" s="24">
        <v>71000</v>
      </c>
      <c r="H32" s="34"/>
      <c r="I32" s="56">
        <v>6</v>
      </c>
      <c r="J32" s="24"/>
      <c r="K32" s="2"/>
    </row>
    <row r="33" spans="1:16" x14ac:dyDescent="0.25">
      <c r="A33" s="53">
        <v>22</v>
      </c>
      <c r="B33" s="17" t="s">
        <v>81</v>
      </c>
      <c r="C33" s="39" t="s">
        <v>23</v>
      </c>
      <c r="D33" s="17" t="s">
        <v>82</v>
      </c>
      <c r="E33" s="17" t="s">
        <v>25</v>
      </c>
      <c r="F33" s="56">
        <v>417</v>
      </c>
      <c r="G33" s="24">
        <v>750000</v>
      </c>
      <c r="H33" s="34"/>
      <c r="I33" s="56">
        <v>2</v>
      </c>
      <c r="J33" s="24" t="s">
        <v>73</v>
      </c>
      <c r="K33" s="53"/>
    </row>
    <row r="34" spans="1:16" x14ac:dyDescent="0.25">
      <c r="A34" s="51"/>
      <c r="B34" s="18" t="s">
        <v>83</v>
      </c>
      <c r="C34" s="71" t="s">
        <v>1</v>
      </c>
      <c r="D34" s="49" t="s">
        <v>1</v>
      </c>
      <c r="E34" s="49" t="s">
        <v>1</v>
      </c>
      <c r="F34" s="58" t="s">
        <v>1</v>
      </c>
      <c r="G34" s="41" t="s">
        <v>1</v>
      </c>
      <c r="H34" s="42"/>
      <c r="I34" s="58" t="s">
        <v>1</v>
      </c>
      <c r="J34" s="41" t="s">
        <v>1</v>
      </c>
      <c r="K34" s="2"/>
      <c r="M34" s="4"/>
      <c r="N34" s="4"/>
    </row>
    <row r="35" spans="1:16" x14ac:dyDescent="0.25">
      <c r="A35" s="53">
        <v>23</v>
      </c>
      <c r="B35" s="19" t="s">
        <v>84</v>
      </c>
      <c r="C35" s="43" t="s">
        <v>23</v>
      </c>
      <c r="D35" s="19" t="s">
        <v>85</v>
      </c>
      <c r="E35" s="19" t="s">
        <v>25</v>
      </c>
      <c r="F35" s="59">
        <v>920</v>
      </c>
      <c r="G35" s="44"/>
      <c r="H35" s="45" t="s">
        <v>72</v>
      </c>
      <c r="I35" s="59">
        <v>2</v>
      </c>
      <c r="J35" s="44" t="s">
        <v>86</v>
      </c>
      <c r="N35" s="4"/>
    </row>
    <row r="36" spans="1:16" x14ac:dyDescent="0.25">
      <c r="A36" s="53">
        <v>24</v>
      </c>
      <c r="B36" s="19" t="s">
        <v>87</v>
      </c>
      <c r="C36" s="43" t="s">
        <v>23</v>
      </c>
      <c r="D36" s="19" t="s">
        <v>88</v>
      </c>
      <c r="E36" s="19" t="s">
        <v>25</v>
      </c>
      <c r="F36" s="59">
        <v>537</v>
      </c>
      <c r="G36" s="44">
        <v>0</v>
      </c>
      <c r="H36" s="45" t="s">
        <v>72</v>
      </c>
      <c r="I36" s="59">
        <v>2</v>
      </c>
      <c r="J36" s="44" t="s">
        <v>89</v>
      </c>
      <c r="N36" s="4"/>
    </row>
    <row r="37" spans="1:16" x14ac:dyDescent="0.25">
      <c r="A37" s="53">
        <v>25</v>
      </c>
      <c r="B37" s="19" t="s">
        <v>90</v>
      </c>
      <c r="C37" s="43" t="s">
        <v>23</v>
      </c>
      <c r="D37" s="19" t="s">
        <v>91</v>
      </c>
      <c r="E37" s="19" t="s">
        <v>25</v>
      </c>
      <c r="F37" s="59">
        <v>1095</v>
      </c>
      <c r="G37" s="44"/>
      <c r="H37" s="45" t="s">
        <v>72</v>
      </c>
      <c r="I37" s="59">
        <v>2</v>
      </c>
      <c r="J37" s="44" t="s">
        <v>86</v>
      </c>
      <c r="N37" s="4"/>
    </row>
    <row r="38" spans="1:16" x14ac:dyDescent="0.25">
      <c r="A38" s="10">
        <v>26</v>
      </c>
      <c r="B38" s="21" t="s">
        <v>92</v>
      </c>
      <c r="C38" s="46" t="s">
        <v>23</v>
      </c>
      <c r="D38" s="21" t="s">
        <v>93</v>
      </c>
      <c r="E38" s="21" t="s">
        <v>25</v>
      </c>
      <c r="F38" s="60">
        <v>217</v>
      </c>
      <c r="G38" s="47">
        <v>0</v>
      </c>
      <c r="H38" s="48" t="s">
        <v>94</v>
      </c>
      <c r="I38" s="60">
        <v>1</v>
      </c>
      <c r="J38" s="47" t="s">
        <v>86</v>
      </c>
      <c r="N38" s="4"/>
    </row>
    <row r="39" spans="1:16" x14ac:dyDescent="0.25">
      <c r="A39" s="51"/>
      <c r="B39" s="15" t="s">
        <v>95</v>
      </c>
      <c r="C39" s="38"/>
      <c r="D39" s="15"/>
      <c r="E39" s="26"/>
      <c r="F39" s="55"/>
      <c r="G39" s="23"/>
      <c r="H39" s="33"/>
      <c r="I39" s="55"/>
      <c r="J39" s="23"/>
      <c r="N39" s="4"/>
    </row>
    <row r="40" spans="1:16" x14ac:dyDescent="0.25">
      <c r="A40" s="53">
        <v>27</v>
      </c>
      <c r="B40" s="17" t="s">
        <v>96</v>
      </c>
      <c r="C40" s="39" t="s">
        <v>23</v>
      </c>
      <c r="D40" s="17" t="s">
        <v>97</v>
      </c>
      <c r="E40" s="17" t="s">
        <v>54</v>
      </c>
      <c r="F40" s="56">
        <v>276</v>
      </c>
      <c r="G40" s="24">
        <v>469000</v>
      </c>
      <c r="H40" s="34"/>
      <c r="I40" s="56">
        <v>2</v>
      </c>
      <c r="J40" s="24"/>
      <c r="N40" s="4"/>
      <c r="P40" s="4"/>
    </row>
    <row r="41" spans="1:16" x14ac:dyDescent="0.25">
      <c r="A41" s="10">
        <v>28</v>
      </c>
      <c r="B41" s="22" t="s">
        <v>98</v>
      </c>
      <c r="C41" s="72" t="s">
        <v>66</v>
      </c>
      <c r="D41" s="22" t="s">
        <v>99</v>
      </c>
      <c r="E41" s="22" t="s">
        <v>100</v>
      </c>
      <c r="F41" s="73"/>
      <c r="G41" s="25">
        <v>2680000</v>
      </c>
      <c r="H41" s="35"/>
      <c r="I41" s="57">
        <v>12</v>
      </c>
      <c r="J41" s="25" t="s">
        <v>101</v>
      </c>
      <c r="N41" s="4"/>
      <c r="P41" s="5" t="s">
        <v>1</v>
      </c>
    </row>
    <row r="42" spans="1:16" x14ac:dyDescent="0.25">
      <c r="A42" s="53"/>
      <c r="B42" s="20"/>
      <c r="C42" s="16"/>
      <c r="D42" s="20"/>
      <c r="E42" s="74"/>
      <c r="F42" s="75"/>
      <c r="G42" s="76"/>
      <c r="H42" s="77"/>
      <c r="I42" s="75"/>
      <c r="J42" s="76"/>
      <c r="N42" s="4"/>
    </row>
    <row r="43" spans="1:16" x14ac:dyDescent="0.25">
      <c r="A43" s="69" t="s">
        <v>2</v>
      </c>
      <c r="B43" s="7" t="s">
        <v>3</v>
      </c>
      <c r="C43" s="6"/>
      <c r="D43" s="7"/>
      <c r="E43" s="7" t="s">
        <v>6</v>
      </c>
      <c r="F43" s="30" t="s">
        <v>7</v>
      </c>
      <c r="G43" s="28" t="s">
        <v>8</v>
      </c>
      <c r="H43" s="28" t="s">
        <v>9</v>
      </c>
      <c r="I43" s="30" t="s">
        <v>10</v>
      </c>
      <c r="J43" s="28"/>
      <c r="N43" s="4"/>
    </row>
    <row r="44" spans="1:16" x14ac:dyDescent="0.25">
      <c r="A44" s="70"/>
      <c r="B44" s="9"/>
      <c r="C44" s="8"/>
      <c r="D44" s="9"/>
      <c r="E44" s="78"/>
      <c r="F44" s="31"/>
      <c r="G44" s="50">
        <v>42370</v>
      </c>
      <c r="H44" s="29" t="s">
        <v>14</v>
      </c>
      <c r="I44" s="31" t="s">
        <v>15</v>
      </c>
      <c r="J44" s="29"/>
      <c r="N44" s="4"/>
    </row>
    <row r="45" spans="1:16" x14ac:dyDescent="0.25">
      <c r="A45" s="51"/>
      <c r="B45" s="18" t="s">
        <v>102</v>
      </c>
      <c r="C45" s="40"/>
      <c r="D45" s="18"/>
      <c r="E45" s="49"/>
      <c r="F45" s="58"/>
      <c r="G45" s="41"/>
      <c r="H45" s="42"/>
      <c r="I45" s="79" t="s">
        <v>1</v>
      </c>
      <c r="J45" s="41" t="s">
        <v>1</v>
      </c>
    </row>
    <row r="46" spans="1:16" x14ac:dyDescent="0.25">
      <c r="A46" s="53">
        <v>29</v>
      </c>
      <c r="B46" s="19" t="s">
        <v>102</v>
      </c>
      <c r="C46" s="43" t="s">
        <v>103</v>
      </c>
      <c r="D46" s="19" t="s">
        <v>104</v>
      </c>
      <c r="E46" s="19" t="s">
        <v>54</v>
      </c>
      <c r="F46" s="59">
        <v>5020</v>
      </c>
      <c r="G46" s="44">
        <v>7080000</v>
      </c>
      <c r="H46" s="45"/>
      <c r="I46" s="59">
        <v>18</v>
      </c>
      <c r="J46" s="44" t="s">
        <v>105</v>
      </c>
    </row>
    <row r="47" spans="1:16" x14ac:dyDescent="0.25">
      <c r="A47" s="53">
        <v>30</v>
      </c>
      <c r="B47" s="19" t="s">
        <v>106</v>
      </c>
      <c r="C47" s="43" t="s">
        <v>23</v>
      </c>
      <c r="D47" s="19" t="s">
        <v>107</v>
      </c>
      <c r="E47" s="19" t="s">
        <v>25</v>
      </c>
      <c r="F47" s="59">
        <v>433</v>
      </c>
      <c r="G47" s="44">
        <v>0</v>
      </c>
      <c r="H47" s="45"/>
      <c r="I47" s="59">
        <v>2</v>
      </c>
      <c r="J47" s="44" t="s">
        <v>1</v>
      </c>
    </row>
    <row r="48" spans="1:16" x14ac:dyDescent="0.25">
      <c r="A48" s="51"/>
      <c r="B48" s="15" t="s">
        <v>108</v>
      </c>
      <c r="C48" s="38"/>
      <c r="D48" s="15"/>
      <c r="E48" s="26"/>
      <c r="F48" s="55"/>
      <c r="G48" s="23"/>
      <c r="H48" s="33"/>
      <c r="I48" s="55"/>
      <c r="J48" s="23"/>
    </row>
    <row r="49" spans="1:10" x14ac:dyDescent="0.25">
      <c r="A49" s="53">
        <v>31</v>
      </c>
      <c r="B49" s="17" t="s">
        <v>108</v>
      </c>
      <c r="C49" s="39" t="s">
        <v>66</v>
      </c>
      <c r="D49" s="17" t="s">
        <v>109</v>
      </c>
      <c r="E49" s="17" t="s">
        <v>25</v>
      </c>
      <c r="F49" s="56">
        <v>2460</v>
      </c>
      <c r="G49" s="24"/>
      <c r="H49" s="34" t="s">
        <v>72</v>
      </c>
      <c r="I49" s="56">
        <v>8</v>
      </c>
      <c r="J49" s="24"/>
    </row>
    <row r="50" spans="1:10" x14ac:dyDescent="0.25">
      <c r="A50" s="51"/>
      <c r="B50" s="18" t="s">
        <v>110</v>
      </c>
      <c r="C50" s="40"/>
      <c r="D50" s="18"/>
      <c r="E50" s="49"/>
      <c r="F50" s="58"/>
      <c r="G50" s="41"/>
      <c r="H50" s="42"/>
      <c r="I50" s="58"/>
      <c r="J50" s="41"/>
    </row>
    <row r="51" spans="1:10" x14ac:dyDescent="0.25">
      <c r="A51" s="53">
        <v>32</v>
      </c>
      <c r="B51" s="19" t="s">
        <v>111</v>
      </c>
      <c r="C51" s="43" t="s">
        <v>103</v>
      </c>
      <c r="D51" s="19" t="s">
        <v>112</v>
      </c>
      <c r="E51" s="19" t="s">
        <v>25</v>
      </c>
      <c r="F51" s="66">
        <v>2200</v>
      </c>
      <c r="G51" s="44"/>
      <c r="H51" s="45" t="s">
        <v>72</v>
      </c>
      <c r="I51" s="66">
        <v>10</v>
      </c>
      <c r="J51" s="44" t="s">
        <v>1</v>
      </c>
    </row>
    <row r="52" spans="1:10" x14ac:dyDescent="0.25">
      <c r="A52" s="53">
        <v>33</v>
      </c>
      <c r="B52" s="19" t="s">
        <v>113</v>
      </c>
      <c r="C52" s="43" t="s">
        <v>23</v>
      </c>
      <c r="D52" s="19" t="s">
        <v>114</v>
      </c>
      <c r="E52" s="19" t="s">
        <v>115</v>
      </c>
      <c r="F52" s="59">
        <v>100</v>
      </c>
      <c r="G52" s="44"/>
      <c r="H52" s="45" t="s">
        <v>72</v>
      </c>
      <c r="I52" s="59">
        <v>2</v>
      </c>
      <c r="J52" s="44" t="s">
        <v>116</v>
      </c>
    </row>
    <row r="53" spans="1:10" x14ac:dyDescent="0.25">
      <c r="A53" s="51"/>
      <c r="B53" s="15" t="s">
        <v>117</v>
      </c>
      <c r="C53" s="38"/>
      <c r="D53" s="15"/>
      <c r="E53" s="26"/>
      <c r="F53" s="55"/>
      <c r="G53" s="23"/>
      <c r="H53" s="33"/>
      <c r="I53" s="55"/>
      <c r="J53" s="23"/>
    </row>
    <row r="54" spans="1:10" x14ac:dyDescent="0.25">
      <c r="A54" s="53">
        <v>34</v>
      </c>
      <c r="B54" s="17" t="s">
        <v>117</v>
      </c>
      <c r="C54" s="39" t="s">
        <v>66</v>
      </c>
      <c r="D54" s="17" t="s">
        <v>118</v>
      </c>
      <c r="E54" s="17" t="s">
        <v>25</v>
      </c>
      <c r="F54" s="56">
        <v>1016</v>
      </c>
      <c r="G54" s="24">
        <v>150000</v>
      </c>
      <c r="H54" s="34"/>
      <c r="I54" s="56">
        <v>5</v>
      </c>
      <c r="J54" s="24"/>
    </row>
    <row r="55" spans="1:10" x14ac:dyDescent="0.25">
      <c r="A55" s="51"/>
      <c r="B55" s="18" t="s">
        <v>119</v>
      </c>
      <c r="C55" s="40"/>
      <c r="D55" s="18"/>
      <c r="E55" s="49"/>
      <c r="F55" s="58"/>
      <c r="G55" s="41"/>
      <c r="H55" s="42"/>
      <c r="I55" s="58"/>
      <c r="J55" s="41"/>
    </row>
    <row r="56" spans="1:10" x14ac:dyDescent="0.25">
      <c r="A56" s="53">
        <v>35</v>
      </c>
      <c r="B56" s="19" t="s">
        <v>120</v>
      </c>
      <c r="C56" s="43" t="s">
        <v>23</v>
      </c>
      <c r="D56" s="19" t="s">
        <v>121</v>
      </c>
      <c r="E56" s="19" t="s">
        <v>54</v>
      </c>
      <c r="F56" s="59">
        <v>360</v>
      </c>
      <c r="G56" s="44">
        <v>750000</v>
      </c>
      <c r="H56" s="45" t="s">
        <v>72</v>
      </c>
      <c r="I56" s="59">
        <v>3</v>
      </c>
      <c r="J56" s="44"/>
    </row>
    <row r="57" spans="1:10" x14ac:dyDescent="0.25">
      <c r="A57" s="53">
        <v>36</v>
      </c>
      <c r="B57" s="19" t="s">
        <v>122</v>
      </c>
      <c r="C57" s="43" t="s">
        <v>23</v>
      </c>
      <c r="D57" s="19" t="s">
        <v>123</v>
      </c>
      <c r="E57" s="19" t="s">
        <v>25</v>
      </c>
      <c r="F57" s="59">
        <v>430</v>
      </c>
      <c r="G57" s="44">
        <v>280000</v>
      </c>
      <c r="H57" s="45" t="s">
        <v>72</v>
      </c>
      <c r="I57" s="59">
        <v>3</v>
      </c>
      <c r="J57" s="44"/>
    </row>
    <row r="58" spans="1:10" x14ac:dyDescent="0.25">
      <c r="A58" s="51" t="s">
        <v>1</v>
      </c>
      <c r="B58" s="15" t="s">
        <v>124</v>
      </c>
      <c r="C58" s="38"/>
      <c r="D58" s="15"/>
      <c r="E58" s="26"/>
      <c r="F58" s="55"/>
      <c r="G58" s="23"/>
      <c r="H58" s="33"/>
      <c r="I58" s="55"/>
      <c r="J58" s="23"/>
    </row>
    <row r="59" spans="1:10" x14ac:dyDescent="0.25">
      <c r="A59" s="53">
        <v>37</v>
      </c>
      <c r="B59" s="17" t="s">
        <v>125</v>
      </c>
      <c r="C59" s="39" t="s">
        <v>103</v>
      </c>
      <c r="D59" s="17" t="s">
        <v>126</v>
      </c>
      <c r="E59" s="17" t="s">
        <v>25</v>
      </c>
      <c r="F59" s="56">
        <v>2221</v>
      </c>
      <c r="G59" s="24">
        <v>2250000</v>
      </c>
      <c r="H59" s="34" t="s">
        <v>94</v>
      </c>
      <c r="I59" s="56">
        <v>12</v>
      </c>
      <c r="J59" s="24"/>
    </row>
    <row r="60" spans="1:10" x14ac:dyDescent="0.25">
      <c r="A60" s="53">
        <v>38</v>
      </c>
      <c r="B60" s="17" t="s">
        <v>127</v>
      </c>
      <c r="C60" s="39" t="s">
        <v>23</v>
      </c>
      <c r="D60" s="17" t="s">
        <v>128</v>
      </c>
      <c r="E60" s="17" t="s">
        <v>25</v>
      </c>
      <c r="F60" s="56">
        <v>94</v>
      </c>
      <c r="G60" s="24">
        <v>20000</v>
      </c>
      <c r="H60" s="34" t="s">
        <v>72</v>
      </c>
      <c r="I60" s="56">
        <v>1</v>
      </c>
      <c r="J60" s="24"/>
    </row>
    <row r="61" spans="1:10" x14ac:dyDescent="0.25">
      <c r="A61" s="53">
        <f>--A7022</f>
        <v>0</v>
      </c>
      <c r="B61" s="17" t="s">
        <v>129</v>
      </c>
      <c r="C61" s="39"/>
      <c r="D61" s="17"/>
      <c r="E61" s="17" t="s">
        <v>115</v>
      </c>
      <c r="F61" s="56">
        <v>550</v>
      </c>
      <c r="G61" s="24"/>
      <c r="H61" s="34" t="s">
        <v>72</v>
      </c>
      <c r="I61" s="56"/>
      <c r="J61" s="24" t="s">
        <v>130</v>
      </c>
    </row>
    <row r="62" spans="1:10" x14ac:dyDescent="0.25">
      <c r="A62" s="53">
        <v>39</v>
      </c>
      <c r="B62" s="17" t="s">
        <v>131</v>
      </c>
      <c r="C62" s="39" t="s">
        <v>23</v>
      </c>
      <c r="D62" s="17" t="s">
        <v>132</v>
      </c>
      <c r="E62" s="17" t="s">
        <v>54</v>
      </c>
      <c r="F62" s="56">
        <v>640</v>
      </c>
      <c r="G62" s="24">
        <v>1350000</v>
      </c>
      <c r="H62" s="34" t="s">
        <v>72</v>
      </c>
      <c r="I62" s="56">
        <v>4</v>
      </c>
      <c r="J62" s="24"/>
    </row>
    <row r="63" spans="1:10" x14ac:dyDescent="0.25">
      <c r="A63" s="51"/>
      <c r="B63" s="18" t="s">
        <v>133</v>
      </c>
      <c r="C63" s="40"/>
      <c r="D63" s="18"/>
      <c r="E63" s="49"/>
      <c r="F63" s="58"/>
      <c r="G63" s="41"/>
      <c r="H63" s="42"/>
      <c r="I63" s="58"/>
      <c r="J63" s="41"/>
    </row>
    <row r="64" spans="1:10" x14ac:dyDescent="0.25">
      <c r="A64" s="53">
        <v>40</v>
      </c>
      <c r="B64" s="19" t="s">
        <v>133</v>
      </c>
      <c r="C64" s="43" t="s">
        <v>134</v>
      </c>
      <c r="D64" s="80" t="s">
        <v>135</v>
      </c>
      <c r="E64" s="19" t="s">
        <v>54</v>
      </c>
      <c r="F64" s="59">
        <v>638</v>
      </c>
      <c r="G64" s="44">
        <v>1225000</v>
      </c>
      <c r="H64" s="45" t="s">
        <v>72</v>
      </c>
      <c r="I64" s="59"/>
      <c r="J64" s="44"/>
    </row>
    <row r="65" spans="1:10" x14ac:dyDescent="0.25">
      <c r="A65" s="51"/>
      <c r="B65" s="15" t="s">
        <v>136</v>
      </c>
      <c r="C65" s="38"/>
      <c r="D65" s="15"/>
      <c r="E65" s="26"/>
      <c r="F65" s="55"/>
      <c r="G65" s="23"/>
      <c r="H65" s="33"/>
      <c r="I65" s="55"/>
      <c r="J65" s="23"/>
    </row>
    <row r="66" spans="1:10" x14ac:dyDescent="0.25">
      <c r="A66" s="53">
        <v>41</v>
      </c>
      <c r="B66" s="17" t="s">
        <v>137</v>
      </c>
      <c r="C66" s="39" t="s">
        <v>23</v>
      </c>
      <c r="D66" s="17" t="s">
        <v>138</v>
      </c>
      <c r="E66" s="17" t="s">
        <v>25</v>
      </c>
      <c r="F66" s="56">
        <v>320</v>
      </c>
      <c r="G66" s="24">
        <v>250000</v>
      </c>
      <c r="H66" s="34" t="s">
        <v>72</v>
      </c>
      <c r="I66" s="56">
        <v>2</v>
      </c>
      <c r="J66" s="24"/>
    </row>
    <row r="67" spans="1:10" x14ac:dyDescent="0.25">
      <c r="A67" s="53">
        <v>42</v>
      </c>
      <c r="B67" s="17" t="s">
        <v>139</v>
      </c>
      <c r="C67" s="39" t="s">
        <v>23</v>
      </c>
      <c r="D67" s="17" t="s">
        <v>140</v>
      </c>
      <c r="E67" s="17" t="s">
        <v>25</v>
      </c>
      <c r="F67" s="56">
        <v>195</v>
      </c>
      <c r="G67" s="24">
        <v>0</v>
      </c>
      <c r="H67" s="34" t="s">
        <v>94</v>
      </c>
      <c r="I67" s="56">
        <v>2</v>
      </c>
      <c r="J67" s="24" t="s">
        <v>116</v>
      </c>
    </row>
    <row r="68" spans="1:10" x14ac:dyDescent="0.25">
      <c r="A68" s="53">
        <v>43</v>
      </c>
      <c r="B68" s="17" t="s">
        <v>136</v>
      </c>
      <c r="C68" s="39" t="s">
        <v>66</v>
      </c>
      <c r="D68" s="17" t="s">
        <v>141</v>
      </c>
      <c r="E68" s="17" t="s">
        <v>142</v>
      </c>
      <c r="F68" s="56">
        <v>1375</v>
      </c>
      <c r="G68" s="24">
        <v>1280000</v>
      </c>
      <c r="H68" s="34" t="s">
        <v>72</v>
      </c>
      <c r="I68" s="56">
        <v>5</v>
      </c>
      <c r="J68" s="24"/>
    </row>
    <row r="69" spans="1:10" x14ac:dyDescent="0.25">
      <c r="A69" s="53">
        <v>44</v>
      </c>
      <c r="B69" s="17" t="s">
        <v>143</v>
      </c>
      <c r="C69" s="39" t="s">
        <v>23</v>
      </c>
      <c r="D69" s="17" t="s">
        <v>144</v>
      </c>
      <c r="E69" s="17" t="s">
        <v>25</v>
      </c>
      <c r="F69" s="56">
        <v>900</v>
      </c>
      <c r="G69" s="24"/>
      <c r="H69" s="34" t="s">
        <v>94</v>
      </c>
      <c r="I69" s="56">
        <v>4</v>
      </c>
      <c r="J69" s="24"/>
    </row>
    <row r="70" spans="1:10" x14ac:dyDescent="0.25">
      <c r="A70" s="10">
        <v>45</v>
      </c>
      <c r="B70" s="22" t="s">
        <v>145</v>
      </c>
      <c r="C70" s="72" t="s">
        <v>66</v>
      </c>
      <c r="D70" s="22"/>
      <c r="E70" s="22"/>
      <c r="F70" s="57"/>
      <c r="G70" s="25"/>
      <c r="H70" s="35" t="s">
        <v>72</v>
      </c>
      <c r="I70" s="57"/>
      <c r="J70" s="25"/>
    </row>
    <row r="71" spans="1:10" x14ac:dyDescent="0.25">
      <c r="A71" s="69" t="s">
        <v>2</v>
      </c>
      <c r="B71" s="7" t="s">
        <v>3</v>
      </c>
      <c r="C71" s="6"/>
      <c r="D71" s="7"/>
      <c r="E71" s="7" t="s">
        <v>6</v>
      </c>
      <c r="F71" s="30" t="s">
        <v>7</v>
      </c>
      <c r="G71" s="28" t="s">
        <v>8</v>
      </c>
      <c r="H71" s="28" t="s">
        <v>9</v>
      </c>
      <c r="I71" s="30" t="s">
        <v>10</v>
      </c>
      <c r="J71" s="28"/>
    </row>
    <row r="72" spans="1:10" x14ac:dyDescent="0.25">
      <c r="A72" s="70"/>
      <c r="B72" s="9"/>
      <c r="C72" s="8"/>
      <c r="D72" s="9"/>
      <c r="E72" s="78"/>
      <c r="F72" s="31"/>
      <c r="G72" s="50">
        <v>42370</v>
      </c>
      <c r="H72" s="29" t="s">
        <v>14</v>
      </c>
      <c r="I72" s="31" t="s">
        <v>15</v>
      </c>
      <c r="J72" s="29"/>
    </row>
    <row r="73" spans="1:10" x14ac:dyDescent="0.25">
      <c r="A73" s="51"/>
      <c r="B73" s="18" t="s">
        <v>146</v>
      </c>
      <c r="C73" s="40"/>
      <c r="D73" s="18"/>
      <c r="E73" s="49"/>
      <c r="F73" s="58"/>
      <c r="G73" s="41"/>
      <c r="H73" s="42"/>
      <c r="I73" s="58"/>
      <c r="J73" s="41"/>
    </row>
    <row r="74" spans="1:10" x14ac:dyDescent="0.25">
      <c r="A74" s="53">
        <v>46</v>
      </c>
      <c r="B74" s="19" t="s">
        <v>147</v>
      </c>
      <c r="C74" s="43" t="s">
        <v>23</v>
      </c>
      <c r="D74" s="19" t="s">
        <v>148</v>
      </c>
      <c r="E74" s="19" t="s">
        <v>25</v>
      </c>
      <c r="F74" s="59">
        <v>420</v>
      </c>
      <c r="G74" s="44">
        <v>250000</v>
      </c>
      <c r="H74" s="45" t="s">
        <v>72</v>
      </c>
      <c r="I74" s="59">
        <v>2</v>
      </c>
      <c r="J74" s="44"/>
    </row>
    <row r="75" spans="1:10" x14ac:dyDescent="0.25">
      <c r="A75" s="53">
        <v>47</v>
      </c>
      <c r="B75" s="19" t="s">
        <v>149</v>
      </c>
      <c r="C75" s="43" t="s">
        <v>23</v>
      </c>
      <c r="D75" s="19" t="s">
        <v>150</v>
      </c>
      <c r="E75" s="19" t="s">
        <v>25</v>
      </c>
      <c r="F75" s="59">
        <v>504</v>
      </c>
      <c r="G75" s="44"/>
      <c r="H75" s="45" t="s">
        <v>72</v>
      </c>
      <c r="I75" s="59">
        <v>3</v>
      </c>
      <c r="J75" s="44"/>
    </row>
    <row r="76" spans="1:10" x14ac:dyDescent="0.25">
      <c r="A76" s="53">
        <v>48</v>
      </c>
      <c r="B76" s="19" t="s">
        <v>146</v>
      </c>
      <c r="C76" s="43" t="s">
        <v>66</v>
      </c>
      <c r="D76" s="19" t="s">
        <v>151</v>
      </c>
      <c r="E76" s="19" t="s">
        <v>25</v>
      </c>
      <c r="F76" s="59">
        <v>761</v>
      </c>
      <c r="G76" s="44">
        <v>110000</v>
      </c>
      <c r="H76" s="45" t="s">
        <v>152</v>
      </c>
      <c r="I76" s="59">
        <v>6</v>
      </c>
      <c r="J76" s="44" t="s">
        <v>153</v>
      </c>
    </row>
    <row r="77" spans="1:10" x14ac:dyDescent="0.25">
      <c r="A77" s="53">
        <v>49</v>
      </c>
      <c r="B77" s="19" t="s">
        <v>154</v>
      </c>
      <c r="C77" s="43" t="s">
        <v>23</v>
      </c>
      <c r="D77" s="19" t="s">
        <v>155</v>
      </c>
      <c r="E77" s="19" t="s">
        <v>25</v>
      </c>
      <c r="F77" s="59">
        <v>457</v>
      </c>
      <c r="G77" s="44">
        <v>570000</v>
      </c>
      <c r="H77" s="45" t="s">
        <v>72</v>
      </c>
      <c r="I77" s="59">
        <v>2</v>
      </c>
      <c r="J77" s="44"/>
    </row>
    <row r="78" spans="1:10" x14ac:dyDescent="0.25">
      <c r="A78" s="53">
        <v>50</v>
      </c>
      <c r="B78" s="19" t="s">
        <v>156</v>
      </c>
      <c r="C78" s="43" t="s">
        <v>23</v>
      </c>
      <c r="D78" s="19" t="s">
        <v>157</v>
      </c>
      <c r="E78" s="19" t="s">
        <v>25</v>
      </c>
      <c r="F78" s="59">
        <v>529</v>
      </c>
      <c r="G78" s="44">
        <v>260000</v>
      </c>
      <c r="H78" s="45" t="s">
        <v>72</v>
      </c>
      <c r="I78" s="59">
        <v>3</v>
      </c>
      <c r="J78" s="44" t="s">
        <v>158</v>
      </c>
    </row>
    <row r="79" spans="1:10" x14ac:dyDescent="0.25">
      <c r="A79" s="53">
        <v>51</v>
      </c>
      <c r="B79" s="19" t="s">
        <v>159</v>
      </c>
      <c r="C79" s="43" t="s">
        <v>23</v>
      </c>
      <c r="D79" s="19" t="s">
        <v>160</v>
      </c>
      <c r="E79" s="19" t="s">
        <v>25</v>
      </c>
      <c r="F79" s="59">
        <v>236</v>
      </c>
      <c r="G79" s="44">
        <v>70000</v>
      </c>
      <c r="H79" s="45" t="s">
        <v>72</v>
      </c>
      <c r="I79" s="59">
        <v>3</v>
      </c>
      <c r="J79" s="44"/>
    </row>
    <row r="80" spans="1:10" x14ac:dyDescent="0.25">
      <c r="A80" s="51"/>
      <c r="B80" s="15" t="s">
        <v>161</v>
      </c>
      <c r="C80" s="38"/>
      <c r="D80" s="15"/>
      <c r="E80" s="26"/>
      <c r="F80" s="55"/>
      <c r="G80" s="23"/>
      <c r="H80" s="33"/>
      <c r="I80" s="55"/>
      <c r="J80" s="23"/>
    </row>
    <row r="81" spans="1:12" x14ac:dyDescent="0.25">
      <c r="A81" s="53">
        <v>52</v>
      </c>
      <c r="B81" s="17" t="s">
        <v>162</v>
      </c>
      <c r="C81" s="39" t="s">
        <v>23</v>
      </c>
      <c r="D81" s="17" t="s">
        <v>163</v>
      </c>
      <c r="E81" s="17" t="s">
        <v>25</v>
      </c>
      <c r="F81" s="56">
        <v>130</v>
      </c>
      <c r="G81" s="24">
        <v>0</v>
      </c>
      <c r="H81" s="34" t="s">
        <v>72</v>
      </c>
      <c r="I81" s="56">
        <v>2</v>
      </c>
      <c r="J81" s="24" t="s">
        <v>116</v>
      </c>
    </row>
    <row r="82" spans="1:12" x14ac:dyDescent="0.25">
      <c r="A82" s="10">
        <v>53</v>
      </c>
      <c r="B82" s="22" t="s">
        <v>164</v>
      </c>
      <c r="C82" s="72" t="s">
        <v>23</v>
      </c>
      <c r="D82" s="22" t="s">
        <v>165</v>
      </c>
      <c r="E82" s="22" t="s">
        <v>25</v>
      </c>
      <c r="F82" s="57"/>
      <c r="G82" s="25"/>
      <c r="H82" s="35" t="s">
        <v>72</v>
      </c>
      <c r="I82" s="57">
        <v>4</v>
      </c>
      <c r="J82" s="25" t="s">
        <v>166</v>
      </c>
    </row>
    <row r="83" spans="1:12" s="3" customFormat="1" x14ac:dyDescent="0.25">
      <c r="A83" s="67"/>
      <c r="B83" s="81" t="s">
        <v>167</v>
      </c>
      <c r="C83" s="82"/>
      <c r="D83" s="81"/>
      <c r="E83" s="81"/>
      <c r="F83" s="83">
        <f>SUM(F7:F82)</f>
        <v>34280</v>
      </c>
      <c r="G83" s="84">
        <f>SUM(G7:G82)</f>
        <v>32865790</v>
      </c>
      <c r="H83" s="85"/>
      <c r="I83" s="83">
        <f>SUM(I7:I82)</f>
        <v>194</v>
      </c>
      <c r="J83" s="84"/>
      <c r="L83" s="68"/>
    </row>
    <row r="85" spans="1:12" x14ac:dyDescent="0.25">
      <c r="H85" s="5" t="s">
        <v>168</v>
      </c>
    </row>
    <row r="87" spans="1:12" x14ac:dyDescent="0.25">
      <c r="A87" s="51">
        <v>53</v>
      </c>
      <c r="B87" s="52" t="s">
        <v>169</v>
      </c>
      <c r="C87" s="61"/>
      <c r="D87" s="62"/>
    </row>
    <row r="88" spans="1:12" x14ac:dyDescent="0.25">
      <c r="A88" s="53">
        <v>1</v>
      </c>
      <c r="B88" s="5" t="s">
        <v>170</v>
      </c>
      <c r="D88" s="63"/>
    </row>
    <row r="89" spans="1:12" x14ac:dyDescent="0.25">
      <c r="A89" s="10">
        <v>52</v>
      </c>
      <c r="B89" s="11" t="s">
        <v>171</v>
      </c>
      <c r="C89" s="64"/>
      <c r="D89" s="65"/>
    </row>
  </sheetData>
  <pageMargins left="0.11811023622047245" right="0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84"/>
  <sheetViews>
    <sheetView tabSelected="1" zoomScale="110" zoomScaleNormal="110" workbookViewId="0">
      <selection activeCell="W71" sqref="W71"/>
    </sheetView>
  </sheetViews>
  <sheetFormatPr defaultColWidth="9.109375" defaultRowHeight="12" x14ac:dyDescent="0.25"/>
  <cols>
    <col min="1" max="1" width="10.5546875" style="5" customWidth="1"/>
    <col min="2" max="2" width="8.88671875" style="5" customWidth="1"/>
    <col min="3" max="3" width="23.33203125" style="5" customWidth="1"/>
    <col min="4" max="4" width="29.109375" style="5" customWidth="1"/>
    <col min="5" max="5" width="6.6640625" style="2" customWidth="1"/>
    <col min="6" max="22" width="5.6640625" style="2" customWidth="1"/>
    <col min="23" max="23" width="8.33203125" style="2" customWidth="1"/>
    <col min="24" max="24" width="12.5546875" style="87" hidden="1" customWidth="1"/>
    <col min="25" max="25" width="11.33203125" style="54" hidden="1" customWidth="1"/>
    <col min="26" max="26" width="11.33203125" style="99" hidden="1" customWidth="1"/>
    <col min="27" max="27" width="10.5546875" style="99" hidden="1" customWidth="1"/>
    <col min="28" max="28" width="10.5546875" style="54" hidden="1" customWidth="1"/>
    <col min="29" max="31" width="10.5546875" style="99" hidden="1" customWidth="1"/>
    <col min="32" max="32" width="4.33203125" style="54" hidden="1" customWidth="1"/>
    <col min="33" max="35" width="11" style="54" hidden="1" customWidth="1"/>
    <col min="36" max="38" width="10.5546875" style="54" hidden="1" customWidth="1"/>
    <col min="39" max="39" width="4.33203125" style="54" hidden="1" customWidth="1"/>
    <col min="40" max="42" width="12" style="54" hidden="1" customWidth="1"/>
    <col min="43" max="45" width="14.6640625" style="54" hidden="1" customWidth="1"/>
    <col min="46" max="55" width="12.33203125" style="54" hidden="1" customWidth="1"/>
    <col min="56" max="56" width="7" style="90" hidden="1" customWidth="1"/>
    <col min="57" max="57" width="14.6640625" style="54" hidden="1" customWidth="1"/>
    <col min="58" max="58" width="5.6640625" style="90" hidden="1" customWidth="1"/>
    <col min="59" max="59" width="12.33203125" style="54" hidden="1" customWidth="1"/>
    <col min="60" max="61" width="4.33203125" style="2" hidden="1" customWidth="1"/>
    <col min="62" max="62" width="4.88671875" style="90" hidden="1" customWidth="1"/>
    <col min="63" max="63" width="4.33203125" style="87" hidden="1" customWidth="1"/>
    <col min="64" max="64" width="10.6640625" style="54" hidden="1" customWidth="1"/>
    <col min="65" max="67" width="10.6640625" style="101" hidden="1" customWidth="1"/>
    <col min="68" max="68" width="4.33203125" style="87" hidden="1" customWidth="1"/>
    <col min="69" max="71" width="10.6640625" style="54" hidden="1" customWidth="1"/>
    <col min="72" max="72" width="4.33203125" style="87" hidden="1" customWidth="1"/>
    <col min="73" max="75" width="10.6640625" style="54" hidden="1" customWidth="1"/>
    <col min="76" max="76" width="4.33203125" style="87" hidden="1" customWidth="1"/>
    <col min="77" max="84" width="10.6640625" style="54" hidden="1" customWidth="1"/>
    <col min="85" max="85" width="4.88671875" style="2" hidden="1" customWidth="1"/>
    <col min="86" max="86" width="10.5546875" style="104" hidden="1" customWidth="1"/>
    <col min="87" max="88" width="4.33203125" style="89" hidden="1" customWidth="1"/>
    <col min="89" max="96" width="4.33203125" style="2" hidden="1" customWidth="1"/>
    <col min="97" max="97" width="12.6640625" style="2" hidden="1" customWidth="1"/>
    <col min="98" max="98" width="22.6640625" style="5" hidden="1" customWidth="1"/>
    <col min="99" max="16384" width="9.109375" style="5"/>
  </cols>
  <sheetData>
    <row r="1" spans="1:98" ht="10.8" customHeight="1" x14ac:dyDescent="0.3">
      <c r="B1" s="178" t="s">
        <v>288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AB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6"/>
      <c r="BE1" s="91"/>
      <c r="BF1" s="96"/>
      <c r="BG1" s="91"/>
      <c r="BH1" s="87"/>
      <c r="BI1" s="87"/>
      <c r="BK1" s="91"/>
      <c r="BP1" s="91"/>
      <c r="BT1" s="91"/>
      <c r="BX1" s="91"/>
      <c r="CG1" s="54"/>
      <c r="CH1" s="101"/>
      <c r="CI1" s="88"/>
      <c r="CJ1" s="88"/>
      <c r="CK1" s="32"/>
      <c r="CL1" s="32"/>
      <c r="CM1" s="54"/>
      <c r="CN1" s="54"/>
      <c r="CO1" s="54"/>
      <c r="CP1" s="54"/>
      <c r="CQ1" s="54"/>
      <c r="CR1" s="54"/>
      <c r="CS1" s="32"/>
    </row>
    <row r="2" spans="1:98" ht="11.4" customHeight="1" x14ac:dyDescent="0.25">
      <c r="E2" s="188" t="s">
        <v>172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11"/>
      <c r="X2" s="112" t="s">
        <v>173</v>
      </c>
      <c r="AB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6"/>
      <c r="BE2" s="91"/>
      <c r="BF2" s="96"/>
      <c r="BG2" s="91" t="s">
        <v>1</v>
      </c>
      <c r="BH2" s="111" t="s">
        <v>174</v>
      </c>
      <c r="BI2" s="87"/>
      <c r="BJ2" s="97" t="s">
        <v>175</v>
      </c>
      <c r="BK2" s="112" t="s">
        <v>173</v>
      </c>
      <c r="BL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101"/>
      <c r="CI2" s="113"/>
      <c r="CJ2" s="114"/>
      <c r="CK2" s="115"/>
      <c r="CL2" s="115"/>
      <c r="CM2" s="112"/>
      <c r="CN2" s="91"/>
      <c r="CO2" s="91"/>
      <c r="CP2" s="91"/>
      <c r="CQ2" s="54"/>
      <c r="CR2" s="54"/>
      <c r="CS2" s="115" t="s">
        <v>1</v>
      </c>
      <c r="CT2" s="3" t="s">
        <v>176</v>
      </c>
    </row>
    <row r="3" spans="1:98" ht="142.5" customHeight="1" x14ac:dyDescent="0.25">
      <c r="A3" s="180" t="s">
        <v>177</v>
      </c>
      <c r="B3" s="195" t="s">
        <v>178</v>
      </c>
      <c r="C3" s="195" t="s">
        <v>179</v>
      </c>
      <c r="D3" s="195" t="s">
        <v>5</v>
      </c>
      <c r="E3" s="175" t="s">
        <v>180</v>
      </c>
      <c r="F3" s="191" t="s">
        <v>181</v>
      </c>
      <c r="G3" s="191"/>
      <c r="H3" s="191" t="s">
        <v>182</v>
      </c>
      <c r="I3" s="191"/>
      <c r="J3" s="191" t="s">
        <v>291</v>
      </c>
      <c r="K3" s="191"/>
      <c r="L3" s="191" t="s">
        <v>183</v>
      </c>
      <c r="M3" s="191"/>
      <c r="N3" s="191" t="s">
        <v>184</v>
      </c>
      <c r="O3" s="191"/>
      <c r="P3" s="191" t="s">
        <v>290</v>
      </c>
      <c r="Q3" s="191"/>
      <c r="R3" s="191" t="s">
        <v>289</v>
      </c>
      <c r="S3" s="191"/>
      <c r="T3" s="191" t="s">
        <v>185</v>
      </c>
      <c r="U3" s="191"/>
      <c r="V3" s="189" t="s">
        <v>186</v>
      </c>
      <c r="W3" s="116"/>
      <c r="X3" s="117">
        <v>2018</v>
      </c>
      <c r="Y3" s="118" t="s">
        <v>187</v>
      </c>
      <c r="Z3" s="119" t="s">
        <v>188</v>
      </c>
      <c r="AA3" s="119" t="s">
        <v>189</v>
      </c>
      <c r="AB3" s="119" t="s">
        <v>190</v>
      </c>
      <c r="AC3" s="119" t="s">
        <v>191</v>
      </c>
      <c r="AD3" s="119" t="s">
        <v>189</v>
      </c>
      <c r="AE3" s="119" t="s">
        <v>192</v>
      </c>
      <c r="AF3" s="117">
        <v>2019</v>
      </c>
      <c r="AG3" s="118" t="s">
        <v>193</v>
      </c>
      <c r="AH3" s="118" t="s">
        <v>194</v>
      </c>
      <c r="AI3" s="118" t="s">
        <v>195</v>
      </c>
      <c r="AJ3" s="118" t="s">
        <v>196</v>
      </c>
      <c r="AK3" s="118" t="s">
        <v>197</v>
      </c>
      <c r="AL3" s="118" t="s">
        <v>195</v>
      </c>
      <c r="AM3" s="117">
        <v>2020</v>
      </c>
      <c r="AN3" s="118" t="s">
        <v>198</v>
      </c>
      <c r="AO3" s="118" t="s">
        <v>199</v>
      </c>
      <c r="AP3" s="118" t="s">
        <v>200</v>
      </c>
      <c r="AQ3" s="118" t="s">
        <v>201</v>
      </c>
      <c r="AR3" s="118" t="s">
        <v>202</v>
      </c>
      <c r="AS3" s="118" t="s">
        <v>203</v>
      </c>
      <c r="AT3" s="118" t="s">
        <v>204</v>
      </c>
      <c r="AU3" s="118" t="s">
        <v>205</v>
      </c>
      <c r="AV3" s="118" t="s">
        <v>206</v>
      </c>
      <c r="AW3" s="118" t="s">
        <v>207</v>
      </c>
      <c r="AX3" s="118" t="s">
        <v>208</v>
      </c>
      <c r="AY3" s="118" t="s">
        <v>209</v>
      </c>
      <c r="AZ3" s="118" t="s">
        <v>210</v>
      </c>
      <c r="BA3" s="118" t="s">
        <v>211</v>
      </c>
      <c r="BB3" s="118" t="s">
        <v>212</v>
      </c>
      <c r="BC3" s="118" t="s">
        <v>213</v>
      </c>
      <c r="BD3" s="117" t="s">
        <v>214</v>
      </c>
      <c r="BE3" s="91" t="s">
        <v>215</v>
      </c>
      <c r="BF3" s="117" t="s">
        <v>214</v>
      </c>
      <c r="BG3" s="91" t="s">
        <v>216</v>
      </c>
      <c r="BH3" s="116" t="s">
        <v>217</v>
      </c>
      <c r="BI3" s="116" t="s">
        <v>218</v>
      </c>
      <c r="BJ3" s="117" t="s">
        <v>219</v>
      </c>
      <c r="BK3" s="117">
        <v>2018</v>
      </c>
      <c r="BL3" s="118" t="s">
        <v>220</v>
      </c>
      <c r="BM3" s="119" t="s">
        <v>221</v>
      </c>
      <c r="BN3" s="119" t="s">
        <v>189</v>
      </c>
      <c r="BO3" s="119" t="s">
        <v>222</v>
      </c>
      <c r="BP3" s="117">
        <v>2019</v>
      </c>
      <c r="BQ3" s="118" t="s">
        <v>223</v>
      </c>
      <c r="BR3" s="118" t="s">
        <v>224</v>
      </c>
      <c r="BS3" s="118" t="s">
        <v>195</v>
      </c>
      <c r="BT3" s="117">
        <v>2020</v>
      </c>
      <c r="BU3" s="118" t="s">
        <v>225</v>
      </c>
      <c r="BV3" s="118" t="s">
        <v>226</v>
      </c>
      <c r="BW3" s="118" t="s">
        <v>227</v>
      </c>
      <c r="BX3" s="117">
        <v>2021</v>
      </c>
      <c r="BY3" s="118" t="s">
        <v>228</v>
      </c>
      <c r="BZ3" s="118" t="s">
        <v>229</v>
      </c>
      <c r="CA3" s="118" t="s">
        <v>230</v>
      </c>
      <c r="CB3" s="118" t="s">
        <v>231</v>
      </c>
      <c r="CC3" s="118" t="s">
        <v>232</v>
      </c>
      <c r="CD3" s="118" t="s">
        <v>233</v>
      </c>
      <c r="CE3" s="118" t="s">
        <v>234</v>
      </c>
      <c r="CF3" s="118" t="s">
        <v>235</v>
      </c>
      <c r="CG3" s="120" t="s">
        <v>236</v>
      </c>
      <c r="CH3" s="121" t="s">
        <v>237</v>
      </c>
      <c r="CI3" s="122"/>
      <c r="CJ3" s="122"/>
      <c r="CK3" s="122"/>
      <c r="CL3" s="122"/>
      <c r="CM3" s="117"/>
      <c r="CN3" s="117"/>
      <c r="CO3" s="117"/>
      <c r="CP3" s="117"/>
      <c r="CQ3" s="117"/>
      <c r="CR3" s="116"/>
      <c r="CS3" s="87" t="s">
        <v>238</v>
      </c>
    </row>
    <row r="4" spans="1:98" s="169" customFormat="1" x14ac:dyDescent="0.3">
      <c r="A4" s="181"/>
      <c r="B4" s="195"/>
      <c r="C4" s="195"/>
      <c r="D4" s="195"/>
      <c r="E4" s="176" t="s">
        <v>239</v>
      </c>
      <c r="F4" s="176" t="s">
        <v>239</v>
      </c>
      <c r="G4" s="177" t="s">
        <v>94</v>
      </c>
      <c r="H4" s="176" t="s">
        <v>239</v>
      </c>
      <c r="I4" s="177" t="s">
        <v>94</v>
      </c>
      <c r="J4" s="176" t="s">
        <v>239</v>
      </c>
      <c r="K4" s="177" t="s">
        <v>94</v>
      </c>
      <c r="L4" s="176" t="s">
        <v>239</v>
      </c>
      <c r="M4" s="177" t="s">
        <v>94</v>
      </c>
      <c r="N4" s="176" t="s">
        <v>239</v>
      </c>
      <c r="O4" s="177" t="s">
        <v>94</v>
      </c>
      <c r="P4" s="176" t="s">
        <v>239</v>
      </c>
      <c r="Q4" s="177" t="s">
        <v>94</v>
      </c>
      <c r="R4" s="176" t="s">
        <v>239</v>
      </c>
      <c r="S4" s="177" t="s">
        <v>94</v>
      </c>
      <c r="T4" s="176" t="s">
        <v>239</v>
      </c>
      <c r="U4" s="177" t="s">
        <v>94</v>
      </c>
      <c r="V4" s="190"/>
      <c r="W4" s="160"/>
      <c r="X4" s="161"/>
      <c r="Y4" s="162"/>
      <c r="Z4" s="163"/>
      <c r="AA4" s="163"/>
      <c r="AB4" s="163"/>
      <c r="AC4" s="163"/>
      <c r="AD4" s="163"/>
      <c r="AE4" s="163"/>
      <c r="AF4" s="161"/>
      <c r="AG4" s="162"/>
      <c r="AH4" s="162"/>
      <c r="AI4" s="162"/>
      <c r="AJ4" s="162"/>
      <c r="AK4" s="162"/>
      <c r="AL4" s="162"/>
      <c r="AM4" s="161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1"/>
      <c r="BE4" s="164"/>
      <c r="BF4" s="161"/>
      <c r="BG4" s="164"/>
      <c r="BH4" s="160"/>
      <c r="BI4" s="160"/>
      <c r="BJ4" s="161"/>
      <c r="BK4" s="161"/>
      <c r="BL4" s="162"/>
      <c r="BM4" s="163"/>
      <c r="BN4" s="163"/>
      <c r="BO4" s="163"/>
      <c r="BP4" s="161"/>
      <c r="BQ4" s="162"/>
      <c r="BR4" s="162"/>
      <c r="BS4" s="162"/>
      <c r="BT4" s="161"/>
      <c r="BU4" s="162"/>
      <c r="BV4" s="162"/>
      <c r="BW4" s="162"/>
      <c r="BX4" s="161"/>
      <c r="BY4" s="162"/>
      <c r="BZ4" s="162"/>
      <c r="CA4" s="162"/>
      <c r="CB4" s="162"/>
      <c r="CC4" s="162"/>
      <c r="CD4" s="162"/>
      <c r="CE4" s="162"/>
      <c r="CF4" s="162"/>
      <c r="CG4" s="165"/>
      <c r="CH4" s="166"/>
      <c r="CI4" s="167"/>
      <c r="CJ4" s="167"/>
      <c r="CK4" s="167"/>
      <c r="CL4" s="167"/>
      <c r="CM4" s="161"/>
      <c r="CN4" s="161"/>
      <c r="CO4" s="161"/>
      <c r="CP4" s="161"/>
      <c r="CQ4" s="161"/>
      <c r="CR4" s="160"/>
      <c r="CS4" s="168"/>
    </row>
    <row r="5" spans="1:98" x14ac:dyDescent="0.25">
      <c r="A5" s="181">
        <v>2039</v>
      </c>
      <c r="B5" s="110" t="s">
        <v>240</v>
      </c>
      <c r="C5" s="110" t="s">
        <v>102</v>
      </c>
      <c r="D5" s="110" t="s">
        <v>241</v>
      </c>
      <c r="E5" s="159">
        <v>6</v>
      </c>
      <c r="F5" s="159">
        <v>4</v>
      </c>
      <c r="G5" s="159" t="s">
        <v>242</v>
      </c>
      <c r="H5" s="159">
        <v>2</v>
      </c>
      <c r="I5" s="159" t="s">
        <v>72</v>
      </c>
      <c r="J5" s="159">
        <v>6</v>
      </c>
      <c r="K5" s="159" t="s">
        <v>242</v>
      </c>
      <c r="L5" s="159">
        <v>11</v>
      </c>
      <c r="M5" s="159" t="s">
        <v>243</v>
      </c>
      <c r="N5" s="159">
        <v>22</v>
      </c>
      <c r="O5" s="159" t="s">
        <v>243</v>
      </c>
      <c r="P5" s="159" t="s">
        <v>1</v>
      </c>
      <c r="Q5" s="159" t="s">
        <v>243</v>
      </c>
      <c r="R5" s="159" t="s">
        <v>1</v>
      </c>
      <c r="S5" s="159" t="s">
        <v>242</v>
      </c>
      <c r="T5" s="159">
        <v>4</v>
      </c>
      <c r="U5" s="159" t="s">
        <v>242</v>
      </c>
      <c r="V5" s="159">
        <v>2008</v>
      </c>
      <c r="X5" s="87" t="s">
        <v>244</v>
      </c>
      <c r="Y5" s="54" t="e">
        <f>E5*800+J5*400+L5*125+N5*200+S5*125+#REF!*250+#REF!*500+4950</f>
        <v>#VALUE!</v>
      </c>
      <c r="Z5" s="101">
        <v>17000</v>
      </c>
      <c r="AA5" s="101" t="s">
        <v>245</v>
      </c>
      <c r="AB5" s="108"/>
      <c r="AC5" s="101"/>
      <c r="AD5" s="101"/>
      <c r="AE5" s="101"/>
      <c r="AG5" s="54" t="s">
        <v>1</v>
      </c>
      <c r="AT5" s="123"/>
      <c r="AU5" s="123"/>
      <c r="AV5" s="124"/>
      <c r="AW5" s="124"/>
      <c r="AX5" s="125"/>
      <c r="AY5" s="123"/>
      <c r="AZ5" s="123"/>
      <c r="BA5" s="124"/>
      <c r="BB5" s="124"/>
      <c r="BC5" s="125"/>
      <c r="BD5" s="90">
        <v>2028</v>
      </c>
      <c r="BE5" s="54">
        <v>18000</v>
      </c>
      <c r="BF5" s="90">
        <v>2024</v>
      </c>
      <c r="BG5" s="127">
        <v>75000</v>
      </c>
      <c r="BY5" s="123"/>
      <c r="BZ5" s="124"/>
      <c r="CA5" s="123"/>
      <c r="CB5" s="124"/>
      <c r="CC5" s="125"/>
      <c r="CD5" s="54" t="s">
        <v>244</v>
      </c>
      <c r="CE5" s="127">
        <v>20000</v>
      </c>
    </row>
    <row r="6" spans="1:98" x14ac:dyDescent="0.25">
      <c r="A6" s="181">
        <v>2039</v>
      </c>
      <c r="B6" s="110" t="s">
        <v>240</v>
      </c>
      <c r="C6" s="110" t="s">
        <v>159</v>
      </c>
      <c r="D6" s="110" t="s">
        <v>246</v>
      </c>
      <c r="E6" s="159">
        <v>8</v>
      </c>
      <c r="F6" s="159">
        <v>6</v>
      </c>
      <c r="G6" s="159" t="s">
        <v>242</v>
      </c>
      <c r="H6" s="159">
        <v>2</v>
      </c>
      <c r="I6" s="159" t="s">
        <v>72</v>
      </c>
      <c r="J6" s="159">
        <v>8</v>
      </c>
      <c r="K6" s="159" t="s">
        <v>242</v>
      </c>
      <c r="L6" s="159">
        <v>11</v>
      </c>
      <c r="M6" s="159" t="s">
        <v>243</v>
      </c>
      <c r="N6" s="159">
        <v>22</v>
      </c>
      <c r="O6" s="159" t="s">
        <v>243</v>
      </c>
      <c r="P6" s="159" t="s">
        <v>1</v>
      </c>
      <c r="Q6" s="159" t="s">
        <v>72</v>
      </c>
      <c r="R6" s="159" t="s">
        <v>1</v>
      </c>
      <c r="S6" s="159" t="s">
        <v>72</v>
      </c>
      <c r="T6" s="159">
        <v>2</v>
      </c>
      <c r="U6" s="159" t="s">
        <v>243</v>
      </c>
      <c r="V6" s="159">
        <v>2010</v>
      </c>
      <c r="Z6" s="101"/>
      <c r="AA6" s="101"/>
      <c r="AB6" s="108"/>
      <c r="AC6" s="101"/>
      <c r="AD6" s="101"/>
      <c r="AE6" s="101"/>
      <c r="AM6" s="91"/>
      <c r="AN6" s="91"/>
      <c r="AO6" s="91"/>
      <c r="AP6" s="91"/>
      <c r="AT6" s="123"/>
      <c r="AU6" s="123"/>
      <c r="AV6" s="124"/>
      <c r="AW6" s="124"/>
      <c r="AX6" s="125"/>
      <c r="AY6" s="123"/>
      <c r="AZ6" s="123"/>
      <c r="BA6" s="124"/>
      <c r="BB6" s="124"/>
      <c r="BC6" s="127">
        <v>22794</v>
      </c>
      <c r="BF6" s="90">
        <v>2025</v>
      </c>
      <c r="BG6" s="54">
        <v>7700</v>
      </c>
      <c r="BY6" s="123"/>
      <c r="BZ6" s="124"/>
      <c r="CA6" s="123"/>
      <c r="CB6" s="124"/>
      <c r="CC6" s="125"/>
    </row>
    <row r="7" spans="1:98" x14ac:dyDescent="0.25">
      <c r="A7" s="181">
        <v>2036</v>
      </c>
      <c r="B7" s="110" t="s">
        <v>240</v>
      </c>
      <c r="C7" s="110" t="s">
        <v>63</v>
      </c>
      <c r="D7" s="110" t="s">
        <v>247</v>
      </c>
      <c r="E7" s="159">
        <v>2</v>
      </c>
      <c r="F7" s="159">
        <v>2</v>
      </c>
      <c r="G7" s="159" t="s">
        <v>72</v>
      </c>
      <c r="H7" s="159" t="s">
        <v>1</v>
      </c>
      <c r="I7" s="159"/>
      <c r="J7" s="159">
        <v>2</v>
      </c>
      <c r="K7" s="159" t="s">
        <v>72</v>
      </c>
      <c r="L7" s="159"/>
      <c r="M7" s="159"/>
      <c r="N7" s="159"/>
      <c r="O7" s="159"/>
      <c r="P7" s="159" t="s">
        <v>1</v>
      </c>
      <c r="Q7" s="159" t="s">
        <v>72</v>
      </c>
      <c r="R7" s="159" t="s">
        <v>1</v>
      </c>
      <c r="S7" s="159" t="s">
        <v>72</v>
      </c>
      <c r="T7" s="159">
        <v>2</v>
      </c>
      <c r="U7" s="159" t="s">
        <v>72</v>
      </c>
      <c r="V7" s="159">
        <v>2000</v>
      </c>
      <c r="Z7" s="101"/>
      <c r="AA7" s="101"/>
      <c r="AB7" s="108"/>
      <c r="AC7" s="101"/>
      <c r="AD7" s="101"/>
      <c r="AE7" s="101"/>
      <c r="AM7" s="91" t="s">
        <v>248</v>
      </c>
      <c r="AQ7" s="108">
        <v>19000</v>
      </c>
      <c r="AR7" s="108">
        <f>19000+35000</f>
        <v>54000</v>
      </c>
      <c r="AS7" s="108">
        <v>21026</v>
      </c>
      <c r="AT7" s="123">
        <v>0</v>
      </c>
      <c r="AU7" s="123"/>
      <c r="AV7" s="124"/>
      <c r="AW7" s="124"/>
      <c r="AX7" s="125"/>
      <c r="AY7" s="128">
        <f>AR7-AS7</f>
        <v>32974</v>
      </c>
      <c r="AZ7" s="123"/>
      <c r="BA7" s="124"/>
      <c r="BB7" s="124"/>
      <c r="BC7" s="125"/>
      <c r="BF7" s="90" t="s">
        <v>1</v>
      </c>
      <c r="BY7" s="123"/>
      <c r="BZ7" s="124"/>
      <c r="CA7" s="123"/>
      <c r="CB7" s="124"/>
      <c r="CC7" s="125"/>
    </row>
    <row r="8" spans="1:98" x14ac:dyDescent="0.25">
      <c r="A8" s="181">
        <v>2025</v>
      </c>
      <c r="B8" s="110" t="s">
        <v>240</v>
      </c>
      <c r="C8" s="110" t="s">
        <v>95</v>
      </c>
      <c r="D8" s="110" t="s">
        <v>249</v>
      </c>
      <c r="E8" s="159">
        <v>3</v>
      </c>
      <c r="F8" s="159">
        <v>3</v>
      </c>
      <c r="G8" s="159" t="s">
        <v>242</v>
      </c>
      <c r="H8" s="159" t="s">
        <v>1</v>
      </c>
      <c r="I8" s="159"/>
      <c r="J8" s="159">
        <v>3</v>
      </c>
      <c r="K8" s="159" t="s">
        <v>242</v>
      </c>
      <c r="L8" s="159"/>
      <c r="M8" s="159"/>
      <c r="N8" s="159"/>
      <c r="O8" s="159"/>
      <c r="P8" s="159" t="s">
        <v>1</v>
      </c>
      <c r="Q8" s="159" t="s">
        <v>243</v>
      </c>
      <c r="R8" s="159" t="s">
        <v>1</v>
      </c>
      <c r="S8" s="159" t="s">
        <v>242</v>
      </c>
      <c r="T8" s="159">
        <v>1</v>
      </c>
      <c r="U8" s="159" t="s">
        <v>243</v>
      </c>
      <c r="V8" s="159">
        <v>2010</v>
      </c>
      <c r="Z8" s="101"/>
      <c r="AA8" s="101"/>
      <c r="AB8" s="108"/>
      <c r="AC8" s="101"/>
      <c r="AD8" s="101"/>
      <c r="AE8" s="101"/>
      <c r="AM8" s="91" t="s">
        <v>1</v>
      </c>
      <c r="AN8" s="91"/>
      <c r="AO8" s="91"/>
      <c r="AP8" s="91"/>
      <c r="AQ8" s="54" t="s">
        <v>1</v>
      </c>
      <c r="AR8" s="54" t="str">
        <f>AQ8</f>
        <v xml:space="preserve"> </v>
      </c>
      <c r="AT8" s="123"/>
      <c r="AU8" s="123"/>
      <c r="AV8" s="124"/>
      <c r="AW8" s="124"/>
      <c r="AX8" s="125"/>
      <c r="AY8" s="123"/>
      <c r="AZ8" s="123"/>
      <c r="BA8" s="124" t="s">
        <v>1</v>
      </c>
      <c r="BB8" s="124"/>
      <c r="BC8" s="127">
        <v>15000</v>
      </c>
      <c r="BF8" s="90" t="s">
        <v>1</v>
      </c>
      <c r="BG8" s="54" t="s">
        <v>1</v>
      </c>
      <c r="BY8" s="123"/>
      <c r="BZ8" s="124"/>
      <c r="CA8" s="123"/>
      <c r="CB8" s="124"/>
      <c r="CC8" s="127">
        <v>3000</v>
      </c>
    </row>
    <row r="9" spans="1:98" x14ac:dyDescent="0.25">
      <c r="A9" s="181"/>
      <c r="B9" s="110" t="s">
        <v>240</v>
      </c>
      <c r="C9" s="110" t="s">
        <v>95</v>
      </c>
      <c r="D9" s="110" t="s">
        <v>250</v>
      </c>
      <c r="E9" s="159">
        <v>0</v>
      </c>
      <c r="F9" s="159">
        <v>0</v>
      </c>
      <c r="G9" s="159" t="s">
        <v>242</v>
      </c>
      <c r="H9" s="159"/>
      <c r="I9" s="159"/>
      <c r="J9" s="159">
        <v>0</v>
      </c>
      <c r="K9" s="159" t="s">
        <v>242</v>
      </c>
      <c r="L9" s="159"/>
      <c r="M9" s="159"/>
      <c r="N9" s="159"/>
      <c r="O9" s="159"/>
      <c r="P9" s="159" t="s">
        <v>1</v>
      </c>
      <c r="Q9" s="159" t="s">
        <v>242</v>
      </c>
      <c r="R9" s="159" t="s">
        <v>1</v>
      </c>
      <c r="S9" s="159" t="s">
        <v>242</v>
      </c>
      <c r="T9" s="159" t="s">
        <v>1</v>
      </c>
      <c r="U9" s="159" t="s">
        <v>242</v>
      </c>
      <c r="V9" s="159"/>
      <c r="Z9" s="101"/>
      <c r="AA9" s="101"/>
      <c r="AB9" s="108"/>
      <c r="AC9" s="101"/>
      <c r="AD9" s="101"/>
      <c r="AE9" s="101"/>
      <c r="AM9" s="91"/>
      <c r="AN9" s="91"/>
      <c r="AO9" s="91"/>
      <c r="AP9" s="91"/>
      <c r="AT9" s="123"/>
      <c r="AU9" s="123"/>
      <c r="AV9" s="124"/>
      <c r="AW9" s="124"/>
      <c r="AX9" s="125"/>
      <c r="AY9" s="123"/>
      <c r="AZ9" s="123"/>
      <c r="BA9" s="124"/>
      <c r="BB9" s="124"/>
      <c r="BC9" s="127"/>
      <c r="BY9" s="123"/>
      <c r="BZ9" s="124"/>
      <c r="CA9" s="123"/>
      <c r="CB9" s="124"/>
      <c r="CC9" s="127"/>
    </row>
    <row r="10" spans="1:98" x14ac:dyDescent="0.25">
      <c r="A10" s="181">
        <v>2039</v>
      </c>
      <c r="B10" s="110" t="s">
        <v>240</v>
      </c>
      <c r="C10" s="110" t="s">
        <v>251</v>
      </c>
      <c r="D10" s="110" t="s">
        <v>252</v>
      </c>
      <c r="E10" s="159">
        <v>1</v>
      </c>
      <c r="F10" s="159">
        <v>1</v>
      </c>
      <c r="G10" s="159" t="s">
        <v>242</v>
      </c>
      <c r="H10" s="159"/>
      <c r="I10" s="159"/>
      <c r="J10" s="159">
        <v>1</v>
      </c>
      <c r="K10" s="159" t="s">
        <v>242</v>
      </c>
      <c r="L10" s="159"/>
      <c r="M10" s="159"/>
      <c r="N10" s="159"/>
      <c r="O10" s="159"/>
      <c r="P10" s="159" t="s">
        <v>1</v>
      </c>
      <c r="Q10" s="159" t="s">
        <v>242</v>
      </c>
      <c r="R10" s="159" t="s">
        <v>1</v>
      </c>
      <c r="S10" s="159" t="s">
        <v>242</v>
      </c>
      <c r="T10" s="159">
        <v>1</v>
      </c>
      <c r="U10" s="159" t="s">
        <v>242</v>
      </c>
      <c r="V10" s="159">
        <v>2000</v>
      </c>
      <c r="Z10" s="101"/>
      <c r="AA10" s="101"/>
      <c r="AB10" s="108"/>
      <c r="AC10" s="101"/>
      <c r="AD10" s="101"/>
      <c r="AE10" s="101"/>
      <c r="AT10" s="123"/>
      <c r="AU10" s="123"/>
      <c r="AV10" s="124"/>
      <c r="AW10" s="124"/>
      <c r="AX10" s="125"/>
      <c r="AY10" s="123"/>
      <c r="AZ10" s="123"/>
      <c r="BA10" s="124" t="s">
        <v>1</v>
      </c>
      <c r="BB10" s="124"/>
      <c r="BC10" s="127">
        <v>28000</v>
      </c>
      <c r="BY10" s="123"/>
      <c r="BZ10" s="124"/>
      <c r="CA10" s="123" t="s">
        <v>1</v>
      </c>
      <c r="CB10" s="124"/>
      <c r="CC10" s="125"/>
      <c r="CD10" s="127">
        <v>5000</v>
      </c>
      <c r="CF10" s="127">
        <v>116000</v>
      </c>
    </row>
    <row r="11" spans="1:98" x14ac:dyDescent="0.25">
      <c r="A11" s="181"/>
      <c r="B11" s="192" t="s">
        <v>253</v>
      </c>
      <c r="C11" s="193"/>
      <c r="D11" s="194"/>
      <c r="E11" s="105">
        <f>SUM(E5:E10)</f>
        <v>20</v>
      </c>
      <c r="F11" s="105">
        <f>SUM(F5:F10)</f>
        <v>16</v>
      </c>
      <c r="G11" s="105"/>
      <c r="H11" s="105">
        <f>SUM(H5:H10)</f>
        <v>4</v>
      </c>
      <c r="I11" s="105"/>
      <c r="J11" s="105">
        <f>SUM(J5:J10)</f>
        <v>20</v>
      </c>
      <c r="K11" s="105"/>
      <c r="L11" s="105">
        <f>SUM(L5:L10)</f>
        <v>22</v>
      </c>
      <c r="M11" s="105"/>
      <c r="N11" s="105">
        <f>SUM(N5:N10)</f>
        <v>44</v>
      </c>
      <c r="O11" s="105"/>
      <c r="P11" s="105">
        <f>SUM(P5:P10)</f>
        <v>0</v>
      </c>
      <c r="Q11" s="105"/>
      <c r="R11" s="105">
        <f>SUM(R5:R10)</f>
        <v>0</v>
      </c>
      <c r="S11" s="105"/>
      <c r="T11" s="105">
        <f>SUM(T5:T10)</f>
        <v>10</v>
      </c>
      <c r="U11" s="105"/>
      <c r="V11" s="105"/>
      <c r="W11" s="87"/>
      <c r="X11" s="131" t="e">
        <f t="shared" ref="X11:AD11" si="0">SUM(Y5:Y10)</f>
        <v>#VALUE!</v>
      </c>
      <c r="Y11" s="131">
        <f t="shared" si="0"/>
        <v>17000</v>
      </c>
      <c r="Z11" s="131">
        <f t="shared" si="0"/>
        <v>0</v>
      </c>
      <c r="AA11" s="131">
        <f t="shared" si="0"/>
        <v>0</v>
      </c>
      <c r="AB11" s="131">
        <f t="shared" si="0"/>
        <v>0</v>
      </c>
      <c r="AC11" s="131">
        <f t="shared" si="0"/>
        <v>0</v>
      </c>
      <c r="AD11" s="131">
        <f t="shared" si="0"/>
        <v>0</v>
      </c>
      <c r="AE11" s="131"/>
      <c r="AF11" s="131">
        <f t="shared" ref="AF11:AK11" si="1">SUM(AG5:AG10)</f>
        <v>0</v>
      </c>
      <c r="AG11" s="131">
        <f t="shared" si="1"/>
        <v>0</v>
      </c>
      <c r="AH11" s="131">
        <f t="shared" si="1"/>
        <v>0</v>
      </c>
      <c r="AI11" s="131">
        <f t="shared" si="1"/>
        <v>0</v>
      </c>
      <c r="AJ11" s="131">
        <f t="shared" si="1"/>
        <v>0</v>
      </c>
      <c r="AK11" s="131">
        <f t="shared" si="1"/>
        <v>0</v>
      </c>
      <c r="AL11" s="131"/>
      <c r="AM11" s="131">
        <f>SUM(AN5:AN10)</f>
        <v>0</v>
      </c>
      <c r="AN11" s="131">
        <v>0</v>
      </c>
      <c r="AO11" s="131">
        <v>0</v>
      </c>
      <c r="AP11" s="131">
        <f>SUM(AQ5:AQ10)</f>
        <v>19000</v>
      </c>
      <c r="AQ11" s="131">
        <f>SUM(AR5:AR10)</f>
        <v>54000</v>
      </c>
      <c r="AR11" s="131">
        <f>SUM(AS5:AS10)</f>
        <v>21026</v>
      </c>
      <c r="AS11" s="131">
        <f>SUM(AT5:AT10)</f>
        <v>0</v>
      </c>
      <c r="AT11" s="131"/>
      <c r="AU11" s="131">
        <f>SUM(AV5:AV10)</f>
        <v>0</v>
      </c>
      <c r="AV11" s="131">
        <v>0</v>
      </c>
      <c r="AW11" s="131">
        <v>0</v>
      </c>
      <c r="AX11" s="131">
        <f>SUM(AY5:AY10)</f>
        <v>32974</v>
      </c>
      <c r="AY11" s="131"/>
      <c r="AZ11" s="131">
        <f>SUM(BA5:BA10)</f>
        <v>0</v>
      </c>
      <c r="BA11" s="131">
        <f>SUM(BB5:BB10)</f>
        <v>0</v>
      </c>
      <c r="BB11" s="131">
        <f>SUM(BC6:BC10)</f>
        <v>65794</v>
      </c>
      <c r="BC11" s="132"/>
      <c r="BD11" s="131">
        <f>SUM(BE5:BE10)</f>
        <v>18000</v>
      </c>
      <c r="BE11" s="132"/>
      <c r="BF11" s="131">
        <f>SUM(BG5:BG10)</f>
        <v>82700</v>
      </c>
      <c r="BG11" s="130"/>
      <c r="BH11" s="130"/>
      <c r="BI11" s="132"/>
      <c r="BJ11" s="130"/>
      <c r="BK11" s="131">
        <v>0</v>
      </c>
      <c r="BL11" s="133">
        <v>0</v>
      </c>
      <c r="BM11" s="133">
        <v>0</v>
      </c>
      <c r="BN11" s="133">
        <v>0</v>
      </c>
      <c r="BO11" s="130"/>
      <c r="BP11" s="131">
        <f>SUM(BQ5:BQ10)</f>
        <v>0</v>
      </c>
      <c r="BQ11" s="131">
        <v>0</v>
      </c>
      <c r="BR11" s="131">
        <v>0</v>
      </c>
      <c r="BS11" s="130"/>
      <c r="BT11" s="131">
        <f>SUM(BU5:BU10)</f>
        <v>0</v>
      </c>
      <c r="BU11" s="131">
        <v>0</v>
      </c>
      <c r="BV11" s="131">
        <v>0</v>
      </c>
      <c r="BW11" s="130"/>
      <c r="BX11" s="131">
        <f>SUM(BY5:BY10)</f>
        <v>0</v>
      </c>
      <c r="BY11" s="131">
        <v>0</v>
      </c>
      <c r="BZ11" s="131">
        <f t="shared" ref="BZ11:CE11" si="2">SUM(CA5:CA10)</f>
        <v>0</v>
      </c>
      <c r="CA11" s="131">
        <f t="shared" si="2"/>
        <v>0</v>
      </c>
      <c r="CB11" s="131">
        <f t="shared" si="2"/>
        <v>3000</v>
      </c>
      <c r="CC11" s="131">
        <f t="shared" si="2"/>
        <v>5000</v>
      </c>
      <c r="CD11" s="131">
        <f t="shared" si="2"/>
        <v>20000</v>
      </c>
      <c r="CE11" s="131">
        <f t="shared" si="2"/>
        <v>116000</v>
      </c>
      <c r="CF11" s="130"/>
      <c r="CG11" s="134"/>
      <c r="CH11" s="135"/>
      <c r="CI11" s="135"/>
      <c r="CJ11" s="130"/>
      <c r="CK11" s="130"/>
      <c r="CL11" s="130"/>
      <c r="CM11" s="130"/>
      <c r="CN11" s="130"/>
      <c r="CO11" s="130"/>
      <c r="CP11" s="130"/>
      <c r="CQ11" s="130"/>
      <c r="CR11" s="130"/>
      <c r="CS11" s="129"/>
    </row>
    <row r="12" spans="1:98" x14ac:dyDescent="0.25">
      <c r="A12" s="181"/>
      <c r="B12" s="179"/>
      <c r="Z12" s="101"/>
      <c r="AA12" s="101"/>
      <c r="AB12" s="108"/>
      <c r="AC12" s="101"/>
      <c r="AD12" s="101"/>
      <c r="AE12" s="101"/>
      <c r="AT12" s="123"/>
      <c r="AU12" s="123"/>
      <c r="AV12" s="124"/>
      <c r="AW12" s="124"/>
      <c r="AX12" s="125"/>
      <c r="AY12" s="123"/>
      <c r="AZ12" s="123"/>
      <c r="BA12" s="124"/>
      <c r="BB12" s="124"/>
      <c r="BC12" s="125"/>
      <c r="BY12" s="123"/>
      <c r="BZ12" s="124"/>
      <c r="CA12" s="123"/>
      <c r="CB12" s="124"/>
      <c r="CC12" s="125"/>
    </row>
    <row r="13" spans="1:98" x14ac:dyDescent="0.25">
      <c r="A13" s="181" t="s">
        <v>254</v>
      </c>
      <c r="B13" s="110" t="s">
        <v>255</v>
      </c>
      <c r="C13" s="110" t="s">
        <v>256</v>
      </c>
      <c r="D13" s="110" t="s">
        <v>257</v>
      </c>
      <c r="E13" s="159">
        <v>242</v>
      </c>
      <c r="F13" s="159">
        <v>184</v>
      </c>
      <c r="G13" s="159" t="s">
        <v>72</v>
      </c>
      <c r="H13" s="159">
        <v>58</v>
      </c>
      <c r="I13" s="159" t="s">
        <v>72</v>
      </c>
      <c r="J13" s="159">
        <v>242</v>
      </c>
      <c r="K13" s="159" t="s">
        <v>72</v>
      </c>
      <c r="L13" s="159">
        <v>52</v>
      </c>
      <c r="M13" s="159" t="s">
        <v>72</v>
      </c>
      <c r="N13" s="159">
        <v>200</v>
      </c>
      <c r="O13" s="159" t="s">
        <v>72</v>
      </c>
      <c r="P13" s="159">
        <v>25</v>
      </c>
      <c r="Q13" s="159" t="s">
        <v>72</v>
      </c>
      <c r="R13" s="159">
        <v>78</v>
      </c>
      <c r="S13" s="159" t="s">
        <v>72</v>
      </c>
      <c r="T13" s="159"/>
      <c r="U13" s="159"/>
      <c r="V13" s="159">
        <v>2015</v>
      </c>
      <c r="Z13" s="101"/>
      <c r="AA13" s="101"/>
      <c r="AB13" s="108"/>
      <c r="AC13" s="101"/>
      <c r="AD13" s="101"/>
      <c r="AE13" s="101"/>
      <c r="AT13" s="123"/>
      <c r="AU13" s="123"/>
      <c r="AV13" s="124"/>
      <c r="AW13" s="124"/>
      <c r="AX13" s="125"/>
      <c r="AY13" s="123"/>
      <c r="AZ13" s="123"/>
      <c r="BA13" s="124">
        <v>150000</v>
      </c>
      <c r="BB13" s="124"/>
      <c r="BC13" s="125">
        <f>BA13</f>
        <v>150000</v>
      </c>
      <c r="BD13" s="90">
        <v>2025</v>
      </c>
      <c r="BE13" s="54">
        <v>81845</v>
      </c>
      <c r="BF13" s="90">
        <v>2030</v>
      </c>
      <c r="BG13" s="54">
        <v>625000</v>
      </c>
      <c r="BH13" s="2">
        <v>291</v>
      </c>
      <c r="BI13" s="2">
        <v>5000</v>
      </c>
      <c r="BK13" s="91"/>
      <c r="BP13" s="91"/>
      <c r="BT13" s="91"/>
      <c r="BX13" s="91"/>
      <c r="BY13" s="123"/>
      <c r="BZ13" s="124"/>
      <c r="CA13" s="123"/>
      <c r="CB13" s="124"/>
      <c r="CC13" s="125"/>
      <c r="CG13" s="90" t="s">
        <v>1</v>
      </c>
      <c r="CH13" s="136"/>
      <c r="CI13" s="126"/>
      <c r="CJ13" s="126"/>
      <c r="CK13" s="32"/>
      <c r="CL13" s="32"/>
      <c r="CM13" s="54"/>
      <c r="CN13" s="54"/>
      <c r="CO13" s="54"/>
      <c r="CP13" s="54"/>
      <c r="CQ13" s="54"/>
      <c r="CR13" s="54"/>
      <c r="CS13" s="32"/>
      <c r="CT13" s="5" t="s">
        <v>258</v>
      </c>
    </row>
    <row r="14" spans="1:98" x14ac:dyDescent="0.25">
      <c r="A14" s="181"/>
      <c r="B14" s="192" t="s">
        <v>259</v>
      </c>
      <c r="C14" s="193"/>
      <c r="D14" s="194"/>
      <c r="E14" s="105">
        <f>SUM(E13)</f>
        <v>242</v>
      </c>
      <c r="F14" s="105">
        <f>SUM(F13)</f>
        <v>184</v>
      </c>
      <c r="G14" s="105"/>
      <c r="H14" s="105">
        <f>SUM(H13)</f>
        <v>58</v>
      </c>
      <c r="I14" s="105"/>
      <c r="J14" s="105">
        <f>SUM(J13)</f>
        <v>242</v>
      </c>
      <c r="K14" s="105"/>
      <c r="L14" s="105">
        <f>SUM(L13)</f>
        <v>52</v>
      </c>
      <c r="M14" s="105"/>
      <c r="N14" s="105">
        <f>SUM(N13)</f>
        <v>200</v>
      </c>
      <c r="O14" s="105"/>
      <c r="P14" s="105">
        <f>SUM(P13)</f>
        <v>25</v>
      </c>
      <c r="Q14" s="105"/>
      <c r="R14" s="105">
        <f>SUM(R13)</f>
        <v>78</v>
      </c>
      <c r="S14" s="105"/>
      <c r="T14" s="105">
        <f>SUM(T13)</f>
        <v>0</v>
      </c>
      <c r="U14" s="105"/>
      <c r="V14" s="105"/>
      <c r="W14" s="87"/>
      <c r="X14" s="131"/>
      <c r="Y14" s="131">
        <f>SUM(Y13)</f>
        <v>0</v>
      </c>
      <c r="Z14" s="131">
        <f t="shared" ref="Z14:AE14" si="3">SUM(Z13)</f>
        <v>0</v>
      </c>
      <c r="AA14" s="131">
        <f t="shared" si="3"/>
        <v>0</v>
      </c>
      <c r="AB14" s="131">
        <f t="shared" si="3"/>
        <v>0</v>
      </c>
      <c r="AC14" s="131">
        <f t="shared" si="3"/>
        <v>0</v>
      </c>
      <c r="AD14" s="131">
        <f t="shared" si="3"/>
        <v>0</v>
      </c>
      <c r="AE14" s="131">
        <f t="shared" si="3"/>
        <v>0</v>
      </c>
      <c r="AF14" s="131"/>
      <c r="AG14" s="131">
        <f>SUM(AG13)</f>
        <v>0</v>
      </c>
      <c r="AH14" s="131">
        <f>SUM(AH13)</f>
        <v>0</v>
      </c>
      <c r="AI14" s="131">
        <f t="shared" ref="AI14:AL14" si="4">SUM(AI13)</f>
        <v>0</v>
      </c>
      <c r="AJ14" s="131">
        <f t="shared" si="4"/>
        <v>0</v>
      </c>
      <c r="AK14" s="131">
        <f t="shared" si="4"/>
        <v>0</v>
      </c>
      <c r="AL14" s="131">
        <f t="shared" si="4"/>
        <v>0</v>
      </c>
      <c r="AM14" s="131"/>
      <c r="AN14" s="131">
        <f>SUM(AN13)</f>
        <v>0</v>
      </c>
      <c r="AO14" s="131">
        <f t="shared" ref="AO14:AS14" si="5">SUM(AO13)</f>
        <v>0</v>
      </c>
      <c r="AP14" s="131">
        <f t="shared" si="5"/>
        <v>0</v>
      </c>
      <c r="AQ14" s="131">
        <f t="shared" si="5"/>
        <v>0</v>
      </c>
      <c r="AR14" s="131">
        <f t="shared" si="5"/>
        <v>0</v>
      </c>
      <c r="AS14" s="131">
        <f t="shared" si="5"/>
        <v>0</v>
      </c>
      <c r="AT14" s="131">
        <f>SUM(AT13)</f>
        <v>0</v>
      </c>
      <c r="AU14" s="131"/>
      <c r="AV14" s="131">
        <f>SUM(AV13)</f>
        <v>0</v>
      </c>
      <c r="AW14" s="131">
        <v>0</v>
      </c>
      <c r="AX14" s="131">
        <v>0</v>
      </c>
      <c r="AY14" s="131">
        <f>SUM(AY13)</f>
        <v>0</v>
      </c>
      <c r="AZ14" s="131"/>
      <c r="BA14" s="131">
        <f>SUM(BA13)</f>
        <v>150000</v>
      </c>
      <c r="BB14" s="131">
        <f>SUM(BB12)</f>
        <v>0</v>
      </c>
      <c r="BC14" s="132">
        <f>SUM(BC13)</f>
        <v>150000</v>
      </c>
      <c r="BD14" s="131"/>
      <c r="BE14" s="132">
        <f>SUM(BE13)</f>
        <v>81845</v>
      </c>
      <c r="BF14" s="131"/>
      <c r="BG14" s="130">
        <f>SUM(BG13)</f>
        <v>625000</v>
      </c>
      <c r="BH14" s="130"/>
      <c r="BI14" s="132"/>
      <c r="BJ14" s="130"/>
      <c r="BK14" s="131"/>
      <c r="BL14" s="133">
        <v>0</v>
      </c>
      <c r="BM14" s="133">
        <v>0</v>
      </c>
      <c r="BN14" s="133">
        <v>0</v>
      </c>
      <c r="BO14" s="130">
        <v>0</v>
      </c>
      <c r="BP14" s="131"/>
      <c r="BQ14" s="131">
        <v>0</v>
      </c>
      <c r="BR14" s="131"/>
      <c r="BS14" s="130"/>
      <c r="BT14" s="131"/>
      <c r="BU14" s="131"/>
      <c r="BV14" s="131">
        <v>0</v>
      </c>
      <c r="BW14" s="130">
        <v>0</v>
      </c>
      <c r="BX14" s="131"/>
      <c r="BY14" s="131">
        <v>0</v>
      </c>
      <c r="BZ14" s="131">
        <v>0</v>
      </c>
      <c r="CA14" s="131">
        <f>SUM(CA12:CA13)</f>
        <v>0</v>
      </c>
      <c r="CB14" s="131">
        <v>0</v>
      </c>
      <c r="CC14" s="131"/>
      <c r="CD14" s="131">
        <f t="shared" ref="CD14:CF14" si="6">SUM(CD12:CD13)</f>
        <v>0</v>
      </c>
      <c r="CE14" s="131">
        <f t="shared" si="6"/>
        <v>0</v>
      </c>
      <c r="CF14" s="130">
        <f t="shared" si="6"/>
        <v>0</v>
      </c>
      <c r="CG14" s="134"/>
      <c r="CH14" s="135"/>
      <c r="CI14" s="135"/>
      <c r="CJ14" s="130"/>
      <c r="CK14" s="130"/>
      <c r="CL14" s="130"/>
      <c r="CM14" s="130"/>
      <c r="CN14" s="130"/>
      <c r="CO14" s="130"/>
      <c r="CP14" s="130"/>
      <c r="CQ14" s="130"/>
      <c r="CR14" s="130"/>
      <c r="CS14" s="129"/>
    </row>
    <row r="15" spans="1:98" x14ac:dyDescent="0.25">
      <c r="A15" s="181"/>
      <c r="B15" s="179"/>
      <c r="Z15" s="101"/>
      <c r="AA15" s="101"/>
      <c r="AB15" s="108"/>
      <c r="AC15" s="101"/>
      <c r="AD15" s="101"/>
      <c r="AE15" s="101"/>
      <c r="AT15" s="123"/>
      <c r="AU15" s="123"/>
      <c r="AV15" s="123"/>
      <c r="AW15" s="123"/>
      <c r="AX15" s="125"/>
      <c r="BA15" s="124"/>
      <c r="BB15" s="124"/>
      <c r="BC15" s="125"/>
      <c r="BK15" s="91"/>
      <c r="BP15" s="91"/>
      <c r="BT15" s="91"/>
      <c r="BX15" s="91"/>
      <c r="BZ15" s="124"/>
      <c r="CA15" s="123"/>
      <c r="CB15" s="124"/>
      <c r="CC15" s="125"/>
      <c r="CG15" s="90"/>
      <c r="CH15" s="136"/>
      <c r="CI15" s="126"/>
      <c r="CJ15" s="126"/>
      <c r="CK15" s="32"/>
      <c r="CL15" s="32"/>
      <c r="CM15" s="54"/>
      <c r="CN15" s="54"/>
      <c r="CO15" s="54"/>
      <c r="CP15" s="54"/>
      <c r="CQ15" s="54"/>
      <c r="CR15" s="54"/>
      <c r="CS15" s="32"/>
    </row>
    <row r="16" spans="1:98" x14ac:dyDescent="0.25">
      <c r="A16" s="181">
        <v>2023</v>
      </c>
      <c r="B16" s="110" t="s">
        <v>260</v>
      </c>
      <c r="C16" s="110" t="s">
        <v>65</v>
      </c>
      <c r="D16" s="110" t="s">
        <v>67</v>
      </c>
      <c r="E16" s="159">
        <v>3</v>
      </c>
      <c r="F16" s="159">
        <v>3</v>
      </c>
      <c r="G16" s="159" t="s">
        <v>243</v>
      </c>
      <c r="H16" s="159"/>
      <c r="I16" s="159"/>
      <c r="J16" s="159">
        <v>3</v>
      </c>
      <c r="K16" s="159" t="s">
        <v>72</v>
      </c>
      <c r="L16" s="159">
        <v>4</v>
      </c>
      <c r="M16" s="159" t="s">
        <v>242</v>
      </c>
      <c r="N16" s="159">
        <v>8</v>
      </c>
      <c r="O16" s="159" t="s">
        <v>242</v>
      </c>
      <c r="P16" s="159">
        <v>30</v>
      </c>
      <c r="Q16" s="159" t="s">
        <v>243</v>
      </c>
      <c r="R16" s="159">
        <v>60</v>
      </c>
      <c r="S16" s="159" t="s">
        <v>243</v>
      </c>
      <c r="T16" s="159"/>
      <c r="U16" s="159"/>
      <c r="V16" s="159">
        <v>2000</v>
      </c>
      <c r="X16" s="87" t="s">
        <v>244</v>
      </c>
      <c r="Z16" s="108"/>
      <c r="AA16" s="108"/>
      <c r="AB16" s="108"/>
      <c r="AC16" s="108"/>
      <c r="AD16" s="108"/>
      <c r="AE16" s="108"/>
      <c r="AN16" s="108"/>
      <c r="AO16" s="108"/>
      <c r="AP16" s="108"/>
      <c r="AQ16" s="108"/>
      <c r="AR16" s="108"/>
      <c r="AS16" s="108"/>
      <c r="AT16" s="123"/>
      <c r="AU16" s="123"/>
      <c r="AV16" s="138"/>
      <c r="AW16" s="138"/>
      <c r="AX16" s="109"/>
      <c r="AY16" s="139">
        <v>20500</v>
      </c>
      <c r="AZ16" s="139"/>
      <c r="BA16" s="138"/>
      <c r="BB16" s="138">
        <f>AY16</f>
        <v>20500</v>
      </c>
      <c r="BC16" s="141">
        <f>BA16+BB16</f>
        <v>20500</v>
      </c>
      <c r="BF16" s="2">
        <v>2025</v>
      </c>
      <c r="BG16" s="54">
        <v>20150</v>
      </c>
      <c r="BH16" s="54">
        <v>15</v>
      </c>
      <c r="BI16" s="54"/>
      <c r="BK16" s="91"/>
      <c r="BL16" s="54">
        <v>3000</v>
      </c>
      <c r="BM16" s="101">
        <v>0</v>
      </c>
      <c r="BN16" s="101" t="s">
        <v>261</v>
      </c>
      <c r="BP16" s="91"/>
      <c r="BQ16" s="54">
        <v>3000</v>
      </c>
      <c r="BS16" s="54">
        <f>BQ16</f>
        <v>3000</v>
      </c>
      <c r="BT16" s="91"/>
      <c r="BV16" s="54">
        <f>BU16+BS16</f>
        <v>3000</v>
      </c>
      <c r="BW16" s="54">
        <v>0</v>
      </c>
      <c r="BX16" s="91"/>
      <c r="BY16" s="123">
        <f>BV16-BW16</f>
        <v>3000</v>
      </c>
      <c r="BZ16" s="124"/>
      <c r="CA16" s="123"/>
      <c r="CB16" s="124">
        <f>BY16</f>
        <v>3000</v>
      </c>
      <c r="CC16" s="140">
        <f>CA16+CB16</f>
        <v>3000</v>
      </c>
      <c r="CG16" s="90"/>
      <c r="CH16" s="136"/>
      <c r="CI16" s="137"/>
      <c r="CJ16" s="137"/>
      <c r="CK16" s="54"/>
      <c r="CL16" s="54"/>
      <c r="CM16" s="54"/>
      <c r="CN16" s="54"/>
      <c r="CO16" s="54"/>
      <c r="CP16" s="54"/>
      <c r="CQ16" s="54"/>
      <c r="CR16" s="54"/>
      <c r="CS16" s="54"/>
    </row>
    <row r="17" spans="1:101" x14ac:dyDescent="0.25">
      <c r="A17" s="181">
        <v>2023</v>
      </c>
      <c r="B17" s="110" t="s">
        <v>260</v>
      </c>
      <c r="C17" s="110" t="s">
        <v>137</v>
      </c>
      <c r="D17" s="110" t="s">
        <v>138</v>
      </c>
      <c r="E17" s="159">
        <v>2</v>
      </c>
      <c r="F17" s="159">
        <v>2</v>
      </c>
      <c r="G17" s="159" t="s">
        <v>243</v>
      </c>
      <c r="H17" s="159"/>
      <c r="I17" s="159"/>
      <c r="J17" s="159">
        <v>2</v>
      </c>
      <c r="K17" s="159" t="s">
        <v>243</v>
      </c>
      <c r="L17" s="159" t="s">
        <v>1</v>
      </c>
      <c r="M17" s="159"/>
      <c r="N17" s="159" t="s">
        <v>1</v>
      </c>
      <c r="O17" s="159"/>
      <c r="P17" s="159">
        <v>8</v>
      </c>
      <c r="Q17" s="159" t="s">
        <v>243</v>
      </c>
      <c r="R17" s="159">
        <v>16</v>
      </c>
      <c r="S17" s="159" t="s">
        <v>243</v>
      </c>
      <c r="T17" s="159"/>
      <c r="U17" s="159"/>
      <c r="V17" s="159">
        <v>2005</v>
      </c>
      <c r="Y17" s="54" t="s">
        <v>1</v>
      </c>
      <c r="Z17" s="108"/>
      <c r="AA17" s="108"/>
      <c r="AB17" s="108" t="s">
        <v>1</v>
      </c>
      <c r="AC17" s="108"/>
      <c r="AD17" s="108"/>
      <c r="AE17" s="108"/>
      <c r="AN17" s="54" t="s">
        <v>1</v>
      </c>
      <c r="AQ17" s="54" t="s">
        <v>1</v>
      </c>
      <c r="AT17" s="143" t="s">
        <v>1</v>
      </c>
      <c r="AU17" s="143"/>
      <c r="AV17" s="138"/>
      <c r="AW17" s="138"/>
      <c r="AX17" s="109"/>
      <c r="AY17" s="139">
        <v>8050</v>
      </c>
      <c r="AZ17" s="139"/>
      <c r="BA17" s="138"/>
      <c r="BB17" s="138"/>
      <c r="BC17" s="109"/>
      <c r="BD17" s="90">
        <v>2030</v>
      </c>
      <c r="BE17" s="54">
        <v>400</v>
      </c>
      <c r="BF17" s="90">
        <v>2035</v>
      </c>
      <c r="BG17" s="54">
        <v>8050</v>
      </c>
      <c r="BH17" s="54">
        <v>10</v>
      </c>
      <c r="BI17" s="54"/>
      <c r="BJ17" s="90">
        <v>2010</v>
      </c>
      <c r="BK17" s="91"/>
      <c r="BP17" s="91"/>
      <c r="BT17" s="91" t="s">
        <v>244</v>
      </c>
      <c r="BU17" s="54">
        <f>BH17*200+BI17*50</f>
        <v>2000</v>
      </c>
      <c r="BV17" s="54">
        <f>BU17+BS17</f>
        <v>2000</v>
      </c>
      <c r="BW17" s="54">
        <v>0</v>
      </c>
      <c r="BX17" s="91"/>
      <c r="BY17" s="123">
        <f>BV17-BW17</f>
        <v>2000</v>
      </c>
      <c r="BZ17" s="124"/>
      <c r="CA17" s="123"/>
      <c r="CB17" s="124">
        <f>BY17</f>
        <v>2000</v>
      </c>
      <c r="CC17" s="140">
        <v>2000</v>
      </c>
      <c r="CG17" s="54"/>
      <c r="CH17" s="101"/>
      <c r="CI17" s="137"/>
      <c r="CJ17" s="137"/>
      <c r="CK17" s="54"/>
      <c r="CL17" s="54"/>
      <c r="CM17" s="54"/>
      <c r="CN17" s="54"/>
      <c r="CO17" s="54"/>
      <c r="CP17" s="54"/>
      <c r="CQ17" s="54"/>
      <c r="CR17" s="54"/>
      <c r="CS17" s="54"/>
    </row>
    <row r="18" spans="1:101" x14ac:dyDescent="0.25">
      <c r="A18" s="181">
        <v>2023</v>
      </c>
      <c r="B18" s="110" t="s">
        <v>260</v>
      </c>
      <c r="C18" s="110" t="s">
        <v>136</v>
      </c>
      <c r="D18" s="110" t="s">
        <v>141</v>
      </c>
      <c r="E18" s="159">
        <v>6</v>
      </c>
      <c r="F18" s="159">
        <v>4</v>
      </c>
      <c r="G18" s="159" t="s">
        <v>242</v>
      </c>
      <c r="H18" s="159">
        <v>2</v>
      </c>
      <c r="I18" s="159" t="s">
        <v>242</v>
      </c>
      <c r="J18" s="159">
        <v>6</v>
      </c>
      <c r="K18" s="159" t="s">
        <v>242</v>
      </c>
      <c r="L18" s="159">
        <v>10</v>
      </c>
      <c r="M18" s="159" t="s">
        <v>242</v>
      </c>
      <c r="N18" s="159">
        <v>20</v>
      </c>
      <c r="O18" s="159" t="s">
        <v>242</v>
      </c>
      <c r="P18" s="159"/>
      <c r="Q18" s="159"/>
      <c r="R18" s="159"/>
      <c r="S18" s="159"/>
      <c r="T18" s="159"/>
      <c r="U18" s="159"/>
      <c r="V18" s="159">
        <v>2012</v>
      </c>
      <c r="Z18" s="108"/>
      <c r="AA18" s="108"/>
      <c r="AB18" s="108"/>
      <c r="AC18" s="108"/>
      <c r="AD18" s="108"/>
      <c r="AE18" s="108"/>
      <c r="AM18" s="91" t="s">
        <v>1</v>
      </c>
      <c r="AN18" s="91"/>
      <c r="AO18" s="91"/>
      <c r="AP18" s="91"/>
      <c r="AQ18" s="54" t="s">
        <v>1</v>
      </c>
      <c r="AT18" s="123"/>
      <c r="AU18" s="123"/>
      <c r="AV18" s="138"/>
      <c r="AW18" s="138"/>
      <c r="AX18" s="109"/>
      <c r="AY18" s="139"/>
      <c r="AZ18" s="139"/>
      <c r="BA18" s="138"/>
      <c r="BB18" s="138"/>
      <c r="BC18" s="145">
        <v>15000</v>
      </c>
      <c r="BF18" s="90">
        <v>2027</v>
      </c>
      <c r="BG18" s="54">
        <v>20550</v>
      </c>
      <c r="BH18" s="54">
        <v>12</v>
      </c>
      <c r="BI18" s="54"/>
      <c r="BJ18" s="90">
        <v>2012</v>
      </c>
      <c r="BK18" s="91"/>
      <c r="BP18" s="91"/>
      <c r="BT18" s="91"/>
      <c r="BX18" s="91"/>
      <c r="BY18" s="123"/>
      <c r="BZ18" s="124"/>
      <c r="CA18" s="123">
        <f>BH18*200+BI18*50</f>
        <v>2400</v>
      </c>
      <c r="CB18" s="124"/>
      <c r="CC18" s="125">
        <f>CA18+CB18</f>
        <v>2400</v>
      </c>
      <c r="CG18" s="54"/>
      <c r="CH18" s="101"/>
      <c r="CI18" s="137"/>
      <c r="CJ18" s="137"/>
      <c r="CK18" s="54"/>
      <c r="CL18" s="54"/>
      <c r="CM18" s="54"/>
      <c r="CN18" s="54"/>
      <c r="CO18" s="54"/>
      <c r="CP18" s="54"/>
      <c r="CQ18" s="54"/>
      <c r="CR18" s="54"/>
      <c r="CS18" s="54"/>
    </row>
    <row r="19" spans="1:101" x14ac:dyDescent="0.25">
      <c r="A19" s="181">
        <v>2024</v>
      </c>
      <c r="B19" s="110" t="s">
        <v>260</v>
      </c>
      <c r="C19" s="110" t="s">
        <v>57</v>
      </c>
      <c r="D19" s="110" t="s">
        <v>58</v>
      </c>
      <c r="E19" s="159">
        <v>2</v>
      </c>
      <c r="F19" s="159">
        <v>2</v>
      </c>
      <c r="G19" s="159" t="s">
        <v>242</v>
      </c>
      <c r="H19" s="159"/>
      <c r="I19" s="159"/>
      <c r="J19" s="159">
        <v>2</v>
      </c>
      <c r="K19" s="159" t="s">
        <v>242</v>
      </c>
      <c r="L19" s="159"/>
      <c r="M19" s="159"/>
      <c r="N19" s="159"/>
      <c r="O19" s="159"/>
      <c r="P19" s="159">
        <v>9</v>
      </c>
      <c r="Q19" s="159" t="s">
        <v>242</v>
      </c>
      <c r="R19" s="159">
        <v>18</v>
      </c>
      <c r="S19" s="159" t="s">
        <v>242</v>
      </c>
      <c r="T19" s="159">
        <v>1</v>
      </c>
      <c r="U19" s="159" t="s">
        <v>242</v>
      </c>
      <c r="V19" s="159">
        <v>2001</v>
      </c>
      <c r="Z19" s="108"/>
      <c r="AA19" s="108"/>
      <c r="AB19" s="108"/>
      <c r="AC19" s="108"/>
      <c r="AD19" s="108"/>
      <c r="AE19" s="108"/>
      <c r="AG19" s="54">
        <v>400</v>
      </c>
      <c r="AI19" s="54" t="s">
        <v>262</v>
      </c>
      <c r="AJ19" s="54">
        <v>6550</v>
      </c>
      <c r="AL19" s="54" t="s">
        <v>263</v>
      </c>
      <c r="AN19" s="108"/>
      <c r="AO19" s="108"/>
      <c r="AP19" s="108"/>
      <c r="AQ19" s="108"/>
      <c r="AR19" s="108"/>
      <c r="AS19" s="108"/>
      <c r="AT19" s="123"/>
      <c r="AU19" s="123"/>
      <c r="AV19" s="138"/>
      <c r="AW19" s="138"/>
      <c r="AX19" s="109"/>
      <c r="AY19" s="139"/>
      <c r="AZ19" s="139"/>
      <c r="BA19" s="138">
        <v>40000</v>
      </c>
      <c r="BB19" s="138"/>
      <c r="BC19" s="109">
        <f>BA19+BB19</f>
        <v>40000</v>
      </c>
      <c r="BF19" s="2">
        <v>2034</v>
      </c>
      <c r="BG19" s="54">
        <v>6950</v>
      </c>
      <c r="BH19" s="54">
        <v>8</v>
      </c>
      <c r="BI19" s="54"/>
      <c r="BK19" s="91"/>
      <c r="BL19" s="54">
        <v>1600</v>
      </c>
      <c r="BM19" s="101">
        <v>0</v>
      </c>
      <c r="BN19" s="101" t="s">
        <v>261</v>
      </c>
      <c r="BP19" s="91"/>
      <c r="BQ19" s="54">
        <v>1600</v>
      </c>
      <c r="BS19" s="54">
        <f>BQ19</f>
        <v>1600</v>
      </c>
      <c r="BT19" s="91"/>
      <c r="BV19" s="54">
        <f>BU19+BS19</f>
        <v>1600</v>
      </c>
      <c r="BW19" s="54">
        <v>0</v>
      </c>
      <c r="BX19" s="91"/>
      <c r="BY19" s="128">
        <f>BV19-BW19</f>
        <v>1600</v>
      </c>
      <c r="BZ19" s="124"/>
      <c r="CA19" s="123"/>
      <c r="CB19" s="124"/>
      <c r="CC19" s="125"/>
      <c r="CD19" s="127">
        <v>20000</v>
      </c>
      <c r="CG19" s="90"/>
      <c r="CH19" s="136"/>
      <c r="CI19" s="137"/>
      <c r="CJ19" s="137"/>
      <c r="CK19" s="54"/>
      <c r="CL19" s="54"/>
      <c r="CM19" s="54"/>
      <c r="CN19" s="54"/>
      <c r="CO19" s="54"/>
      <c r="CP19" s="54"/>
      <c r="CQ19" s="54"/>
      <c r="CR19" s="54"/>
      <c r="CS19" s="54"/>
      <c r="CW19" s="5" t="s">
        <v>1</v>
      </c>
    </row>
    <row r="20" spans="1:101" x14ac:dyDescent="0.25">
      <c r="A20" s="181">
        <v>2024</v>
      </c>
      <c r="B20" s="110" t="s">
        <v>260</v>
      </c>
      <c r="C20" s="110" t="s">
        <v>139</v>
      </c>
      <c r="D20" s="110" t="s">
        <v>140</v>
      </c>
      <c r="E20" s="159">
        <v>1</v>
      </c>
      <c r="F20" s="159">
        <v>1</v>
      </c>
      <c r="G20" s="159" t="s">
        <v>243</v>
      </c>
      <c r="H20" s="159"/>
      <c r="I20" s="159"/>
      <c r="J20" s="159">
        <v>1</v>
      </c>
      <c r="K20" s="159" t="s">
        <v>243</v>
      </c>
      <c r="L20" s="159"/>
      <c r="M20" s="159"/>
      <c r="N20" s="159"/>
      <c r="O20" s="159"/>
      <c r="P20" s="159">
        <v>9</v>
      </c>
      <c r="Q20" s="159" t="s">
        <v>243</v>
      </c>
      <c r="R20" s="159">
        <v>18</v>
      </c>
      <c r="S20" s="159" t="s">
        <v>243</v>
      </c>
      <c r="T20" s="159"/>
      <c r="U20" s="159"/>
      <c r="V20" s="159">
        <v>2010</v>
      </c>
      <c r="Z20" s="108"/>
      <c r="AA20" s="108"/>
      <c r="AB20" s="108"/>
      <c r="AC20" s="108"/>
      <c r="AD20" s="108"/>
      <c r="AE20" s="108"/>
      <c r="AM20" s="91"/>
      <c r="AN20" s="91"/>
      <c r="AO20" s="91"/>
      <c r="AP20" s="91"/>
      <c r="AT20" s="123"/>
      <c r="AU20" s="123"/>
      <c r="AV20" s="138">
        <v>1000</v>
      </c>
      <c r="AW20" s="138"/>
      <c r="AX20" s="109"/>
      <c r="AY20" s="139"/>
      <c r="AZ20" s="139"/>
      <c r="BA20" s="138">
        <v>25000</v>
      </c>
      <c r="BB20" s="138"/>
      <c r="BC20" s="109">
        <f>BA20+BB20</f>
        <v>25000</v>
      </c>
      <c r="BF20" s="90">
        <v>2025</v>
      </c>
      <c r="BG20" s="54">
        <v>4800</v>
      </c>
      <c r="BH20" s="54">
        <v>7</v>
      </c>
      <c r="BI20" s="54"/>
      <c r="BJ20" s="90">
        <v>2010</v>
      </c>
      <c r="BK20" s="91"/>
      <c r="BP20" s="91"/>
      <c r="BT20" s="91" t="s">
        <v>244</v>
      </c>
      <c r="BU20" s="54">
        <f>BH20*200+BI20*50</f>
        <v>1400</v>
      </c>
      <c r="BV20" s="54">
        <f>BU20+BS20</f>
        <v>1400</v>
      </c>
      <c r="BW20" s="54">
        <v>0</v>
      </c>
      <c r="BX20" s="91"/>
      <c r="BY20" s="128">
        <f>BV20-BW20</f>
        <v>1400</v>
      </c>
      <c r="BZ20" s="124"/>
      <c r="CA20" s="123"/>
      <c r="CB20" s="124"/>
      <c r="CC20" s="125"/>
      <c r="CD20" s="144">
        <v>20000</v>
      </c>
      <c r="CG20" s="54"/>
      <c r="CH20" s="101"/>
      <c r="CI20" s="137"/>
      <c r="CJ20" s="137"/>
      <c r="CK20" s="54"/>
      <c r="CL20" s="54"/>
      <c r="CM20" s="54"/>
      <c r="CN20" s="54"/>
      <c r="CO20" s="54"/>
      <c r="CP20" s="54"/>
      <c r="CQ20" s="54"/>
      <c r="CR20" s="54"/>
      <c r="CS20" s="54"/>
    </row>
    <row r="21" spans="1:101" x14ac:dyDescent="0.25">
      <c r="A21" s="181">
        <v>2025</v>
      </c>
      <c r="B21" s="110" t="s">
        <v>260</v>
      </c>
      <c r="C21" s="110" t="s">
        <v>50</v>
      </c>
      <c r="D21" s="110" t="s">
        <v>51</v>
      </c>
      <c r="E21" s="159">
        <v>1</v>
      </c>
      <c r="F21" s="159">
        <v>1</v>
      </c>
      <c r="G21" s="159" t="s">
        <v>243</v>
      </c>
      <c r="H21" s="159"/>
      <c r="I21" s="159"/>
      <c r="J21" s="159">
        <v>1</v>
      </c>
      <c r="K21" s="159"/>
      <c r="L21" s="159"/>
      <c r="M21" s="159"/>
      <c r="N21" s="159"/>
      <c r="O21" s="159"/>
      <c r="P21" s="159">
        <v>9</v>
      </c>
      <c r="Q21" s="159" t="s">
        <v>72</v>
      </c>
      <c r="R21" s="159">
        <v>18</v>
      </c>
      <c r="S21" s="159" t="s">
        <v>72</v>
      </c>
      <c r="T21" s="159"/>
      <c r="U21" s="159"/>
      <c r="V21" s="159">
        <v>2010</v>
      </c>
      <c r="Z21" s="108"/>
      <c r="AA21" s="108"/>
      <c r="AB21" s="108"/>
      <c r="AC21" s="108"/>
      <c r="AD21" s="108"/>
      <c r="AE21" s="108"/>
      <c r="AM21" s="91"/>
      <c r="AN21" s="91"/>
      <c r="AO21" s="91"/>
      <c r="AP21" s="91"/>
      <c r="AT21" s="123"/>
      <c r="AU21" s="123"/>
      <c r="AV21" s="138"/>
      <c r="AW21" s="138"/>
      <c r="AX21" s="109"/>
      <c r="AY21" s="139"/>
      <c r="AZ21" s="139"/>
      <c r="BA21" s="138"/>
      <c r="BB21" s="138"/>
      <c r="BC21" s="109"/>
      <c r="BF21" s="2">
        <v>2025</v>
      </c>
      <c r="BG21" s="54" t="e">
        <f>E21*800+J21*400+L21*125+N21*200+S21*125+#REF!*250+#REF!*500</f>
        <v>#VALUE!</v>
      </c>
      <c r="BH21" s="54">
        <v>5</v>
      </c>
      <c r="BI21" s="54"/>
      <c r="BK21" s="91"/>
      <c r="BL21" s="54">
        <v>1000</v>
      </c>
      <c r="BM21" s="101">
        <v>0</v>
      </c>
      <c r="BN21" s="101" t="s">
        <v>261</v>
      </c>
      <c r="BP21" s="91"/>
      <c r="BQ21" s="54">
        <v>1000</v>
      </c>
      <c r="BS21" s="54">
        <f>BQ21</f>
        <v>1000</v>
      </c>
      <c r="BT21" s="91" t="s">
        <v>244</v>
      </c>
      <c r="BU21" s="54">
        <f>BH21*200+BI21*50</f>
        <v>1000</v>
      </c>
      <c r="BV21" s="54">
        <f>BU21+BS21</f>
        <v>2000</v>
      </c>
      <c r="BW21" s="54">
        <v>0</v>
      </c>
      <c r="BX21" s="91"/>
      <c r="BY21" s="123">
        <f>BV21-BW21</f>
        <v>2000</v>
      </c>
      <c r="BZ21" s="124"/>
      <c r="CA21" s="123"/>
      <c r="CB21" s="124">
        <f>BY21</f>
        <v>2000</v>
      </c>
      <c r="CC21" s="140">
        <f>CA21+CB21</f>
        <v>2000</v>
      </c>
      <c r="CG21" s="90"/>
      <c r="CH21" s="136"/>
      <c r="CI21" s="137"/>
      <c r="CJ21" s="137"/>
      <c r="CK21" s="54"/>
      <c r="CL21" s="54"/>
      <c r="CM21" s="54"/>
      <c r="CN21" s="54"/>
      <c r="CO21" s="54"/>
      <c r="CP21" s="54"/>
      <c r="CQ21" s="54"/>
      <c r="CR21" s="54"/>
      <c r="CS21" s="54"/>
    </row>
    <row r="22" spans="1:101" x14ac:dyDescent="0.25">
      <c r="A22" s="181">
        <v>2025</v>
      </c>
      <c r="B22" s="110" t="s">
        <v>260</v>
      </c>
      <c r="C22" s="110" t="s">
        <v>59</v>
      </c>
      <c r="D22" s="110" t="s">
        <v>60</v>
      </c>
      <c r="E22" s="159">
        <v>1</v>
      </c>
      <c r="F22" s="159">
        <v>1</v>
      </c>
      <c r="G22" s="159" t="s">
        <v>242</v>
      </c>
      <c r="H22" s="159"/>
      <c r="I22" s="159"/>
      <c r="J22" s="159">
        <v>1</v>
      </c>
      <c r="K22" s="159" t="s">
        <v>242</v>
      </c>
      <c r="L22" s="159">
        <v>6</v>
      </c>
      <c r="M22" s="159" t="s">
        <v>242</v>
      </c>
      <c r="N22" s="159">
        <v>20</v>
      </c>
      <c r="O22" s="159" t="s">
        <v>242</v>
      </c>
      <c r="P22" s="159" t="s">
        <v>1</v>
      </c>
      <c r="Q22" s="159"/>
      <c r="R22" s="159"/>
      <c r="S22" s="159"/>
      <c r="T22" s="159" t="s">
        <v>1</v>
      </c>
      <c r="U22" s="159"/>
      <c r="V22" s="159">
        <v>2000</v>
      </c>
      <c r="Z22" s="108"/>
      <c r="AA22" s="108"/>
      <c r="AB22" s="108"/>
      <c r="AC22" s="108"/>
      <c r="AD22" s="108"/>
      <c r="AE22" s="108"/>
      <c r="AI22" s="54" t="s">
        <v>262</v>
      </c>
      <c r="AJ22" s="54">
        <v>1725</v>
      </c>
      <c r="AL22" s="54" t="s">
        <v>263</v>
      </c>
      <c r="AN22" s="108"/>
      <c r="AO22" s="108"/>
      <c r="AP22" s="108"/>
      <c r="AQ22" s="108"/>
      <c r="AR22" s="108"/>
      <c r="AS22" s="108"/>
      <c r="AT22" s="123"/>
      <c r="AU22" s="123"/>
      <c r="AV22" s="138"/>
      <c r="AW22" s="138"/>
      <c r="AX22" s="109"/>
      <c r="AY22" s="139"/>
      <c r="AZ22" s="139"/>
      <c r="BA22" s="138"/>
      <c r="BB22" s="138"/>
      <c r="BC22" s="109"/>
      <c r="BF22" s="2">
        <v>2034</v>
      </c>
      <c r="BG22" s="54">
        <v>1725</v>
      </c>
      <c r="BH22" s="54">
        <v>2</v>
      </c>
      <c r="BI22" s="54"/>
      <c r="BK22" s="91"/>
      <c r="BL22" s="54">
        <v>400</v>
      </c>
      <c r="BM22" s="101">
        <v>0</v>
      </c>
      <c r="BN22" s="101" t="s">
        <v>261</v>
      </c>
      <c r="BP22" s="91"/>
      <c r="BQ22" s="54">
        <v>400</v>
      </c>
      <c r="BS22" s="54">
        <f>BQ22</f>
        <v>400</v>
      </c>
      <c r="BT22" s="91"/>
      <c r="BU22" s="54" t="s">
        <v>1</v>
      </c>
      <c r="BV22" s="54">
        <v>400</v>
      </c>
      <c r="BW22" s="54">
        <v>0</v>
      </c>
      <c r="BX22" s="91"/>
      <c r="BY22" s="128">
        <f>BV22-BW22</f>
        <v>400</v>
      </c>
      <c r="BZ22" s="124"/>
      <c r="CA22" s="123"/>
      <c r="CB22" s="124"/>
      <c r="CC22" s="125"/>
      <c r="CG22" s="90"/>
      <c r="CH22" s="136"/>
      <c r="CI22" s="137"/>
      <c r="CJ22" s="137"/>
      <c r="CK22" s="54"/>
      <c r="CL22" s="54"/>
      <c r="CM22" s="54"/>
      <c r="CN22" s="54"/>
      <c r="CO22" s="54"/>
      <c r="CP22" s="54"/>
      <c r="CQ22" s="54"/>
      <c r="CR22" s="54"/>
      <c r="CS22" s="54"/>
    </row>
    <row r="23" spans="1:101" x14ac:dyDescent="0.25">
      <c r="A23" s="181">
        <v>2025</v>
      </c>
      <c r="B23" s="110" t="s">
        <v>260</v>
      </c>
      <c r="C23" s="110" t="s">
        <v>98</v>
      </c>
      <c r="D23" s="110" t="s">
        <v>99</v>
      </c>
      <c r="E23" s="159">
        <v>4</v>
      </c>
      <c r="F23" s="159">
        <v>4</v>
      </c>
      <c r="G23" s="159" t="s">
        <v>243</v>
      </c>
      <c r="H23" s="159"/>
      <c r="I23" s="159"/>
      <c r="J23" s="159">
        <v>4</v>
      </c>
      <c r="K23" s="159" t="s">
        <v>242</v>
      </c>
      <c r="L23" s="159">
        <v>13</v>
      </c>
      <c r="M23" s="159" t="s">
        <v>243</v>
      </c>
      <c r="N23" s="159">
        <v>26</v>
      </c>
      <c r="O23" s="159" t="s">
        <v>243</v>
      </c>
      <c r="P23" s="159">
        <v>12</v>
      </c>
      <c r="Q23" s="159" t="s">
        <v>243</v>
      </c>
      <c r="R23" s="159">
        <v>24</v>
      </c>
      <c r="S23" s="159" t="s">
        <v>243</v>
      </c>
      <c r="T23" s="159">
        <v>5</v>
      </c>
      <c r="U23" s="159" t="s">
        <v>72</v>
      </c>
      <c r="V23" s="159">
        <v>2010</v>
      </c>
      <c r="Z23" s="108"/>
      <c r="AA23" s="108"/>
      <c r="AB23" s="108"/>
      <c r="AC23" s="108"/>
      <c r="AD23" s="108"/>
      <c r="AE23" s="108"/>
      <c r="AM23" s="91"/>
      <c r="AN23" s="108"/>
      <c r="AO23" s="108"/>
      <c r="AP23" s="108"/>
      <c r="AQ23" s="108"/>
      <c r="AR23" s="108"/>
      <c r="AS23" s="108"/>
      <c r="AT23" s="123"/>
      <c r="AU23" s="123"/>
      <c r="AV23" s="138"/>
      <c r="AW23" s="138"/>
      <c r="AX23" s="109"/>
      <c r="AY23" s="139"/>
      <c r="AZ23" s="139"/>
      <c r="BA23" s="138">
        <v>34000</v>
      </c>
      <c r="BB23" s="138"/>
      <c r="BC23" s="109">
        <f>BA23+BB23</f>
        <v>34000</v>
      </c>
      <c r="BF23" s="90">
        <v>2040</v>
      </c>
      <c r="BG23" s="54">
        <v>34100</v>
      </c>
      <c r="BH23" s="54"/>
      <c r="BI23" s="54"/>
      <c r="BK23" s="91"/>
      <c r="BP23" s="91"/>
      <c r="BT23" s="91"/>
      <c r="BX23" s="91"/>
      <c r="BY23" s="123"/>
      <c r="BZ23" s="124"/>
      <c r="CA23" s="123"/>
      <c r="CB23" s="124"/>
      <c r="CC23" s="125"/>
      <c r="CG23" s="54"/>
      <c r="CH23" s="101"/>
      <c r="CI23" s="137"/>
      <c r="CJ23" s="137"/>
      <c r="CK23" s="54"/>
      <c r="CL23" s="54"/>
      <c r="CM23" s="54"/>
      <c r="CN23" s="54"/>
      <c r="CO23" s="54"/>
      <c r="CP23" s="54"/>
      <c r="CQ23" s="54"/>
      <c r="CR23" s="54"/>
      <c r="CS23" s="54"/>
    </row>
    <row r="24" spans="1:101" x14ac:dyDescent="0.25">
      <c r="A24" s="181">
        <v>2025</v>
      </c>
      <c r="B24" s="110" t="s">
        <v>260</v>
      </c>
      <c r="C24" s="110" t="s">
        <v>143</v>
      </c>
      <c r="D24" s="110" t="s">
        <v>144</v>
      </c>
      <c r="E24" s="159">
        <v>1</v>
      </c>
      <c r="F24" s="159">
        <v>1</v>
      </c>
      <c r="G24" s="159" t="s">
        <v>72</v>
      </c>
      <c r="H24" s="159"/>
      <c r="I24" s="159"/>
      <c r="J24" s="159">
        <v>1</v>
      </c>
      <c r="K24" s="159" t="s">
        <v>72</v>
      </c>
      <c r="L24" s="159"/>
      <c r="M24" s="159"/>
      <c r="N24" s="159"/>
      <c r="O24" s="159"/>
      <c r="P24" s="159">
        <v>13</v>
      </c>
      <c r="Q24" s="159" t="s">
        <v>72</v>
      </c>
      <c r="R24" s="159">
        <v>26</v>
      </c>
      <c r="S24" s="159" t="s">
        <v>72</v>
      </c>
      <c r="T24" s="159"/>
      <c r="U24" s="159"/>
      <c r="V24" s="159">
        <v>2000</v>
      </c>
      <c r="X24" s="87" t="s">
        <v>1</v>
      </c>
      <c r="Z24" s="108"/>
      <c r="AA24" s="108"/>
      <c r="AB24" s="108">
        <v>0</v>
      </c>
      <c r="AC24" s="108">
        <v>7986</v>
      </c>
      <c r="AD24" s="108"/>
      <c r="AE24" s="108">
        <f>AC24</f>
        <v>7986</v>
      </c>
      <c r="AG24" s="54">
        <v>0</v>
      </c>
      <c r="AJ24" s="54">
        <v>0</v>
      </c>
      <c r="AT24" s="123"/>
      <c r="AU24" s="123"/>
      <c r="AV24" s="138"/>
      <c r="AW24" s="138"/>
      <c r="AX24" s="109"/>
      <c r="AY24" s="139"/>
      <c r="AZ24" s="139"/>
      <c r="BA24" s="138"/>
      <c r="BB24" s="138"/>
      <c r="BC24" s="109"/>
      <c r="BD24" s="90">
        <v>2028</v>
      </c>
      <c r="BE24" s="54">
        <v>500</v>
      </c>
      <c r="BF24" s="90">
        <v>2033</v>
      </c>
      <c r="BG24" s="54">
        <v>6625</v>
      </c>
      <c r="BH24" s="54">
        <v>8</v>
      </c>
      <c r="BI24" s="54"/>
      <c r="BJ24" s="90">
        <v>2000</v>
      </c>
      <c r="BK24" s="91"/>
      <c r="BL24" s="54">
        <v>1600</v>
      </c>
      <c r="BM24" s="101">
        <v>0</v>
      </c>
      <c r="BN24" s="101" t="s">
        <v>261</v>
      </c>
      <c r="BP24" s="91"/>
      <c r="BT24" s="91"/>
      <c r="BX24" s="91"/>
      <c r="BY24" s="123"/>
      <c r="BZ24" s="124"/>
      <c r="CA24" s="123"/>
      <c r="CB24" s="124"/>
      <c r="CC24" s="125"/>
      <c r="CG24" s="54"/>
      <c r="CH24" s="101"/>
      <c r="CI24" s="137"/>
      <c r="CJ24" s="137"/>
      <c r="CK24" s="54"/>
      <c r="CL24" s="54"/>
      <c r="CM24" s="54"/>
      <c r="CN24" s="54"/>
      <c r="CO24" s="54"/>
      <c r="CP24" s="54"/>
      <c r="CQ24" s="54"/>
      <c r="CR24" s="54"/>
      <c r="CS24" s="54"/>
    </row>
    <row r="25" spans="1:101" x14ac:dyDescent="0.25">
      <c r="A25" s="181">
        <v>2027</v>
      </c>
      <c r="B25" s="110" t="s">
        <v>260</v>
      </c>
      <c r="C25" s="110" t="s">
        <v>96</v>
      </c>
      <c r="D25" s="110" t="s">
        <v>97</v>
      </c>
      <c r="E25" s="159">
        <v>1</v>
      </c>
      <c r="F25" s="159">
        <v>1</v>
      </c>
      <c r="G25" s="159" t="s">
        <v>243</v>
      </c>
      <c r="H25" s="159"/>
      <c r="I25" s="159"/>
      <c r="J25" s="159">
        <v>1</v>
      </c>
      <c r="K25" s="159" t="s">
        <v>242</v>
      </c>
      <c r="L25" s="159"/>
      <c r="M25" s="159"/>
      <c r="N25" s="159"/>
      <c r="O25" s="159"/>
      <c r="P25" s="159">
        <v>7</v>
      </c>
      <c r="Q25" s="159" t="s">
        <v>243</v>
      </c>
      <c r="R25" s="159">
        <v>14</v>
      </c>
      <c r="S25" s="159" t="s">
        <v>243</v>
      </c>
      <c r="T25" s="159">
        <v>3</v>
      </c>
      <c r="U25" s="159" t="s">
        <v>243</v>
      </c>
      <c r="V25" s="159">
        <v>2012</v>
      </c>
      <c r="Z25" s="108"/>
      <c r="AA25" s="108"/>
      <c r="AB25" s="108"/>
      <c r="AC25" s="108"/>
      <c r="AD25" s="108"/>
      <c r="AE25" s="108"/>
      <c r="AM25" s="91" t="s">
        <v>1</v>
      </c>
      <c r="AN25" s="108"/>
      <c r="AO25" s="108"/>
      <c r="AP25" s="108"/>
      <c r="AQ25" s="108" t="s">
        <v>1</v>
      </c>
      <c r="AR25" s="108"/>
      <c r="AS25" s="108"/>
      <c r="AT25" s="123"/>
      <c r="AU25" s="123"/>
      <c r="AV25" s="138"/>
      <c r="AW25" s="138"/>
      <c r="AX25" s="109"/>
      <c r="AY25" s="139" t="s">
        <v>1</v>
      </c>
      <c r="AZ25" s="139"/>
      <c r="BA25" s="138">
        <v>4500</v>
      </c>
      <c r="BB25" s="138"/>
      <c r="BC25" s="109">
        <f>BA25+BB25</f>
        <v>4500</v>
      </c>
      <c r="BF25" s="90">
        <v>2027</v>
      </c>
      <c r="BG25" s="54">
        <v>4325</v>
      </c>
      <c r="BH25" s="54"/>
      <c r="BI25" s="54"/>
      <c r="BK25" s="91"/>
      <c r="BP25" s="91"/>
      <c r="BT25" s="91"/>
      <c r="BX25" s="91"/>
      <c r="BY25" s="123"/>
      <c r="BZ25" s="124"/>
      <c r="CA25" s="123"/>
      <c r="CB25" s="124"/>
      <c r="CC25" s="125"/>
      <c r="CG25" s="54"/>
      <c r="CH25" s="101"/>
      <c r="CI25" s="137"/>
      <c r="CJ25" s="137"/>
      <c r="CK25" s="54"/>
      <c r="CL25" s="54"/>
      <c r="CM25" s="54"/>
      <c r="CN25" s="54"/>
      <c r="CO25" s="54"/>
      <c r="CP25" s="54"/>
      <c r="CQ25" s="54"/>
      <c r="CR25" s="54"/>
      <c r="CS25" s="54"/>
    </row>
    <row r="26" spans="1:101" x14ac:dyDescent="0.25">
      <c r="A26" s="181">
        <v>2028</v>
      </c>
      <c r="B26" s="110" t="s">
        <v>260</v>
      </c>
      <c r="C26" s="110" t="s">
        <v>52</v>
      </c>
      <c r="D26" s="110" t="s">
        <v>53</v>
      </c>
      <c r="E26" s="159">
        <v>1</v>
      </c>
      <c r="F26" s="159">
        <v>1</v>
      </c>
      <c r="G26" s="159" t="s">
        <v>72</v>
      </c>
      <c r="H26" s="159"/>
      <c r="I26" s="159"/>
      <c r="J26" s="159">
        <v>1</v>
      </c>
      <c r="K26" s="159" t="s">
        <v>72</v>
      </c>
      <c r="L26" s="159"/>
      <c r="M26" s="159"/>
      <c r="N26" s="159"/>
      <c r="O26" s="159"/>
      <c r="P26" s="159">
        <v>13</v>
      </c>
      <c r="Q26" s="159" t="s">
        <v>72</v>
      </c>
      <c r="R26" s="159">
        <v>26</v>
      </c>
      <c r="S26" s="159" t="s">
        <v>72</v>
      </c>
      <c r="T26" s="159">
        <v>2</v>
      </c>
      <c r="U26" s="159" t="s">
        <v>72</v>
      </c>
      <c r="V26" s="159">
        <v>2012</v>
      </c>
      <c r="Z26" s="108"/>
      <c r="AA26" s="108"/>
      <c r="AB26" s="108"/>
      <c r="AC26" s="108">
        <v>1948</v>
      </c>
      <c r="AD26" s="108" t="s">
        <v>264</v>
      </c>
      <c r="AE26" s="108">
        <f>AB26+Y26-AC26</f>
        <v>-1948</v>
      </c>
      <c r="AG26" s="54">
        <v>0</v>
      </c>
      <c r="AJ26" s="54">
        <v>0</v>
      </c>
      <c r="AT26" s="123"/>
      <c r="AU26" s="123"/>
      <c r="AV26" s="138"/>
      <c r="AW26" s="138"/>
      <c r="AX26" s="109"/>
      <c r="AY26" s="139"/>
      <c r="AZ26" s="139"/>
      <c r="BA26" s="138"/>
      <c r="BB26" s="138"/>
      <c r="BC26" s="109"/>
      <c r="BF26" s="2">
        <v>2027</v>
      </c>
      <c r="BG26" s="54" t="e">
        <f>E26*800+J26*400+L26*125+N26*200+S26*125+#REF!*250+#REF!*500</f>
        <v>#VALUE!</v>
      </c>
      <c r="BH26" s="54">
        <v>6</v>
      </c>
      <c r="BI26" s="54"/>
      <c r="BK26" s="91"/>
      <c r="BL26" s="54">
        <v>1200</v>
      </c>
      <c r="BM26" s="101">
        <v>0</v>
      </c>
      <c r="BN26" s="101" t="s">
        <v>261</v>
      </c>
      <c r="BP26" s="91"/>
      <c r="BQ26" s="54">
        <v>1200</v>
      </c>
      <c r="BS26" s="54">
        <f>BQ26</f>
        <v>1200</v>
      </c>
      <c r="BT26" s="91"/>
      <c r="BV26" s="54">
        <f>BU26+BS26</f>
        <v>1200</v>
      </c>
      <c r="BW26" s="54">
        <v>0</v>
      </c>
      <c r="BX26" s="91"/>
      <c r="BY26" s="128">
        <f>BV26-BW26</f>
        <v>1200</v>
      </c>
      <c r="BZ26" s="124"/>
      <c r="CA26" s="123" t="s">
        <v>1</v>
      </c>
      <c r="CB26" s="124"/>
      <c r="CC26" s="125"/>
      <c r="CG26" s="90"/>
      <c r="CH26" s="136"/>
      <c r="CI26" s="137"/>
      <c r="CJ26" s="137"/>
      <c r="CK26" s="54"/>
      <c r="CL26" s="54"/>
      <c r="CM26" s="54"/>
      <c r="CN26" s="54"/>
      <c r="CO26" s="54"/>
      <c r="CP26" s="54"/>
      <c r="CQ26" s="54"/>
      <c r="CR26" s="54"/>
      <c r="CS26" s="54"/>
    </row>
    <row r="27" spans="1:101" x14ac:dyDescent="0.25">
      <c r="A27" s="181">
        <v>2028</v>
      </c>
      <c r="B27" s="110" t="s">
        <v>260</v>
      </c>
      <c r="C27" s="110" t="s">
        <v>145</v>
      </c>
      <c r="D27" s="170" t="s">
        <v>265</v>
      </c>
      <c r="E27" s="159">
        <v>3</v>
      </c>
      <c r="F27" s="159">
        <v>3</v>
      </c>
      <c r="G27" s="159" t="s">
        <v>72</v>
      </c>
      <c r="H27" s="159"/>
      <c r="I27" s="159"/>
      <c r="J27" s="159">
        <v>3</v>
      </c>
      <c r="K27" s="159" t="s">
        <v>243</v>
      </c>
      <c r="L27" s="159">
        <v>30</v>
      </c>
      <c r="M27" s="159" t="s">
        <v>72</v>
      </c>
      <c r="N27" s="159">
        <v>60</v>
      </c>
      <c r="O27" s="159" t="s">
        <v>72</v>
      </c>
      <c r="P27" s="159" t="s">
        <v>1</v>
      </c>
      <c r="Q27" s="159" t="s">
        <v>72</v>
      </c>
      <c r="R27" s="159"/>
      <c r="S27" s="159"/>
      <c r="T27" s="159">
        <v>1</v>
      </c>
      <c r="U27" s="159" t="s">
        <v>72</v>
      </c>
      <c r="V27" s="159">
        <v>2013</v>
      </c>
      <c r="Z27" s="108"/>
      <c r="AA27" s="108"/>
      <c r="AB27" s="108"/>
      <c r="AC27" s="108"/>
      <c r="AD27" s="108"/>
      <c r="AE27" s="108"/>
      <c r="AT27" s="123"/>
      <c r="AU27" s="123"/>
      <c r="AV27" s="138"/>
      <c r="AW27" s="138"/>
      <c r="AX27" s="109"/>
      <c r="AY27" s="139"/>
      <c r="AZ27" s="139"/>
      <c r="BA27" s="138"/>
      <c r="BB27" s="138"/>
      <c r="BC27" s="109"/>
      <c r="BF27" s="90">
        <v>2028</v>
      </c>
      <c r="BG27" s="54" t="e">
        <f>E27*800+J27*400+L27*125+N27*200+S27*125+#REF!*250+#REF!*500</f>
        <v>#REF!</v>
      </c>
      <c r="BH27" s="54">
        <v>20</v>
      </c>
      <c r="BI27" s="54"/>
      <c r="BJ27" s="90">
        <v>2012</v>
      </c>
      <c r="BK27" s="91"/>
      <c r="BP27" s="91"/>
      <c r="BT27" s="91"/>
      <c r="BX27" s="91"/>
      <c r="BY27" s="123"/>
      <c r="BZ27" s="124"/>
      <c r="CA27" s="123">
        <f>BH27*200+BI27*50</f>
        <v>4000</v>
      </c>
      <c r="CB27" s="124"/>
      <c r="CC27" s="125">
        <f>CA27+CB27</f>
        <v>4000</v>
      </c>
      <c r="CG27" s="54"/>
      <c r="CH27" s="101"/>
      <c r="CI27" s="137"/>
      <c r="CJ27" s="137"/>
      <c r="CK27" s="54"/>
      <c r="CL27" s="54"/>
      <c r="CM27" s="54"/>
      <c r="CN27" s="54"/>
      <c r="CO27" s="54"/>
      <c r="CP27" s="54"/>
      <c r="CQ27" s="54"/>
      <c r="CR27" s="54"/>
      <c r="CS27" s="54"/>
    </row>
    <row r="28" spans="1:101" x14ac:dyDescent="0.25">
      <c r="A28" s="181">
        <v>2030</v>
      </c>
      <c r="B28" s="110" t="s">
        <v>260</v>
      </c>
      <c r="C28" s="110" t="s">
        <v>47</v>
      </c>
      <c r="D28" s="110" t="s">
        <v>48</v>
      </c>
      <c r="E28" s="159">
        <v>3</v>
      </c>
      <c r="F28" s="159">
        <v>3</v>
      </c>
      <c r="G28" s="159" t="s">
        <v>243</v>
      </c>
      <c r="H28" s="159"/>
      <c r="I28" s="159"/>
      <c r="J28" s="159">
        <v>3</v>
      </c>
      <c r="K28" s="159" t="s">
        <v>243</v>
      </c>
      <c r="L28" s="159"/>
      <c r="M28" s="159"/>
      <c r="N28" s="159"/>
      <c r="O28" s="159"/>
      <c r="P28" s="159">
        <v>9</v>
      </c>
      <c r="Q28" s="159" t="s">
        <v>72</v>
      </c>
      <c r="R28" s="159">
        <v>18</v>
      </c>
      <c r="S28" s="159" t="s">
        <v>72</v>
      </c>
      <c r="T28" s="159">
        <v>3</v>
      </c>
      <c r="U28" s="159" t="s">
        <v>72</v>
      </c>
      <c r="V28" s="159">
        <v>2005</v>
      </c>
      <c r="Y28" s="54">
        <v>500</v>
      </c>
      <c r="Z28" s="108">
        <v>0</v>
      </c>
      <c r="AA28" s="108" t="s">
        <v>245</v>
      </c>
      <c r="AB28" s="108">
        <v>6625</v>
      </c>
      <c r="AC28" s="108">
        <v>4539</v>
      </c>
      <c r="AD28" s="108" t="s">
        <v>245</v>
      </c>
      <c r="AE28" s="108">
        <f>AB28+Y28-AC28</f>
        <v>2586</v>
      </c>
      <c r="AG28" s="54">
        <v>0</v>
      </c>
      <c r="AJ28" s="54">
        <v>0</v>
      </c>
      <c r="AM28" s="91" t="s">
        <v>1</v>
      </c>
      <c r="AN28" s="91"/>
      <c r="AO28" s="91"/>
      <c r="AP28" s="91"/>
      <c r="AQ28" s="54" t="s">
        <v>1</v>
      </c>
      <c r="AT28" s="123"/>
      <c r="AU28" s="123"/>
      <c r="AV28" s="124" t="s">
        <v>1</v>
      </c>
      <c r="AW28" s="124"/>
      <c r="AX28" s="125"/>
      <c r="AY28" s="123"/>
      <c r="AZ28" s="123"/>
      <c r="BA28" s="124" t="s">
        <v>1</v>
      </c>
      <c r="BB28" s="124"/>
      <c r="BC28" s="125"/>
      <c r="BF28" s="2">
        <v>2032</v>
      </c>
      <c r="BG28" s="54" t="e">
        <f>L28*125+N28*200+S28*125+#REF!*250+#REF!*500</f>
        <v>#VALUE!</v>
      </c>
      <c r="BH28" s="54" t="s">
        <v>1</v>
      </c>
      <c r="BI28" s="54"/>
      <c r="BK28" s="91"/>
      <c r="BP28" s="91"/>
      <c r="BT28" s="91"/>
      <c r="BX28" s="91"/>
      <c r="BY28" s="123"/>
      <c r="BZ28" s="124"/>
      <c r="CA28" s="123"/>
      <c r="CB28" s="124"/>
      <c r="CC28" s="125"/>
      <c r="CG28" s="90"/>
      <c r="CH28" s="136"/>
      <c r="CI28" s="137"/>
      <c r="CJ28" s="137"/>
      <c r="CK28" s="54"/>
      <c r="CL28" s="54"/>
      <c r="CM28" s="54"/>
      <c r="CN28" s="54"/>
      <c r="CO28" s="54"/>
      <c r="CP28" s="54"/>
      <c r="CQ28" s="54"/>
      <c r="CR28" s="54"/>
      <c r="CS28" s="54"/>
    </row>
    <row r="29" spans="1:101" x14ac:dyDescent="0.25">
      <c r="A29" s="181">
        <v>2030</v>
      </c>
      <c r="B29" s="110" t="s">
        <v>260</v>
      </c>
      <c r="C29" s="110" t="s">
        <v>61</v>
      </c>
      <c r="D29" s="110" t="s">
        <v>62</v>
      </c>
      <c r="E29" s="159">
        <v>1</v>
      </c>
      <c r="F29" s="159">
        <v>1</v>
      </c>
      <c r="G29" s="159" t="s">
        <v>243</v>
      </c>
      <c r="H29" s="159"/>
      <c r="I29" s="159"/>
      <c r="J29" s="159">
        <v>1</v>
      </c>
      <c r="K29" s="159" t="s">
        <v>243</v>
      </c>
      <c r="L29" s="159">
        <v>10</v>
      </c>
      <c r="M29" s="159"/>
      <c r="N29" s="159">
        <v>20</v>
      </c>
      <c r="O29" s="159" t="s">
        <v>72</v>
      </c>
      <c r="P29" s="159">
        <v>9</v>
      </c>
      <c r="Q29" s="159" t="s">
        <v>72</v>
      </c>
      <c r="R29" s="159">
        <v>18</v>
      </c>
      <c r="S29" s="159"/>
      <c r="T29" s="159">
        <v>2</v>
      </c>
      <c r="U29" s="159" t="s">
        <v>72</v>
      </c>
      <c r="V29" s="159">
        <v>2000</v>
      </c>
      <c r="Z29" s="108"/>
      <c r="AA29" s="108"/>
      <c r="AB29" s="108"/>
      <c r="AC29" s="108"/>
      <c r="AD29" s="108"/>
      <c r="AE29" s="108"/>
      <c r="AL29" s="54" t="s">
        <v>1</v>
      </c>
      <c r="AN29" s="108"/>
      <c r="AO29" s="108"/>
      <c r="AP29" s="108"/>
      <c r="AQ29" s="108">
        <v>6700</v>
      </c>
      <c r="AR29" s="108">
        <f>AQ29</f>
        <v>6700</v>
      </c>
      <c r="AS29" s="108">
        <v>0</v>
      </c>
      <c r="AT29" s="123" t="s">
        <v>1</v>
      </c>
      <c r="AU29" s="123"/>
      <c r="AV29" s="138"/>
      <c r="AW29" s="138"/>
      <c r="AX29" s="109"/>
      <c r="AY29" s="139">
        <f>AR29-AS29</f>
        <v>6700</v>
      </c>
      <c r="AZ29" s="139"/>
      <c r="BA29" s="138"/>
      <c r="BB29" s="138">
        <f>AY29</f>
        <v>6700</v>
      </c>
      <c r="BC29" s="141">
        <f>BA29+BB29</f>
        <v>6700</v>
      </c>
      <c r="BF29" s="2">
        <v>2032</v>
      </c>
      <c r="BG29" s="54">
        <v>6675</v>
      </c>
      <c r="BH29" s="54">
        <v>4</v>
      </c>
      <c r="BI29" s="54"/>
      <c r="BK29" s="91"/>
      <c r="BL29" s="54">
        <v>800</v>
      </c>
      <c r="BM29" s="101">
        <v>0</v>
      </c>
      <c r="BN29" s="101" t="s">
        <v>261</v>
      </c>
      <c r="BP29" s="91"/>
      <c r="BQ29" s="54">
        <v>800</v>
      </c>
      <c r="BS29" s="54">
        <f>BQ29</f>
        <v>800</v>
      </c>
      <c r="BT29" s="91"/>
      <c r="BV29" s="54">
        <f>BU29+BS29</f>
        <v>800</v>
      </c>
      <c r="BW29" s="54">
        <v>0</v>
      </c>
      <c r="BX29" s="91"/>
      <c r="BY29" s="128">
        <f>BV29-BW29</f>
        <v>800</v>
      </c>
      <c r="BZ29" s="124"/>
      <c r="CA29" s="123"/>
      <c r="CB29" s="124"/>
      <c r="CC29" s="125"/>
      <c r="CG29" s="90"/>
      <c r="CH29" s="136"/>
      <c r="CI29" s="137"/>
      <c r="CJ29" s="137"/>
      <c r="CK29" s="54"/>
      <c r="CL29" s="54"/>
      <c r="CM29" s="54"/>
      <c r="CN29" s="54"/>
      <c r="CO29" s="54"/>
      <c r="CP29" s="54"/>
      <c r="CQ29" s="54"/>
      <c r="CR29" s="54"/>
      <c r="CS29" s="54"/>
    </row>
    <row r="30" spans="1:101" x14ac:dyDescent="0.25">
      <c r="A30" s="181">
        <v>2032</v>
      </c>
      <c r="B30" s="110" t="s">
        <v>260</v>
      </c>
      <c r="C30" s="110" t="s">
        <v>106</v>
      </c>
      <c r="D30" s="110" t="s">
        <v>107</v>
      </c>
      <c r="E30" s="159">
        <v>2</v>
      </c>
      <c r="F30" s="159">
        <v>2</v>
      </c>
      <c r="G30" s="159" t="s">
        <v>72</v>
      </c>
      <c r="H30" s="159" t="s">
        <v>1</v>
      </c>
      <c r="I30" s="159"/>
      <c r="J30" s="159">
        <v>2</v>
      </c>
      <c r="K30" s="159" t="s">
        <v>72</v>
      </c>
      <c r="L30" s="159" t="s">
        <v>1</v>
      </c>
      <c r="M30" s="159"/>
      <c r="N30" s="159" t="s">
        <v>1</v>
      </c>
      <c r="O30" s="159"/>
      <c r="P30" s="159">
        <v>9</v>
      </c>
      <c r="Q30" s="159" t="s">
        <v>72</v>
      </c>
      <c r="R30" s="159">
        <v>18</v>
      </c>
      <c r="S30" s="159" t="s">
        <v>72</v>
      </c>
      <c r="T30" s="159"/>
      <c r="U30" s="159"/>
      <c r="V30" s="159">
        <v>1999</v>
      </c>
      <c r="Z30" s="108"/>
      <c r="AA30" s="108"/>
      <c r="AB30" s="108">
        <f>1200-1200</f>
        <v>0</v>
      </c>
      <c r="AC30" s="108"/>
      <c r="AD30" s="108"/>
      <c r="AE30" s="108"/>
      <c r="AT30" s="123"/>
      <c r="AU30" s="123"/>
      <c r="AV30" s="138"/>
      <c r="AW30" s="138"/>
      <c r="AX30" s="109"/>
      <c r="AY30" s="139"/>
      <c r="AZ30" s="139"/>
      <c r="BA30" s="138"/>
      <c r="BB30" s="138"/>
      <c r="BC30" s="109"/>
      <c r="BF30" s="90">
        <v>2024</v>
      </c>
      <c r="BG30" s="54">
        <v>5050</v>
      </c>
      <c r="BH30" s="54">
        <v>3</v>
      </c>
      <c r="BI30" s="54"/>
      <c r="BJ30" s="90">
        <v>1999</v>
      </c>
      <c r="BK30" s="91"/>
      <c r="BL30" s="54">
        <v>600</v>
      </c>
      <c r="BM30" s="101">
        <v>0</v>
      </c>
      <c r="BN30" s="101" t="s">
        <v>261</v>
      </c>
      <c r="BP30" s="91"/>
      <c r="BQ30" s="54">
        <v>600</v>
      </c>
      <c r="BS30" s="54">
        <f>BQ30</f>
        <v>600</v>
      </c>
      <c r="BT30" s="91"/>
      <c r="BV30" s="54">
        <f>BU30+BS30</f>
        <v>600</v>
      </c>
      <c r="BW30" s="54">
        <v>0</v>
      </c>
      <c r="BX30" s="91"/>
      <c r="BY30" s="128">
        <f>BV30-BW30</f>
        <v>600</v>
      </c>
      <c r="BZ30" s="124"/>
      <c r="CA30" s="123"/>
      <c r="CB30" s="124"/>
      <c r="CC30" s="125"/>
      <c r="CG30" s="54"/>
      <c r="CH30" s="101"/>
      <c r="CI30" s="137"/>
      <c r="CJ30" s="137"/>
      <c r="CK30" s="54"/>
      <c r="CL30" s="54"/>
      <c r="CM30" s="54"/>
      <c r="CN30" s="54"/>
      <c r="CO30" s="54"/>
      <c r="CP30" s="54"/>
      <c r="CQ30" s="54"/>
      <c r="CR30" s="54"/>
      <c r="CS30" s="54"/>
    </row>
    <row r="31" spans="1:101" x14ac:dyDescent="0.25">
      <c r="A31" s="181">
        <v>2033</v>
      </c>
      <c r="B31" s="110" t="s">
        <v>260</v>
      </c>
      <c r="C31" s="110" t="s">
        <v>102</v>
      </c>
      <c r="D31" s="110" t="s">
        <v>104</v>
      </c>
      <c r="E31" s="159">
        <v>18</v>
      </c>
      <c r="F31" s="159">
        <v>12</v>
      </c>
      <c r="G31" s="159" t="s">
        <v>72</v>
      </c>
      <c r="H31" s="159">
        <v>6</v>
      </c>
      <c r="I31" s="159" t="s">
        <v>72</v>
      </c>
      <c r="J31" s="159">
        <v>18</v>
      </c>
      <c r="K31" s="159" t="s">
        <v>72</v>
      </c>
      <c r="L31" s="159">
        <v>10</v>
      </c>
      <c r="M31" s="159" t="s">
        <v>72</v>
      </c>
      <c r="N31" s="159">
        <v>20</v>
      </c>
      <c r="O31" s="159" t="s">
        <v>72</v>
      </c>
      <c r="P31" s="159">
        <v>10</v>
      </c>
      <c r="Q31" s="159" t="s">
        <v>72</v>
      </c>
      <c r="R31" s="159">
        <v>20</v>
      </c>
      <c r="S31" s="159" t="s">
        <v>72</v>
      </c>
      <c r="T31" s="159">
        <v>5</v>
      </c>
      <c r="U31" s="159" t="s">
        <v>72</v>
      </c>
      <c r="V31" s="159">
        <v>2008</v>
      </c>
      <c r="X31" s="87" t="s">
        <v>244</v>
      </c>
      <c r="Y31" s="54">
        <v>11000</v>
      </c>
      <c r="Z31" s="108">
        <v>12151</v>
      </c>
      <c r="AA31" s="108" t="s">
        <v>245</v>
      </c>
      <c r="AB31" s="108">
        <f>43636-3810.75+99175</f>
        <v>139000.25</v>
      </c>
      <c r="AC31" s="108">
        <f>57188+6570+2190+10701+28244+10846</f>
        <v>115739</v>
      </c>
      <c r="AD31" s="142" t="s">
        <v>261</v>
      </c>
      <c r="AE31" s="108"/>
      <c r="AG31" s="99">
        <v>0</v>
      </c>
      <c r="AH31" s="99"/>
      <c r="AI31" s="99"/>
      <c r="AJ31" s="54">
        <f>AB31-AC31</f>
        <v>23261.25</v>
      </c>
      <c r="AL31" s="54" t="s">
        <v>263</v>
      </c>
      <c r="AT31" s="123"/>
      <c r="AU31" s="123"/>
      <c r="AV31" s="138"/>
      <c r="AW31" s="138"/>
      <c r="AX31" s="109"/>
      <c r="AY31" s="139"/>
      <c r="AZ31" s="139"/>
      <c r="BA31" s="138"/>
      <c r="BB31" s="138"/>
      <c r="BC31" s="109"/>
      <c r="BD31" s="90">
        <v>2028</v>
      </c>
      <c r="BE31" s="54">
        <v>11000</v>
      </c>
      <c r="BF31" s="90">
        <v>2033</v>
      </c>
      <c r="BG31" s="54">
        <v>139000</v>
      </c>
      <c r="BH31" s="54"/>
      <c r="BI31" s="54"/>
      <c r="BK31" s="91"/>
      <c r="BL31" s="54">
        <f>-3749.1+20000</f>
        <v>16250.9</v>
      </c>
      <c r="BM31" s="101">
        <v>0</v>
      </c>
      <c r="BN31" s="101" t="s">
        <v>261</v>
      </c>
      <c r="BP31" s="91"/>
      <c r="BQ31" s="54">
        <v>16251</v>
      </c>
      <c r="BS31" s="54">
        <f>BQ31</f>
        <v>16251</v>
      </c>
      <c r="BT31" s="91"/>
      <c r="BV31" s="54">
        <f>BU31+BS31</f>
        <v>16251</v>
      </c>
      <c r="BW31" s="54">
        <v>0</v>
      </c>
      <c r="BX31" s="91"/>
      <c r="BY31" s="123">
        <f>BV31-BW31</f>
        <v>16251</v>
      </c>
      <c r="BZ31" s="124"/>
      <c r="CA31" s="123"/>
      <c r="CB31" s="124">
        <f>BY31</f>
        <v>16251</v>
      </c>
      <c r="CC31" s="140">
        <f>CA31+CB31</f>
        <v>16251</v>
      </c>
      <c r="CG31" s="54"/>
      <c r="CH31" s="101"/>
      <c r="CI31" s="137"/>
      <c r="CJ31" s="137"/>
      <c r="CK31" s="54"/>
      <c r="CL31" s="54"/>
      <c r="CM31" s="54"/>
      <c r="CN31" s="54"/>
      <c r="CO31" s="54"/>
      <c r="CP31" s="54"/>
      <c r="CQ31" s="54"/>
      <c r="CR31" s="54"/>
      <c r="CS31" s="54"/>
    </row>
    <row r="32" spans="1:101" x14ac:dyDescent="0.25">
      <c r="A32" s="181">
        <v>2035</v>
      </c>
      <c r="B32" s="110" t="s">
        <v>260</v>
      </c>
      <c r="C32" s="110" t="s">
        <v>55</v>
      </c>
      <c r="D32" s="110" t="s">
        <v>56</v>
      </c>
      <c r="E32" s="159">
        <v>1</v>
      </c>
      <c r="F32" s="159">
        <v>1</v>
      </c>
      <c r="G32" s="159" t="s">
        <v>72</v>
      </c>
      <c r="H32" s="159"/>
      <c r="I32" s="159"/>
      <c r="J32" s="159">
        <v>1</v>
      </c>
      <c r="K32" s="159" t="s">
        <v>72</v>
      </c>
      <c r="L32" s="159"/>
      <c r="M32" s="159"/>
      <c r="N32" s="159"/>
      <c r="O32" s="159"/>
      <c r="P32" s="159">
        <v>9</v>
      </c>
      <c r="Q32" s="159" t="s">
        <v>243</v>
      </c>
      <c r="R32" s="159">
        <v>18</v>
      </c>
      <c r="S32" s="159" t="s">
        <v>243</v>
      </c>
      <c r="T32" s="159">
        <v>1</v>
      </c>
      <c r="U32" s="159" t="s">
        <v>243</v>
      </c>
      <c r="V32" s="159">
        <v>2000</v>
      </c>
      <c r="Z32" s="108"/>
      <c r="AA32" s="108"/>
      <c r="AB32" s="108"/>
      <c r="AC32" s="108"/>
      <c r="AD32" s="108"/>
      <c r="AE32" s="108"/>
      <c r="AG32" s="54">
        <v>800</v>
      </c>
      <c r="AI32" s="54" t="s">
        <v>262</v>
      </c>
      <c r="AJ32" s="54">
        <v>6800</v>
      </c>
      <c r="AL32" s="54">
        <v>6800</v>
      </c>
      <c r="AN32" s="108" t="s">
        <v>1</v>
      </c>
      <c r="AO32" s="108"/>
      <c r="AP32" s="108"/>
      <c r="AQ32" s="108">
        <v>7600</v>
      </c>
      <c r="AR32" s="108">
        <f>AQ32+AJ32</f>
        <v>14400</v>
      </c>
      <c r="AS32" s="108">
        <v>0</v>
      </c>
      <c r="AT32" s="123"/>
      <c r="AU32" s="123"/>
      <c r="AV32" s="138"/>
      <c r="AW32" s="138"/>
      <c r="AX32" s="109"/>
      <c r="AY32" s="139">
        <f>AR32-AS32</f>
        <v>14400</v>
      </c>
      <c r="AZ32" s="139"/>
      <c r="BA32" s="138"/>
      <c r="BB32" s="138">
        <f>AY32</f>
        <v>14400</v>
      </c>
      <c r="BC32" s="141">
        <f>BA32+BB32</f>
        <v>14400</v>
      </c>
      <c r="BF32" s="2">
        <v>2034</v>
      </c>
      <c r="BG32" s="54">
        <v>7600</v>
      </c>
      <c r="BH32" s="54">
        <v>4</v>
      </c>
      <c r="BI32" s="54"/>
      <c r="BK32" s="91"/>
      <c r="BL32" s="54">
        <v>800</v>
      </c>
      <c r="BM32" s="101">
        <v>0</v>
      </c>
      <c r="BN32" s="101" t="s">
        <v>261</v>
      </c>
      <c r="BP32" s="91"/>
      <c r="BQ32" s="54">
        <v>800</v>
      </c>
      <c r="BS32" s="54">
        <f>BQ32</f>
        <v>800</v>
      </c>
      <c r="BT32" s="91"/>
      <c r="BV32" s="54">
        <f>BU32+BS32</f>
        <v>800</v>
      </c>
      <c r="BW32" s="54">
        <v>0</v>
      </c>
      <c r="BX32" s="91"/>
      <c r="BY32" s="128">
        <f>BV32-BW32</f>
        <v>800</v>
      </c>
      <c r="BZ32" s="124"/>
      <c r="CA32" s="123"/>
      <c r="CB32" s="124"/>
      <c r="CC32" s="125"/>
      <c r="CG32" s="90"/>
      <c r="CH32" s="136"/>
      <c r="CI32" s="137"/>
      <c r="CJ32" s="137"/>
      <c r="CK32" s="54"/>
      <c r="CL32" s="54"/>
      <c r="CM32" s="54"/>
      <c r="CN32" s="54"/>
      <c r="CO32" s="54"/>
      <c r="CP32" s="54"/>
      <c r="CQ32" s="54"/>
      <c r="CR32" s="54"/>
      <c r="CS32" s="54"/>
    </row>
    <row r="33" spans="1:97" x14ac:dyDescent="0.25">
      <c r="A33" s="181">
        <v>2036</v>
      </c>
      <c r="B33" s="110" t="s">
        <v>260</v>
      </c>
      <c r="C33" s="110" t="s">
        <v>63</v>
      </c>
      <c r="D33" s="110" t="s">
        <v>266</v>
      </c>
      <c r="E33" s="159">
        <v>6</v>
      </c>
      <c r="F33" s="159">
        <v>4</v>
      </c>
      <c r="G33" s="159" t="s">
        <v>72</v>
      </c>
      <c r="H33" s="159">
        <v>2</v>
      </c>
      <c r="I33" s="159" t="s">
        <v>72</v>
      </c>
      <c r="J33" s="159">
        <v>6</v>
      </c>
      <c r="K33" s="159" t="s">
        <v>72</v>
      </c>
      <c r="L33" s="159">
        <v>20</v>
      </c>
      <c r="M33" s="159" t="s">
        <v>72</v>
      </c>
      <c r="N33" s="159">
        <v>40</v>
      </c>
      <c r="O33" s="159" t="s">
        <v>72</v>
      </c>
      <c r="P33" s="159"/>
      <c r="Q33" s="159"/>
      <c r="R33" s="159"/>
      <c r="S33" s="159"/>
      <c r="T33" s="159">
        <v>2</v>
      </c>
      <c r="U33" s="159" t="s">
        <v>72</v>
      </c>
      <c r="V33" s="159">
        <v>2016</v>
      </c>
      <c r="Z33" s="108"/>
      <c r="AA33" s="108"/>
      <c r="AB33" s="108"/>
      <c r="AC33" s="108"/>
      <c r="AD33" s="108"/>
      <c r="AE33" s="108"/>
      <c r="AN33" s="108">
        <v>10000</v>
      </c>
      <c r="AO33" s="108">
        <f>AN33</f>
        <v>10000</v>
      </c>
      <c r="AP33" s="108">
        <v>0</v>
      </c>
      <c r="AQ33" s="108">
        <v>50000</v>
      </c>
      <c r="AR33" s="108">
        <f>AQ33</f>
        <v>50000</v>
      </c>
      <c r="AS33" s="108">
        <v>44893</v>
      </c>
      <c r="AT33" s="128">
        <f>AO33-AP33</f>
        <v>10000</v>
      </c>
      <c r="AU33" s="123"/>
      <c r="AV33" s="138"/>
      <c r="AW33" s="138"/>
      <c r="AX33" s="109"/>
      <c r="AY33" s="139"/>
      <c r="AZ33" s="139"/>
      <c r="BA33" s="138"/>
      <c r="BB33" s="138"/>
      <c r="BC33" s="109"/>
      <c r="BF33" s="2">
        <v>2031</v>
      </c>
      <c r="BG33" s="54" t="e">
        <f>E33*800+J33*400+L33*125+N33*200+S33*125+#REF!*250+#REF!*500</f>
        <v>#REF!</v>
      </c>
      <c r="BH33" s="54">
        <v>8</v>
      </c>
      <c r="BI33" s="54"/>
      <c r="BK33" s="91"/>
      <c r="BL33" s="54">
        <v>1600</v>
      </c>
      <c r="BM33" s="101">
        <v>0</v>
      </c>
      <c r="BN33" s="101" t="s">
        <v>261</v>
      </c>
      <c r="BP33" s="91"/>
      <c r="BQ33" s="54">
        <v>1600</v>
      </c>
      <c r="BS33" s="54">
        <f>BQ33</f>
        <v>1600</v>
      </c>
      <c r="BT33" s="91"/>
      <c r="BV33" s="54">
        <f>BU33+BS33</f>
        <v>1600</v>
      </c>
      <c r="BW33" s="54">
        <v>0</v>
      </c>
      <c r="BX33" s="91"/>
      <c r="BY33" s="128">
        <f>BV33-BW33</f>
        <v>1600</v>
      </c>
      <c r="BZ33" s="124"/>
      <c r="CA33" s="123"/>
      <c r="CB33" s="124"/>
      <c r="CC33" s="125"/>
      <c r="CG33" s="90">
        <v>2026</v>
      </c>
      <c r="CH33" s="108">
        <f>BH33*200+BI33*50</f>
        <v>1600</v>
      </c>
      <c r="CI33" s="137"/>
      <c r="CJ33" s="137"/>
      <c r="CK33" s="54"/>
      <c r="CL33" s="54"/>
      <c r="CM33" s="54"/>
      <c r="CN33" s="54"/>
      <c r="CO33" s="54"/>
      <c r="CP33" s="54"/>
      <c r="CQ33" s="54"/>
      <c r="CR33" s="54"/>
      <c r="CS33" s="54"/>
    </row>
    <row r="34" spans="1:97" x14ac:dyDescent="0.25">
      <c r="A34" s="181"/>
      <c r="B34" s="192" t="s">
        <v>267</v>
      </c>
      <c r="C34" s="193"/>
      <c r="D34" s="194"/>
      <c r="E34" s="105">
        <f>SUM(E16:E33)</f>
        <v>57</v>
      </c>
      <c r="F34" s="105">
        <f>SUM(F16:F33)</f>
        <v>47</v>
      </c>
      <c r="G34" s="105"/>
      <c r="H34" s="105">
        <f>SUM(H16:H33)</f>
        <v>10</v>
      </c>
      <c r="I34" s="105"/>
      <c r="J34" s="105">
        <f>SUM(J16:J33)</f>
        <v>57</v>
      </c>
      <c r="K34" s="105"/>
      <c r="L34" s="105">
        <f>SUM(L16:L33)</f>
        <v>103</v>
      </c>
      <c r="M34" s="105"/>
      <c r="N34" s="105">
        <f>SUM(N16:N33)</f>
        <v>214</v>
      </c>
      <c r="O34" s="105"/>
      <c r="P34" s="105">
        <f>SUM(P16:P33)</f>
        <v>156</v>
      </c>
      <c r="Q34" s="105"/>
      <c r="R34" s="105">
        <f>SUM(R16:R33)</f>
        <v>312</v>
      </c>
      <c r="S34" s="105"/>
      <c r="T34" s="105">
        <f>SUM(T16:T33)</f>
        <v>25</v>
      </c>
      <c r="U34" s="105"/>
      <c r="V34" s="105"/>
      <c r="W34" s="87"/>
      <c r="X34" s="131"/>
      <c r="Y34" s="131">
        <f t="shared" ref="Y34:AE34" si="7">SUM(Y16:Y33)</f>
        <v>11500</v>
      </c>
      <c r="Z34" s="131">
        <f t="shared" si="7"/>
        <v>12151</v>
      </c>
      <c r="AA34" s="131">
        <f t="shared" si="7"/>
        <v>0</v>
      </c>
      <c r="AB34" s="131">
        <f t="shared" si="7"/>
        <v>145625.25</v>
      </c>
      <c r="AC34" s="131">
        <f t="shared" si="7"/>
        <v>130212</v>
      </c>
      <c r="AD34" s="131">
        <f t="shared" si="7"/>
        <v>0</v>
      </c>
      <c r="AE34" s="131">
        <f t="shared" si="7"/>
        <v>8624</v>
      </c>
      <c r="AF34" s="131"/>
      <c r="AG34" s="131">
        <f>SUM(AG16:AG33)</f>
        <v>1200</v>
      </c>
      <c r="AH34" s="131">
        <v>0</v>
      </c>
      <c r="AI34" s="131">
        <f>AG34-AH34</f>
        <v>1200</v>
      </c>
      <c r="AJ34" s="131">
        <f>SUM(AJ16:AJ33)</f>
        <v>38336.25</v>
      </c>
      <c r="AK34" s="131">
        <v>28693</v>
      </c>
      <c r="AL34" s="131">
        <f>AJ34-AK34</f>
        <v>9643.25</v>
      </c>
      <c r="AM34" s="131"/>
      <c r="AN34" s="131">
        <f t="shared" ref="AN34:AT34" si="8">SUM(AN16:AN33)</f>
        <v>10000</v>
      </c>
      <c r="AO34" s="131">
        <f t="shared" si="8"/>
        <v>10000</v>
      </c>
      <c r="AP34" s="131">
        <f t="shared" si="8"/>
        <v>0</v>
      </c>
      <c r="AQ34" s="131">
        <f t="shared" si="8"/>
        <v>64300</v>
      </c>
      <c r="AR34" s="131">
        <f t="shared" si="8"/>
        <v>71100</v>
      </c>
      <c r="AS34" s="131">
        <f t="shared" si="8"/>
        <v>44893</v>
      </c>
      <c r="AT34" s="131">
        <f t="shared" si="8"/>
        <v>10000</v>
      </c>
      <c r="AU34" s="131"/>
      <c r="AV34" s="131">
        <f>SUM(AV16:AV33)</f>
        <v>1000</v>
      </c>
      <c r="AW34" s="131">
        <v>0</v>
      </c>
      <c r="AX34" s="131">
        <v>0</v>
      </c>
      <c r="AY34" s="131">
        <f>SUM(AY16:AY33)</f>
        <v>49650</v>
      </c>
      <c r="AZ34" s="131"/>
      <c r="BA34" s="131">
        <f>SUM(BA16:BA33)</f>
        <v>103500</v>
      </c>
      <c r="BB34" s="131">
        <f>SUM(BB16:BB33)</f>
        <v>41600</v>
      </c>
      <c r="BC34" s="132">
        <f>SUM(BC16:BC33)</f>
        <v>160100</v>
      </c>
      <c r="BD34" s="131"/>
      <c r="BE34" s="132">
        <f>SUM(BE16:BE33)</f>
        <v>11900</v>
      </c>
      <c r="BF34" s="131"/>
      <c r="BG34" s="130" t="e">
        <f>SUM(BG16:BG33)</f>
        <v>#VALUE!</v>
      </c>
      <c r="BH34" s="130"/>
      <c r="BI34" s="132"/>
      <c r="BJ34" s="130"/>
      <c r="BK34" s="131"/>
      <c r="BL34" s="133">
        <f>SUM(BL16:BL33)</f>
        <v>28850.9</v>
      </c>
      <c r="BM34" s="133">
        <v>0</v>
      </c>
      <c r="BN34" s="133">
        <v>0</v>
      </c>
      <c r="BO34" s="130">
        <v>0</v>
      </c>
      <c r="BP34" s="131"/>
      <c r="BQ34" s="131">
        <f>SUM(BQ16:BQ33)</f>
        <v>27251</v>
      </c>
      <c r="BR34" s="131">
        <v>0</v>
      </c>
      <c r="BS34" s="130">
        <f>BQ34-BR34</f>
        <v>27251</v>
      </c>
      <c r="BT34" s="131"/>
      <c r="BU34" s="131">
        <f>SUM(BU16:BU33)</f>
        <v>4400</v>
      </c>
      <c r="BV34" s="131">
        <f>SUM(BV16:BV33)</f>
        <v>31651</v>
      </c>
      <c r="BW34" s="130"/>
      <c r="BX34" s="131"/>
      <c r="BY34" s="131">
        <f>SUM(BY16:BY33)</f>
        <v>31651</v>
      </c>
      <c r="BZ34" s="131"/>
      <c r="CA34" s="131">
        <f t="shared" ref="CA34:CF34" si="9">SUM(CA16:CA33)</f>
        <v>6400</v>
      </c>
      <c r="CB34" s="131">
        <f t="shared" si="9"/>
        <v>23251</v>
      </c>
      <c r="CC34" s="131">
        <f t="shared" si="9"/>
        <v>29651</v>
      </c>
      <c r="CD34" s="131">
        <f t="shared" si="9"/>
        <v>40000</v>
      </c>
      <c r="CE34" s="131">
        <f t="shared" si="9"/>
        <v>0</v>
      </c>
      <c r="CF34" s="130">
        <f t="shared" si="9"/>
        <v>0</v>
      </c>
      <c r="CG34" s="134"/>
      <c r="CH34" s="135">
        <f>SUM(CH16:CH33)</f>
        <v>1600</v>
      </c>
      <c r="CI34" s="135"/>
      <c r="CJ34" s="130"/>
      <c r="CK34" s="130"/>
      <c r="CL34" s="130"/>
      <c r="CM34" s="130"/>
      <c r="CN34" s="130"/>
      <c r="CO34" s="130"/>
      <c r="CP34" s="130"/>
      <c r="CQ34" s="130"/>
      <c r="CR34" s="130"/>
      <c r="CS34" s="129"/>
    </row>
    <row r="35" spans="1:97" x14ac:dyDescent="0.25">
      <c r="A35" s="181"/>
      <c r="B35" s="179"/>
      <c r="Z35" s="101"/>
      <c r="AA35" s="101"/>
      <c r="AB35" s="108"/>
      <c r="AC35" s="101"/>
      <c r="AD35" s="101"/>
      <c r="AE35" s="101"/>
      <c r="AT35" s="123"/>
      <c r="AU35" s="123"/>
      <c r="AV35" s="124"/>
      <c r="AW35" s="124"/>
      <c r="AX35" s="125"/>
      <c r="AY35" s="123"/>
      <c r="AZ35" s="123"/>
      <c r="BA35" s="124"/>
      <c r="BB35" s="124"/>
      <c r="BC35" s="125"/>
      <c r="BH35" s="54"/>
      <c r="BI35" s="54"/>
      <c r="BK35" s="91"/>
      <c r="BP35" s="91"/>
      <c r="BT35" s="91"/>
      <c r="BX35" s="91"/>
      <c r="BY35" s="123"/>
      <c r="BZ35" s="124"/>
      <c r="CA35" s="123"/>
      <c r="CB35" s="124"/>
      <c r="CC35" s="125"/>
      <c r="CG35" s="54"/>
      <c r="CH35" s="101"/>
      <c r="CI35" s="137"/>
      <c r="CJ35" s="137"/>
      <c r="CK35" s="54"/>
      <c r="CL35" s="54"/>
      <c r="CM35" s="54"/>
      <c r="CN35" s="54"/>
      <c r="CO35" s="54"/>
      <c r="CP35" s="54"/>
      <c r="CQ35" s="54"/>
      <c r="CR35" s="54"/>
      <c r="CS35" s="54"/>
    </row>
    <row r="36" spans="1:97" x14ac:dyDescent="0.25">
      <c r="A36" s="181">
        <v>2023</v>
      </c>
      <c r="B36" s="110" t="s">
        <v>268</v>
      </c>
      <c r="C36" s="110" t="s">
        <v>42</v>
      </c>
      <c r="D36" s="110" t="s">
        <v>43</v>
      </c>
      <c r="E36" s="159">
        <v>2</v>
      </c>
      <c r="F36" s="159">
        <v>2</v>
      </c>
      <c r="G36" s="159" t="s">
        <v>243</v>
      </c>
      <c r="H36" s="159"/>
      <c r="I36" s="159"/>
      <c r="J36" s="159">
        <v>2</v>
      </c>
      <c r="K36" s="159" t="s">
        <v>243</v>
      </c>
      <c r="L36" s="159" t="s">
        <v>1</v>
      </c>
      <c r="M36" s="159"/>
      <c r="N36" s="159"/>
      <c r="O36" s="159"/>
      <c r="P36" s="159">
        <v>6</v>
      </c>
      <c r="Q36" s="159" t="s">
        <v>243</v>
      </c>
      <c r="R36" s="159">
        <v>12</v>
      </c>
      <c r="S36" s="159" t="s">
        <v>243</v>
      </c>
      <c r="T36" s="159"/>
      <c r="U36" s="159"/>
      <c r="V36" s="172"/>
      <c r="W36" s="32"/>
      <c r="X36" s="115"/>
      <c r="Z36" s="101"/>
      <c r="AA36" s="101"/>
      <c r="AB36" s="108"/>
      <c r="AC36" s="101"/>
      <c r="AD36" s="101"/>
      <c r="AE36" s="101"/>
      <c r="AT36" s="123"/>
      <c r="AU36" s="123"/>
      <c r="AV36" s="124"/>
      <c r="AW36" s="124"/>
      <c r="AX36" s="125"/>
      <c r="AY36" s="123"/>
      <c r="AZ36" s="123"/>
      <c r="BA36" s="124"/>
      <c r="BB36" s="124"/>
      <c r="BC36" s="125"/>
      <c r="BH36" s="54"/>
      <c r="BI36" s="54"/>
      <c r="BK36" s="91"/>
      <c r="BP36" s="91"/>
      <c r="BT36" s="91"/>
      <c r="BX36" s="91"/>
      <c r="BY36" s="123"/>
      <c r="BZ36" s="124"/>
      <c r="CA36" s="123"/>
      <c r="CB36" s="124"/>
      <c r="CC36" s="125"/>
      <c r="CG36" s="54"/>
      <c r="CH36" s="101"/>
      <c r="CI36" s="137"/>
      <c r="CJ36" s="137"/>
      <c r="CK36" s="54"/>
      <c r="CL36" s="54"/>
      <c r="CM36" s="54"/>
      <c r="CN36" s="54"/>
      <c r="CO36" s="54"/>
      <c r="CP36" s="54"/>
      <c r="CQ36" s="54"/>
      <c r="CR36" s="54"/>
      <c r="CS36" s="54"/>
    </row>
    <row r="37" spans="1:97" ht="12" customHeight="1" x14ac:dyDescent="0.25">
      <c r="A37" s="181">
        <v>2023</v>
      </c>
      <c r="B37" s="110" t="s">
        <v>268</v>
      </c>
      <c r="C37" s="110" t="s">
        <v>113</v>
      </c>
      <c r="D37" s="110" t="s">
        <v>114</v>
      </c>
      <c r="E37" s="159">
        <v>0</v>
      </c>
      <c r="F37" s="159" t="s">
        <v>1</v>
      </c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Z37" s="101"/>
      <c r="AA37" s="101"/>
      <c r="AB37" s="108"/>
      <c r="AC37" s="101"/>
      <c r="AD37" s="101"/>
      <c r="AE37" s="101"/>
      <c r="AT37" s="123" t="s">
        <v>1</v>
      </c>
      <c r="AU37" s="123"/>
      <c r="AV37" s="124"/>
      <c r="AW37" s="124"/>
      <c r="AX37" s="125"/>
      <c r="AY37" s="123"/>
      <c r="AZ37" s="123"/>
      <c r="BA37" s="124"/>
      <c r="BB37" s="124"/>
      <c r="BC37" s="125"/>
      <c r="BH37" s="54"/>
      <c r="BI37" s="54"/>
      <c r="BK37" s="91"/>
      <c r="BP37" s="91"/>
      <c r="BT37" s="91"/>
      <c r="BX37" s="91"/>
      <c r="BY37" s="139"/>
      <c r="BZ37" s="138"/>
      <c r="CA37" s="123"/>
      <c r="CB37" s="124"/>
      <c r="CC37" s="125"/>
      <c r="CG37" s="54"/>
      <c r="CH37" s="101"/>
      <c r="CI37" s="137"/>
      <c r="CJ37" s="137"/>
      <c r="CK37" s="54"/>
      <c r="CL37" s="54"/>
      <c r="CM37" s="54"/>
      <c r="CN37" s="54"/>
      <c r="CO37" s="54"/>
      <c r="CP37" s="54"/>
      <c r="CQ37" s="54"/>
      <c r="CR37" s="54"/>
      <c r="CS37" s="54"/>
    </row>
    <row r="38" spans="1:97" x14ac:dyDescent="0.25">
      <c r="A38" s="181">
        <v>2023</v>
      </c>
      <c r="B38" s="110" t="s">
        <v>268</v>
      </c>
      <c r="C38" s="110" t="s">
        <v>162</v>
      </c>
      <c r="D38" s="110" t="s">
        <v>269</v>
      </c>
      <c r="E38" s="159">
        <v>0</v>
      </c>
      <c r="F38" s="159" t="s">
        <v>1</v>
      </c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 t="s">
        <v>270</v>
      </c>
      <c r="Z38" s="101"/>
      <c r="AA38" s="101"/>
      <c r="AB38" s="108"/>
      <c r="AC38" s="101"/>
      <c r="AD38" s="101"/>
      <c r="AE38" s="101"/>
      <c r="AT38" s="123" t="s">
        <v>1</v>
      </c>
      <c r="AU38" s="123"/>
      <c r="AV38" s="124"/>
      <c r="AW38" s="124"/>
      <c r="AX38" s="125"/>
      <c r="AY38" s="123"/>
      <c r="AZ38" s="123"/>
      <c r="BA38" s="124"/>
      <c r="BB38" s="124"/>
      <c r="BC38" s="125"/>
      <c r="BG38" s="54" t="s">
        <v>1</v>
      </c>
      <c r="BH38" s="54">
        <v>0</v>
      </c>
      <c r="BI38" s="91"/>
      <c r="BJ38" s="96"/>
      <c r="BK38" s="91"/>
      <c r="BL38" s="91"/>
      <c r="BP38" s="91"/>
      <c r="BQ38" s="91"/>
      <c r="BR38" s="91"/>
      <c r="BS38" s="91"/>
      <c r="BT38" s="91"/>
      <c r="BU38" s="91"/>
      <c r="BV38" s="91"/>
      <c r="BW38" s="91"/>
      <c r="BX38" s="91"/>
      <c r="BY38" s="139"/>
      <c r="BZ38" s="138"/>
      <c r="CA38" s="155"/>
      <c r="CB38" s="156"/>
      <c r="CC38" s="157"/>
      <c r="CD38" s="91"/>
      <c r="CE38" s="91"/>
      <c r="CF38" s="91"/>
      <c r="CG38" s="91"/>
      <c r="CH38" s="101"/>
      <c r="CI38" s="137"/>
      <c r="CJ38" s="137"/>
      <c r="CK38" s="54"/>
      <c r="CL38" s="54"/>
      <c r="CM38" s="54"/>
      <c r="CN38" s="54"/>
      <c r="CO38" s="54"/>
      <c r="CP38" s="54"/>
      <c r="CQ38" s="54"/>
      <c r="CR38" s="54"/>
      <c r="CS38" s="54"/>
    </row>
    <row r="39" spans="1:97" x14ac:dyDescent="0.25">
      <c r="A39" s="181">
        <v>2024</v>
      </c>
      <c r="B39" s="110" t="s">
        <v>268</v>
      </c>
      <c r="C39" s="110" t="s">
        <v>271</v>
      </c>
      <c r="D39" s="110" t="s">
        <v>24</v>
      </c>
      <c r="E39" s="159">
        <v>1</v>
      </c>
      <c r="F39" s="159">
        <v>1</v>
      </c>
      <c r="G39" s="159" t="s">
        <v>243</v>
      </c>
      <c r="H39" s="159"/>
      <c r="I39" s="159"/>
      <c r="J39" s="159">
        <v>1</v>
      </c>
      <c r="K39" s="159" t="s">
        <v>243</v>
      </c>
      <c r="L39" s="159">
        <v>10</v>
      </c>
      <c r="M39" s="159"/>
      <c r="N39" s="159">
        <v>20</v>
      </c>
      <c r="O39" s="159" t="s">
        <v>72</v>
      </c>
      <c r="P39" s="159">
        <v>7</v>
      </c>
      <c r="Q39" s="159" t="s">
        <v>72</v>
      </c>
      <c r="R39" s="159">
        <v>14</v>
      </c>
      <c r="S39" s="159" t="s">
        <v>243</v>
      </c>
      <c r="T39" s="159">
        <v>2</v>
      </c>
      <c r="U39" s="159" t="s">
        <v>243</v>
      </c>
      <c r="V39" s="159">
        <v>1983</v>
      </c>
      <c r="Z39" s="101"/>
      <c r="AA39" s="101"/>
      <c r="AB39" s="108"/>
      <c r="AC39" s="101" t="s">
        <v>1</v>
      </c>
      <c r="AD39" s="101"/>
      <c r="AE39" s="101"/>
      <c r="AT39" s="123"/>
      <c r="AU39" s="123"/>
      <c r="AV39" s="124"/>
      <c r="AW39" s="124"/>
      <c r="AX39" s="125"/>
      <c r="AY39" s="123"/>
      <c r="AZ39" s="123"/>
      <c r="BA39" s="124"/>
      <c r="BB39" s="124"/>
      <c r="BC39" s="125"/>
      <c r="BE39" s="54" t="s">
        <v>1</v>
      </c>
      <c r="BF39" s="90">
        <v>2032</v>
      </c>
      <c r="BG39" s="54">
        <v>12675</v>
      </c>
      <c r="BH39" s="54">
        <v>7</v>
      </c>
      <c r="BI39" s="54">
        <v>15</v>
      </c>
      <c r="BJ39" s="90">
        <v>1983</v>
      </c>
      <c r="BK39" s="91"/>
      <c r="BL39" s="54">
        <v>2150</v>
      </c>
      <c r="BM39" s="101">
        <v>0</v>
      </c>
      <c r="BN39" s="101" t="s">
        <v>261</v>
      </c>
      <c r="BP39" s="91"/>
      <c r="BQ39" s="54">
        <v>2150</v>
      </c>
      <c r="BR39" s="54">
        <v>0</v>
      </c>
      <c r="BS39" s="54">
        <v>0</v>
      </c>
      <c r="BT39" s="91"/>
      <c r="BX39" s="91"/>
      <c r="BY39" s="123"/>
      <c r="BZ39" s="124"/>
      <c r="CA39" s="123"/>
      <c r="CB39" s="124"/>
      <c r="CC39" s="125"/>
      <c r="CG39" s="54"/>
      <c r="CH39" s="101"/>
      <c r="CI39" s="137"/>
      <c r="CJ39" s="137"/>
      <c r="CK39" s="54"/>
      <c r="CL39" s="54"/>
      <c r="CM39" s="54"/>
      <c r="CN39" s="54"/>
      <c r="CO39" s="54"/>
      <c r="CP39" s="54"/>
      <c r="CQ39" s="54"/>
      <c r="CR39" s="54"/>
      <c r="CS39" s="54"/>
    </row>
    <row r="40" spans="1:97" x14ac:dyDescent="0.25">
      <c r="A40" s="181">
        <v>2025</v>
      </c>
      <c r="B40" s="110" t="s">
        <v>268</v>
      </c>
      <c r="C40" s="110" t="s">
        <v>17</v>
      </c>
      <c r="D40" s="110" t="s">
        <v>19</v>
      </c>
      <c r="E40" s="159">
        <v>26</v>
      </c>
      <c r="F40" s="159">
        <v>26</v>
      </c>
      <c r="G40" s="159" t="s">
        <v>72</v>
      </c>
      <c r="H40" s="159"/>
      <c r="I40" s="159"/>
      <c r="J40" s="159">
        <v>26</v>
      </c>
      <c r="K40" s="159" t="s">
        <v>72</v>
      </c>
      <c r="L40" s="159">
        <v>48</v>
      </c>
      <c r="M40" s="159" t="s">
        <v>72</v>
      </c>
      <c r="N40" s="159">
        <v>92</v>
      </c>
      <c r="O40" s="159" t="s">
        <v>72</v>
      </c>
      <c r="P40" s="159">
        <v>9</v>
      </c>
      <c r="Q40" s="159" t="s">
        <v>72</v>
      </c>
      <c r="R40" s="159">
        <v>18</v>
      </c>
      <c r="S40" s="159" t="s">
        <v>72</v>
      </c>
      <c r="T40" s="159">
        <v>9</v>
      </c>
      <c r="U40" s="159" t="s">
        <v>72</v>
      </c>
      <c r="V40" s="159">
        <v>2010</v>
      </c>
      <c r="Z40" s="101"/>
      <c r="AA40" s="101"/>
      <c r="AB40" s="108"/>
      <c r="AC40" s="101"/>
      <c r="AD40" s="101"/>
      <c r="AE40" s="101"/>
      <c r="AJ40" s="54">
        <v>12274</v>
      </c>
      <c r="AK40" s="54">
        <v>13702</v>
      </c>
      <c r="AL40" s="54">
        <f>AJ40-AK40</f>
        <v>-1428</v>
      </c>
      <c r="AM40" s="91"/>
      <c r="AN40" s="91"/>
      <c r="AO40" s="91"/>
      <c r="AP40" s="91"/>
      <c r="AR40" s="54">
        <f>AL50+AL40</f>
        <v>-403</v>
      </c>
      <c r="AS40" s="54">
        <f>13066+2012</f>
        <v>15078</v>
      </c>
      <c r="AT40" s="123"/>
      <c r="AU40" s="123"/>
      <c r="AV40" s="124" t="s">
        <v>1</v>
      </c>
      <c r="AW40" s="124"/>
      <c r="AX40" s="125"/>
      <c r="AY40" s="123"/>
      <c r="AZ40" s="123"/>
      <c r="BA40" s="124" t="s">
        <v>1</v>
      </c>
      <c r="BB40" s="124"/>
      <c r="BC40" s="125"/>
      <c r="BF40" s="90">
        <v>2025</v>
      </c>
      <c r="BG40" s="54" t="e">
        <f>E40*800+J40*400+L40*125+N40*200+S40*125+#REF!*250+#REF!*500</f>
        <v>#VALUE!</v>
      </c>
      <c r="BH40" s="54"/>
      <c r="BI40" s="54"/>
      <c r="BK40" s="91"/>
      <c r="BP40" s="91"/>
      <c r="BR40" s="32"/>
      <c r="BS40" s="32"/>
      <c r="BT40" s="91"/>
      <c r="BU40" s="54">
        <v>35000</v>
      </c>
      <c r="BV40" s="54">
        <f>BU40</f>
        <v>35000</v>
      </c>
      <c r="BW40" s="54">
        <v>14671</v>
      </c>
      <c r="BX40" s="91"/>
      <c r="BY40" s="123">
        <v>20000</v>
      </c>
      <c r="BZ40" s="124"/>
      <c r="CA40" s="123"/>
      <c r="CB40" s="124">
        <f>BY40</f>
        <v>20000</v>
      </c>
      <c r="CC40" s="140">
        <f>CA40+CB40</f>
        <v>20000</v>
      </c>
      <c r="CG40" s="90">
        <v>2028</v>
      </c>
      <c r="CH40" s="101">
        <v>15830</v>
      </c>
      <c r="CI40" s="137"/>
      <c r="CJ40" s="137"/>
      <c r="CK40" s="54"/>
      <c r="CL40" s="54"/>
      <c r="CM40" s="54"/>
      <c r="CN40" s="54"/>
      <c r="CO40" s="54"/>
      <c r="CP40" s="54"/>
      <c r="CQ40" s="54"/>
      <c r="CR40" s="54"/>
      <c r="CS40" s="54"/>
    </row>
    <row r="41" spans="1:97" x14ac:dyDescent="0.25">
      <c r="A41" s="181">
        <v>2025</v>
      </c>
      <c r="B41" s="110" t="s">
        <v>268</v>
      </c>
      <c r="C41" s="110" t="s">
        <v>111</v>
      </c>
      <c r="D41" s="110" t="s">
        <v>112</v>
      </c>
      <c r="E41" s="159">
        <v>12</v>
      </c>
      <c r="F41" s="159">
        <v>8</v>
      </c>
      <c r="G41" s="159" t="s">
        <v>243</v>
      </c>
      <c r="H41" s="159">
        <v>4</v>
      </c>
      <c r="I41" s="159" t="s">
        <v>72</v>
      </c>
      <c r="J41" s="159">
        <v>12</v>
      </c>
      <c r="K41" s="159" t="s">
        <v>243</v>
      </c>
      <c r="L41" s="159">
        <v>18</v>
      </c>
      <c r="M41" s="159" t="s">
        <v>243</v>
      </c>
      <c r="N41" s="159">
        <v>36</v>
      </c>
      <c r="O41" s="159" t="s">
        <v>243</v>
      </c>
      <c r="P41" s="159">
        <v>10</v>
      </c>
      <c r="Q41" s="159" t="s">
        <v>243</v>
      </c>
      <c r="R41" s="159">
        <v>20</v>
      </c>
      <c r="S41" s="159" t="s">
        <v>243</v>
      </c>
      <c r="T41" s="159">
        <v>4</v>
      </c>
      <c r="U41" s="159" t="s">
        <v>243</v>
      </c>
      <c r="V41" s="159">
        <v>2005</v>
      </c>
      <c r="X41" s="87" t="s">
        <v>244</v>
      </c>
      <c r="Y41" s="54">
        <f>13000-5500</f>
        <v>7500</v>
      </c>
      <c r="Z41" s="101">
        <v>0</v>
      </c>
      <c r="AA41" s="101" t="s">
        <v>261</v>
      </c>
      <c r="AB41" s="108" t="e">
        <f>5500+11000+(E41*800+J41*400+L41*125+N41*200+S41*125+#REF!*250+#REF!*500-22732.59-13000)+10000</f>
        <v>#VALUE!</v>
      </c>
      <c r="AC41" s="101">
        <v>0</v>
      </c>
      <c r="AD41" s="101" t="s">
        <v>272</v>
      </c>
      <c r="AE41" s="101" t="s">
        <v>1</v>
      </c>
      <c r="AG41" s="54">
        <v>7500</v>
      </c>
      <c r="AI41" s="54">
        <v>7500</v>
      </c>
      <c r="AJ41" s="54">
        <v>47742</v>
      </c>
      <c r="AK41" s="54">
        <v>33248</v>
      </c>
      <c r="AL41" s="54">
        <f>AJ41-AK41</f>
        <v>14494</v>
      </c>
      <c r="AO41" s="54">
        <f>AN41+AG41</f>
        <v>7500</v>
      </c>
      <c r="AP41" s="54">
        <v>0</v>
      </c>
      <c r="AR41" s="54" t="s">
        <v>1</v>
      </c>
      <c r="AT41" s="123">
        <f>AO41-AP41</f>
        <v>7500</v>
      </c>
      <c r="AU41" s="123"/>
      <c r="AV41" s="124"/>
      <c r="AW41" s="124">
        <f>AT41</f>
        <v>7500</v>
      </c>
      <c r="AX41" s="140">
        <f>AV41+AW41</f>
        <v>7500</v>
      </c>
      <c r="AY41" s="123"/>
      <c r="AZ41" s="123"/>
      <c r="BA41" s="124"/>
      <c r="BB41" s="124"/>
      <c r="BC41" s="125"/>
      <c r="BD41" s="90">
        <v>2028</v>
      </c>
      <c r="BE41" s="54">
        <v>13000</v>
      </c>
      <c r="BF41" s="90">
        <v>2033</v>
      </c>
      <c r="BG41" s="54">
        <v>43975</v>
      </c>
      <c r="BH41" s="54">
        <v>52</v>
      </c>
      <c r="BI41" s="54"/>
      <c r="BJ41" s="90">
        <v>2005</v>
      </c>
      <c r="BK41" s="91" t="s">
        <v>244</v>
      </c>
      <c r="BL41" s="54">
        <f>BH41*200+BI41*50</f>
        <v>10400</v>
      </c>
      <c r="BM41" s="101">
        <v>0</v>
      </c>
      <c r="BN41" s="101">
        <v>10400</v>
      </c>
      <c r="BP41" s="91"/>
      <c r="BQ41" s="54">
        <v>10000</v>
      </c>
      <c r="BR41" s="54">
        <v>17736</v>
      </c>
      <c r="BT41" s="91"/>
      <c r="BX41" s="91"/>
      <c r="BY41" s="139"/>
      <c r="BZ41" s="138"/>
      <c r="CA41" s="123"/>
      <c r="CB41" s="124"/>
      <c r="CC41" s="125"/>
      <c r="CG41" s="54">
        <v>2028</v>
      </c>
      <c r="CH41" s="108">
        <f>BH41*200</f>
        <v>10400</v>
      </c>
      <c r="CI41" s="137"/>
      <c r="CJ41" s="137"/>
      <c r="CK41" s="54"/>
      <c r="CL41" s="54"/>
      <c r="CM41" s="54"/>
      <c r="CN41" s="54"/>
      <c r="CO41" s="54"/>
      <c r="CP41" s="54"/>
      <c r="CQ41" s="54"/>
      <c r="CR41" s="54"/>
      <c r="CS41" s="54"/>
    </row>
    <row r="42" spans="1:97" x14ac:dyDescent="0.25">
      <c r="A42" s="181">
        <v>2025</v>
      </c>
      <c r="B42" s="110" t="s">
        <v>268</v>
      </c>
      <c r="C42" s="110" t="s">
        <v>164</v>
      </c>
      <c r="D42" s="110" t="s">
        <v>273</v>
      </c>
      <c r="E42" s="159">
        <v>2</v>
      </c>
      <c r="F42" s="159">
        <v>2</v>
      </c>
      <c r="G42" s="159" t="s">
        <v>72</v>
      </c>
      <c r="H42" s="159" t="s">
        <v>1</v>
      </c>
      <c r="I42" s="159"/>
      <c r="J42" s="159">
        <v>2</v>
      </c>
      <c r="K42" s="159"/>
      <c r="L42" s="159" t="s">
        <v>1</v>
      </c>
      <c r="M42" s="159"/>
      <c r="N42" s="159" t="s">
        <v>1</v>
      </c>
      <c r="O42" s="159"/>
      <c r="P42" s="159">
        <v>9</v>
      </c>
      <c r="Q42" s="159" t="s">
        <v>72</v>
      </c>
      <c r="R42" s="159">
        <v>18</v>
      </c>
      <c r="S42" s="159" t="s">
        <v>72</v>
      </c>
      <c r="T42" s="159">
        <v>1</v>
      </c>
      <c r="U42" s="159" t="s">
        <v>72</v>
      </c>
      <c r="V42" s="159">
        <v>2010</v>
      </c>
      <c r="Z42" s="101"/>
      <c r="AA42" s="101"/>
      <c r="AB42" s="108"/>
      <c r="AC42" s="101"/>
      <c r="AD42" s="101"/>
      <c r="AE42" s="101"/>
      <c r="AM42" s="91"/>
      <c r="AN42" s="91"/>
      <c r="AO42" s="91"/>
      <c r="AP42" s="91"/>
      <c r="AT42" s="123"/>
      <c r="AU42" s="123"/>
      <c r="AV42" s="124"/>
      <c r="AW42" s="124"/>
      <c r="AX42" s="125"/>
      <c r="AY42" s="123"/>
      <c r="AZ42" s="123"/>
      <c r="BA42" s="124"/>
      <c r="BB42" s="124"/>
      <c r="BC42" s="125"/>
      <c r="BF42" s="90">
        <v>2025</v>
      </c>
      <c r="BG42" s="54">
        <v>7125</v>
      </c>
      <c r="BH42" s="54">
        <v>15</v>
      </c>
      <c r="BI42" s="91"/>
      <c r="BJ42" s="96"/>
      <c r="BK42" s="91"/>
      <c r="BL42" s="91"/>
      <c r="BP42" s="91"/>
      <c r="BQ42" s="91"/>
      <c r="BR42" s="91"/>
      <c r="BS42" s="91"/>
      <c r="BT42" s="91" t="s">
        <v>244</v>
      </c>
      <c r="BU42" s="54">
        <f>BH42*200+BI42*50</f>
        <v>3000</v>
      </c>
      <c r="BV42" s="54">
        <f>BU42</f>
        <v>3000</v>
      </c>
      <c r="BX42" s="91"/>
      <c r="BY42" s="139"/>
      <c r="BZ42" s="138"/>
      <c r="CA42" s="155"/>
      <c r="CB42" s="156"/>
      <c r="CC42" s="157"/>
      <c r="CD42" s="91"/>
      <c r="CE42" s="91"/>
      <c r="CF42" s="91"/>
      <c r="CG42" s="91"/>
      <c r="CH42" s="101"/>
      <c r="CI42" s="137"/>
      <c r="CJ42" s="137"/>
      <c r="CK42" s="54"/>
      <c r="CL42" s="54"/>
      <c r="CM42" s="54"/>
      <c r="CN42" s="54"/>
      <c r="CO42" s="54"/>
      <c r="CP42" s="54"/>
      <c r="CQ42" s="54"/>
      <c r="CR42" s="54"/>
      <c r="CS42" s="54"/>
    </row>
    <row r="43" spans="1:97" x14ac:dyDescent="0.25">
      <c r="A43" s="181">
        <v>2027</v>
      </c>
      <c r="B43" s="110" t="s">
        <v>268</v>
      </c>
      <c r="C43" s="110" t="s">
        <v>117</v>
      </c>
      <c r="D43" s="110" t="s">
        <v>118</v>
      </c>
      <c r="E43" s="159">
        <v>4</v>
      </c>
      <c r="F43" s="159">
        <v>4</v>
      </c>
      <c r="G43" s="159" t="s">
        <v>72</v>
      </c>
      <c r="H43" s="159"/>
      <c r="I43" s="159"/>
      <c r="J43" s="159">
        <v>4</v>
      </c>
      <c r="K43" s="159" t="s">
        <v>72</v>
      </c>
      <c r="L43" s="159">
        <v>7</v>
      </c>
      <c r="M43" s="159" t="s">
        <v>72</v>
      </c>
      <c r="N43" s="159">
        <v>14</v>
      </c>
      <c r="O43" s="159" t="s">
        <v>72</v>
      </c>
      <c r="P43" s="159">
        <v>9</v>
      </c>
      <c r="Q43" s="159" t="s">
        <v>72</v>
      </c>
      <c r="R43" s="159">
        <v>18</v>
      </c>
      <c r="S43" s="159" t="s">
        <v>243</v>
      </c>
      <c r="T43" s="159">
        <v>5</v>
      </c>
      <c r="U43" s="159" t="s">
        <v>72</v>
      </c>
      <c r="V43" s="173">
        <v>2008</v>
      </c>
      <c r="W43" s="171"/>
      <c r="X43" s="147" t="s">
        <v>1</v>
      </c>
      <c r="Y43" s="148"/>
      <c r="Z43" s="149"/>
      <c r="AA43" s="149"/>
      <c r="AB43" s="108" t="s">
        <v>1</v>
      </c>
      <c r="AC43" s="101"/>
      <c r="AD43" s="101"/>
      <c r="AE43" s="101"/>
      <c r="AF43" s="150"/>
      <c r="AG43" s="150"/>
      <c r="AH43" s="150"/>
      <c r="AI43" s="150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51"/>
      <c r="AU43" s="151"/>
      <c r="AV43" s="152"/>
      <c r="AW43" s="152"/>
      <c r="AX43" s="153"/>
      <c r="AY43" s="151"/>
      <c r="AZ43" s="151"/>
      <c r="BA43" s="152"/>
      <c r="BB43" s="152"/>
      <c r="BC43" s="153"/>
      <c r="BD43" s="154"/>
      <c r="BE43" s="148"/>
      <c r="BF43" s="154">
        <v>2023</v>
      </c>
      <c r="BG43" s="54">
        <v>33775</v>
      </c>
      <c r="BH43" s="54"/>
      <c r="BI43" s="54"/>
      <c r="BK43" s="91"/>
      <c r="BP43" s="91"/>
      <c r="BT43" s="91"/>
      <c r="BX43" s="91"/>
      <c r="BY43" s="139">
        <v>3000</v>
      </c>
      <c r="BZ43" s="138"/>
      <c r="CA43" s="123"/>
      <c r="CB43" s="124">
        <f>BY43</f>
        <v>3000</v>
      </c>
      <c r="CC43" s="140">
        <f>CA43+CB43</f>
        <v>3000</v>
      </c>
      <c r="CG43" s="54"/>
      <c r="CH43" s="101"/>
      <c r="CI43" s="137"/>
      <c r="CJ43" s="137"/>
      <c r="CK43" s="54"/>
      <c r="CL43" s="54"/>
      <c r="CM43" s="54"/>
      <c r="CN43" s="54"/>
      <c r="CO43" s="54"/>
      <c r="CP43" s="54"/>
      <c r="CQ43" s="54"/>
      <c r="CR43" s="54"/>
      <c r="CS43" s="54"/>
    </row>
    <row r="44" spans="1:97" x14ac:dyDescent="0.25">
      <c r="A44" s="181">
        <v>2028</v>
      </c>
      <c r="B44" s="110" t="s">
        <v>268</v>
      </c>
      <c r="C44" s="110" t="s">
        <v>26</v>
      </c>
      <c r="D44" s="110" t="s">
        <v>27</v>
      </c>
      <c r="E44" s="159">
        <v>1</v>
      </c>
      <c r="F44" s="159">
        <v>1</v>
      </c>
      <c r="G44" s="159" t="s">
        <v>72</v>
      </c>
      <c r="H44" s="159" t="s">
        <v>1</v>
      </c>
      <c r="I44" s="159"/>
      <c r="J44" s="159">
        <v>1</v>
      </c>
      <c r="K44" s="159" t="s">
        <v>72</v>
      </c>
      <c r="L44" s="159" t="s">
        <v>1</v>
      </c>
      <c r="M44" s="159"/>
      <c r="N44" s="159" t="s">
        <v>1</v>
      </c>
      <c r="O44" s="159"/>
      <c r="P44" s="159">
        <v>9</v>
      </c>
      <c r="Q44" s="159" t="s">
        <v>72</v>
      </c>
      <c r="R44" s="159">
        <v>18</v>
      </c>
      <c r="S44" s="159" t="s">
        <v>72</v>
      </c>
      <c r="T44" s="159" t="s">
        <v>1</v>
      </c>
      <c r="U44" s="159"/>
      <c r="V44" s="159">
        <v>1980</v>
      </c>
      <c r="Z44" s="101"/>
      <c r="AA44" s="101"/>
      <c r="AB44" s="108">
        <v>6750</v>
      </c>
      <c r="AC44" s="101">
        <v>0</v>
      </c>
      <c r="AD44" s="101" t="s">
        <v>261</v>
      </c>
      <c r="AE44" s="101" t="s">
        <v>1</v>
      </c>
      <c r="AG44" s="54" t="s">
        <v>1</v>
      </c>
      <c r="AJ44" s="54">
        <v>6750</v>
      </c>
      <c r="AK44" s="32">
        <v>0</v>
      </c>
      <c r="AL44" s="54">
        <v>6750</v>
      </c>
      <c r="AR44" s="54">
        <f>AQ44+AL44</f>
        <v>6750</v>
      </c>
      <c r="AS44" s="54">
        <v>6750</v>
      </c>
      <c r="AT44" s="123"/>
      <c r="AU44" s="123"/>
      <c r="AV44" s="124"/>
      <c r="AW44" s="124"/>
      <c r="AX44" s="125"/>
      <c r="AY44" s="123"/>
      <c r="AZ44" s="123"/>
      <c r="BA44" s="124" t="s">
        <v>1</v>
      </c>
      <c r="BB44" s="124"/>
      <c r="BC44" s="125"/>
      <c r="BF44" s="90">
        <v>2033</v>
      </c>
      <c r="BG44" s="54">
        <v>6750</v>
      </c>
      <c r="BH44" s="54">
        <v>2</v>
      </c>
      <c r="BI44" s="54">
        <v>0</v>
      </c>
      <c r="BJ44" s="90">
        <v>1980</v>
      </c>
      <c r="BK44" s="91"/>
      <c r="BL44" s="54">
        <v>400</v>
      </c>
      <c r="BM44" s="101">
        <v>0</v>
      </c>
      <c r="BN44" s="101" t="s">
        <v>245</v>
      </c>
      <c r="BP44" s="91"/>
      <c r="BR44" s="54">
        <v>3054</v>
      </c>
      <c r="BT44" s="91"/>
      <c r="BX44" s="91"/>
      <c r="BY44" s="123"/>
      <c r="BZ44" s="124"/>
      <c r="CA44" s="123"/>
      <c r="CB44" s="124"/>
      <c r="CC44" s="125"/>
      <c r="CG44" s="54"/>
      <c r="CH44" s="101"/>
      <c r="CI44" s="137"/>
      <c r="CJ44" s="137"/>
      <c r="CK44" s="54"/>
      <c r="CL44" s="54"/>
      <c r="CM44" s="54"/>
      <c r="CN44" s="54"/>
      <c r="CO44" s="54"/>
      <c r="CP44" s="54"/>
      <c r="CQ44" s="54"/>
      <c r="CR44" s="54"/>
      <c r="CS44" s="54"/>
    </row>
    <row r="45" spans="1:97" x14ac:dyDescent="0.25">
      <c r="A45" s="181">
        <v>2029</v>
      </c>
      <c r="B45" s="110" t="s">
        <v>268</v>
      </c>
      <c r="C45" s="110" t="s">
        <v>44</v>
      </c>
      <c r="D45" s="110" t="s">
        <v>45</v>
      </c>
      <c r="E45" s="159">
        <v>2</v>
      </c>
      <c r="F45" s="159">
        <v>2</v>
      </c>
      <c r="G45" s="159" t="s">
        <v>72</v>
      </c>
      <c r="H45" s="159"/>
      <c r="I45" s="159"/>
      <c r="J45" s="159">
        <v>2</v>
      </c>
      <c r="K45" s="159" t="s">
        <v>72</v>
      </c>
      <c r="L45" s="159">
        <v>4</v>
      </c>
      <c r="M45" s="159" t="s">
        <v>72</v>
      </c>
      <c r="N45" s="159">
        <v>8</v>
      </c>
      <c r="O45" s="159" t="s">
        <v>72</v>
      </c>
      <c r="P45" s="159">
        <v>12</v>
      </c>
      <c r="Q45" s="159" t="s">
        <v>72</v>
      </c>
      <c r="R45" s="159">
        <v>24</v>
      </c>
      <c r="S45" s="159" t="s">
        <v>72</v>
      </c>
      <c r="T45" s="159">
        <v>1</v>
      </c>
      <c r="U45" s="159" t="s">
        <v>72</v>
      </c>
      <c r="V45" s="159">
        <v>2010</v>
      </c>
      <c r="Z45" s="101"/>
      <c r="AA45" s="101"/>
      <c r="AB45" s="108"/>
      <c r="AC45" s="101"/>
      <c r="AD45" s="101"/>
      <c r="AE45" s="101"/>
      <c r="AM45" s="91"/>
      <c r="AN45" s="91"/>
      <c r="AT45" s="123"/>
      <c r="AU45" s="123"/>
      <c r="AV45" s="124"/>
      <c r="AW45" s="124"/>
      <c r="AX45" s="125"/>
      <c r="AY45" s="123"/>
      <c r="AZ45" s="123"/>
      <c r="BA45" s="124"/>
      <c r="BB45" s="124"/>
      <c r="BC45" s="125"/>
      <c r="BF45" s="90">
        <v>2025</v>
      </c>
      <c r="BG45" s="54">
        <v>15275</v>
      </c>
      <c r="BH45" s="54">
        <v>10</v>
      </c>
      <c r="BI45" s="54">
        <v>20</v>
      </c>
      <c r="BJ45" s="90">
        <v>1996</v>
      </c>
      <c r="BK45" s="91"/>
      <c r="BL45" s="54">
        <v>3000</v>
      </c>
      <c r="BM45" s="101">
        <v>0</v>
      </c>
      <c r="BN45" s="101" t="s">
        <v>261</v>
      </c>
      <c r="BP45" s="91"/>
      <c r="BQ45" s="54">
        <v>3000</v>
      </c>
      <c r="BR45" s="54">
        <v>1855</v>
      </c>
      <c r="BS45" s="54">
        <v>0</v>
      </c>
      <c r="BT45" s="91"/>
      <c r="BX45" s="91"/>
      <c r="BY45" s="123"/>
      <c r="BZ45" s="124"/>
      <c r="CA45" s="123"/>
      <c r="CB45" s="124"/>
      <c r="CC45" s="125"/>
      <c r="CG45" s="54"/>
      <c r="CH45" s="101"/>
      <c r="CI45" s="137"/>
      <c r="CJ45" s="137"/>
      <c r="CK45" s="54"/>
      <c r="CL45" s="54"/>
      <c r="CM45" s="54"/>
      <c r="CN45" s="54"/>
      <c r="CO45" s="54"/>
      <c r="CP45" s="54"/>
      <c r="CQ45" s="54"/>
      <c r="CR45" s="54"/>
      <c r="CS45" s="54"/>
    </row>
    <row r="46" spans="1:97" x14ac:dyDescent="0.25">
      <c r="A46" s="181">
        <v>2029</v>
      </c>
      <c r="B46" s="110" t="s">
        <v>268</v>
      </c>
      <c r="C46" s="110" t="s">
        <v>81</v>
      </c>
      <c r="D46" s="110" t="s">
        <v>82</v>
      </c>
      <c r="E46" s="159">
        <v>4</v>
      </c>
      <c r="F46" s="159">
        <v>4</v>
      </c>
      <c r="G46" s="159" t="s">
        <v>72</v>
      </c>
      <c r="H46" s="159"/>
      <c r="I46" s="159"/>
      <c r="J46" s="159">
        <v>4</v>
      </c>
      <c r="K46" s="159" t="s">
        <v>72</v>
      </c>
      <c r="L46" s="159">
        <v>10</v>
      </c>
      <c r="M46" s="159" t="s">
        <v>72</v>
      </c>
      <c r="N46" s="159">
        <v>20</v>
      </c>
      <c r="O46" s="159" t="s">
        <v>72</v>
      </c>
      <c r="P46" s="159">
        <v>15</v>
      </c>
      <c r="Q46" s="159" t="s">
        <v>72</v>
      </c>
      <c r="R46" s="159">
        <v>30</v>
      </c>
      <c r="S46" s="159" t="s">
        <v>72</v>
      </c>
      <c r="T46" s="159">
        <v>4</v>
      </c>
      <c r="U46" s="159" t="s">
        <v>72</v>
      </c>
      <c r="V46" s="159">
        <v>2006</v>
      </c>
      <c r="X46" s="87" t="s">
        <v>244</v>
      </c>
      <c r="Z46" s="101"/>
      <c r="AA46" s="101"/>
      <c r="AB46" s="108"/>
      <c r="AC46" s="101"/>
      <c r="AD46" s="101"/>
      <c r="AE46" s="101"/>
      <c r="AF46" s="91" t="s">
        <v>1</v>
      </c>
      <c r="AG46" s="91"/>
      <c r="AH46" s="91"/>
      <c r="AI46" s="91"/>
      <c r="AM46" s="91" t="s">
        <v>1</v>
      </c>
      <c r="AN46" s="91"/>
      <c r="AT46" s="128">
        <v>1000</v>
      </c>
      <c r="AU46" s="123"/>
      <c r="AV46" s="124"/>
      <c r="AW46" s="124"/>
      <c r="AX46" s="125"/>
      <c r="AY46" s="123" t="e">
        <f>E46*800+J46*400+L46*125+N46*200+S46*125+#REF!*250+#REF!*500-1000</f>
        <v>#VALUE!</v>
      </c>
      <c r="AZ46" s="123"/>
      <c r="BA46" s="124"/>
      <c r="BB46" s="124" t="e">
        <f>AY46</f>
        <v>#VALUE!</v>
      </c>
      <c r="BC46" s="141" t="e">
        <f>BA46+BB46</f>
        <v>#VALUE!</v>
      </c>
      <c r="BD46" s="90">
        <v>2031</v>
      </c>
      <c r="BE46" s="54">
        <v>1000</v>
      </c>
      <c r="BF46" s="90">
        <v>2036</v>
      </c>
      <c r="BG46" s="54">
        <v>25075</v>
      </c>
      <c r="BH46" s="54"/>
      <c r="BI46" s="54"/>
      <c r="BK46" s="91"/>
      <c r="BP46" s="91"/>
      <c r="BT46" s="91"/>
      <c r="BX46" s="91"/>
      <c r="BY46" s="139">
        <v>3000</v>
      </c>
      <c r="BZ46" s="138"/>
      <c r="CA46" s="123"/>
      <c r="CB46" s="124">
        <f>BY46</f>
        <v>3000</v>
      </c>
      <c r="CC46" s="140">
        <f>CA46+CB46</f>
        <v>3000</v>
      </c>
      <c r="CD46" s="54" t="s">
        <v>1</v>
      </c>
      <c r="CG46" s="54"/>
      <c r="CH46" s="101"/>
      <c r="CI46" s="137"/>
      <c r="CJ46" s="137"/>
      <c r="CK46" s="54"/>
      <c r="CL46" s="54"/>
      <c r="CM46" s="54"/>
      <c r="CN46" s="54"/>
      <c r="CO46" s="54"/>
      <c r="CP46" s="54"/>
      <c r="CQ46" s="54"/>
      <c r="CR46" s="54"/>
      <c r="CS46" s="54"/>
    </row>
    <row r="47" spans="1:97" x14ac:dyDescent="0.25">
      <c r="A47" s="181">
        <v>2030</v>
      </c>
      <c r="B47" s="110" t="s">
        <v>268</v>
      </c>
      <c r="C47" s="110" t="s">
        <v>29</v>
      </c>
      <c r="D47" s="110" t="s">
        <v>30</v>
      </c>
      <c r="E47" s="159">
        <v>1</v>
      </c>
      <c r="F47" s="159">
        <v>1</v>
      </c>
      <c r="G47" s="159" t="s">
        <v>72</v>
      </c>
      <c r="H47" s="159"/>
      <c r="I47" s="159"/>
      <c r="J47" s="159">
        <v>1</v>
      </c>
      <c r="K47" s="159"/>
      <c r="L47" s="159"/>
      <c r="M47" s="159"/>
      <c r="N47" s="159"/>
      <c r="O47" s="159"/>
      <c r="P47" s="159">
        <v>9</v>
      </c>
      <c r="Q47" s="159" t="s">
        <v>72</v>
      </c>
      <c r="R47" s="159">
        <v>18</v>
      </c>
      <c r="S47" s="159" t="s">
        <v>72</v>
      </c>
      <c r="T47" s="159"/>
      <c r="U47" s="159"/>
      <c r="V47" s="159">
        <v>2014</v>
      </c>
      <c r="Z47" s="101"/>
      <c r="AA47" s="101"/>
      <c r="AB47" s="108"/>
      <c r="AC47" s="101"/>
      <c r="AD47" s="101"/>
      <c r="AE47" s="101"/>
      <c r="AT47" s="123"/>
      <c r="AU47" s="123"/>
      <c r="AV47" s="124"/>
      <c r="AW47" s="124"/>
      <c r="AX47" s="125"/>
      <c r="AY47" s="123"/>
      <c r="AZ47" s="123"/>
      <c r="BA47" s="124"/>
      <c r="BB47" s="124"/>
      <c r="BC47" s="125"/>
      <c r="BF47" s="90">
        <v>2024</v>
      </c>
      <c r="BG47" s="54" t="e">
        <f>E47*800+J47*400+L47*125+N47*200+S47*125+#REF!*250+#REF!*500</f>
        <v>#VALUE!</v>
      </c>
      <c r="BH47" s="54"/>
      <c r="BI47" s="54"/>
      <c r="BK47" s="91"/>
      <c r="BP47" s="91"/>
      <c r="BT47" s="91"/>
      <c r="BX47" s="91"/>
      <c r="BY47" s="123"/>
      <c r="BZ47" s="124"/>
      <c r="CA47" s="123"/>
      <c r="CB47" s="124"/>
      <c r="CC47" s="125"/>
      <c r="CE47" s="54">
        <v>400</v>
      </c>
      <c r="CG47" s="90">
        <v>2024</v>
      </c>
      <c r="CH47" s="146">
        <v>400</v>
      </c>
      <c r="CI47" s="137"/>
      <c r="CJ47" s="137"/>
      <c r="CK47" s="54"/>
      <c r="CL47" s="54"/>
      <c r="CM47" s="54"/>
      <c r="CN47" s="54"/>
      <c r="CO47" s="54"/>
      <c r="CP47" s="54"/>
      <c r="CQ47" s="54"/>
      <c r="CR47" s="54"/>
      <c r="CS47" s="54"/>
    </row>
    <row r="48" spans="1:97" x14ac:dyDescent="0.25">
      <c r="A48" s="181">
        <v>2030</v>
      </c>
      <c r="B48" s="110" t="s">
        <v>268</v>
      </c>
      <c r="C48" s="110" t="s">
        <v>33</v>
      </c>
      <c r="D48" s="110" t="s">
        <v>34</v>
      </c>
      <c r="E48" s="159">
        <v>2</v>
      </c>
      <c r="F48" s="159">
        <v>2</v>
      </c>
      <c r="G48" s="159" t="s">
        <v>72</v>
      </c>
      <c r="H48" s="159"/>
      <c r="I48" s="159"/>
      <c r="J48" s="159">
        <v>2</v>
      </c>
      <c r="K48" s="159" t="s">
        <v>72</v>
      </c>
      <c r="L48" s="159">
        <v>4</v>
      </c>
      <c r="M48" s="159" t="s">
        <v>72</v>
      </c>
      <c r="N48" s="159">
        <v>6</v>
      </c>
      <c r="O48" s="159" t="s">
        <v>72</v>
      </c>
      <c r="P48" s="159"/>
      <c r="Q48" s="159"/>
      <c r="R48" s="159"/>
      <c r="S48" s="159"/>
      <c r="T48" s="159">
        <v>1</v>
      </c>
      <c r="U48" s="159" t="s">
        <v>72</v>
      </c>
      <c r="V48" s="159">
        <v>2015</v>
      </c>
      <c r="Z48" s="101"/>
      <c r="AA48" s="101"/>
      <c r="AB48" s="108"/>
      <c r="AC48" s="101"/>
      <c r="AD48" s="101"/>
      <c r="AE48" s="101"/>
      <c r="AT48" s="123"/>
      <c r="AU48" s="123"/>
      <c r="AV48" s="124"/>
      <c r="AW48" s="124"/>
      <c r="AX48" s="125"/>
      <c r="AY48" s="123"/>
      <c r="AZ48" s="123"/>
      <c r="BA48" s="124"/>
      <c r="BB48" s="124"/>
      <c r="BC48" s="125"/>
      <c r="BF48" s="90">
        <v>2030</v>
      </c>
      <c r="BG48" s="54" t="e">
        <f>E48*800+J48*400+L48*125+N48*200+S48*125+#REF!*250+#REF!*500</f>
        <v>#REF!</v>
      </c>
      <c r="BH48" s="54"/>
      <c r="BI48" s="54"/>
      <c r="BK48" s="91"/>
      <c r="BP48" s="91"/>
      <c r="BT48" s="91"/>
      <c r="BX48" s="91"/>
      <c r="BY48" s="123"/>
      <c r="BZ48" s="124"/>
      <c r="CA48" s="123"/>
      <c r="CB48" s="124"/>
      <c r="CC48" s="125"/>
      <c r="CG48" s="54"/>
      <c r="CH48" s="101"/>
      <c r="CI48" s="137"/>
      <c r="CJ48" s="137"/>
      <c r="CK48" s="54"/>
      <c r="CL48" s="54"/>
      <c r="CM48" s="54"/>
      <c r="CN48" s="54"/>
      <c r="CO48" s="54"/>
      <c r="CP48" s="54"/>
      <c r="CQ48" s="54"/>
      <c r="CR48" s="54"/>
      <c r="CS48" s="54"/>
    </row>
    <row r="49" spans="1:100" x14ac:dyDescent="0.25">
      <c r="A49" s="181">
        <v>2030</v>
      </c>
      <c r="B49" s="110" t="s">
        <v>268</v>
      </c>
      <c r="C49" s="110" t="s">
        <v>79</v>
      </c>
      <c r="D49" s="110" t="s">
        <v>80</v>
      </c>
      <c r="E49" s="159">
        <v>3</v>
      </c>
      <c r="F49" s="159">
        <v>3</v>
      </c>
      <c r="G49" s="159" t="s">
        <v>72</v>
      </c>
      <c r="H49" s="159"/>
      <c r="I49" s="159"/>
      <c r="J49" s="159">
        <v>3</v>
      </c>
      <c r="K49" s="159" t="s">
        <v>72</v>
      </c>
      <c r="L49" s="159">
        <v>3</v>
      </c>
      <c r="M49" s="159" t="s">
        <v>72</v>
      </c>
      <c r="N49" s="159">
        <v>6</v>
      </c>
      <c r="O49" s="159" t="s">
        <v>72</v>
      </c>
      <c r="P49" s="159">
        <v>15</v>
      </c>
      <c r="Q49" s="159" t="s">
        <v>72</v>
      </c>
      <c r="R49" s="159">
        <v>30</v>
      </c>
      <c r="S49" s="159" t="s">
        <v>72</v>
      </c>
      <c r="T49" s="159">
        <v>3</v>
      </c>
      <c r="U49" s="159" t="s">
        <v>72</v>
      </c>
      <c r="V49" s="159">
        <v>2015</v>
      </c>
      <c r="X49" s="87" t="s">
        <v>244</v>
      </c>
      <c r="Y49" s="54">
        <v>3500</v>
      </c>
      <c r="Z49" s="101">
        <v>0</v>
      </c>
      <c r="AA49" s="101" t="s">
        <v>261</v>
      </c>
      <c r="AB49" s="108">
        <v>10000</v>
      </c>
      <c r="AC49" s="101">
        <v>0</v>
      </c>
      <c r="AD49" s="101" t="s">
        <v>245</v>
      </c>
      <c r="AE49" s="101"/>
      <c r="AF49" s="91" t="s">
        <v>1</v>
      </c>
      <c r="AG49" s="54">
        <v>3500</v>
      </c>
      <c r="AI49" s="54">
        <v>3500</v>
      </c>
      <c r="AJ49" s="54">
        <v>0</v>
      </c>
      <c r="AK49" s="54">
        <v>3188</v>
      </c>
      <c r="AM49" s="91" t="s">
        <v>1</v>
      </c>
      <c r="AN49" s="91"/>
      <c r="AO49" s="54">
        <f>AN49+AI49</f>
        <v>3500</v>
      </c>
      <c r="AP49" s="54">
        <v>0</v>
      </c>
      <c r="AT49" s="123">
        <f>AO49-AP49</f>
        <v>3500</v>
      </c>
      <c r="AU49" s="123"/>
      <c r="AV49" s="124"/>
      <c r="AW49" s="124">
        <f>AT49</f>
        <v>3500</v>
      </c>
      <c r="AX49" s="140">
        <f>AV49+AW49</f>
        <v>3500</v>
      </c>
      <c r="AY49" s="123"/>
      <c r="AZ49" s="123"/>
      <c r="BA49" s="124" t="s">
        <v>1</v>
      </c>
      <c r="BB49" s="124"/>
      <c r="BC49" s="125"/>
      <c r="BD49" s="90">
        <v>2028</v>
      </c>
      <c r="BE49" s="54">
        <v>3500</v>
      </c>
      <c r="BF49" s="90">
        <v>2030</v>
      </c>
      <c r="BG49" s="54">
        <v>10000</v>
      </c>
      <c r="BH49" s="54"/>
      <c r="BI49" s="54"/>
      <c r="BK49" s="91"/>
      <c r="BP49" s="91"/>
      <c r="BR49" s="54">
        <v>836</v>
      </c>
      <c r="BT49" s="91"/>
      <c r="BX49" s="91"/>
      <c r="BY49" s="139"/>
      <c r="BZ49" s="138"/>
      <c r="CA49" s="123"/>
      <c r="CB49" s="124"/>
      <c r="CC49" s="125"/>
      <c r="CG49" s="54"/>
      <c r="CH49" s="101"/>
      <c r="CI49" s="137"/>
      <c r="CJ49" s="137"/>
      <c r="CK49" s="54"/>
      <c r="CL49" s="54"/>
      <c r="CM49" s="54"/>
      <c r="CN49" s="54"/>
      <c r="CO49" s="54"/>
      <c r="CP49" s="54"/>
      <c r="CQ49" s="54"/>
      <c r="CR49" s="54"/>
      <c r="CS49" s="54"/>
    </row>
    <row r="50" spans="1:100" x14ac:dyDescent="0.25">
      <c r="A50" s="181">
        <v>2035</v>
      </c>
      <c r="B50" s="110" t="s">
        <v>268</v>
      </c>
      <c r="C50" s="110" t="s">
        <v>75</v>
      </c>
      <c r="D50" s="110" t="s">
        <v>76</v>
      </c>
      <c r="E50" s="159">
        <v>2</v>
      </c>
      <c r="F50" s="159">
        <v>2</v>
      </c>
      <c r="G50" s="159" t="s">
        <v>72</v>
      </c>
      <c r="H50" s="159"/>
      <c r="I50" s="159"/>
      <c r="J50" s="159">
        <v>2</v>
      </c>
      <c r="K50" s="159" t="s">
        <v>72</v>
      </c>
      <c r="L50" s="159">
        <v>8</v>
      </c>
      <c r="M50" s="159" t="s">
        <v>72</v>
      </c>
      <c r="N50" s="159">
        <v>16</v>
      </c>
      <c r="O50" s="159" t="s">
        <v>72</v>
      </c>
      <c r="P50" s="159">
        <v>8</v>
      </c>
      <c r="Q50" s="159" t="s">
        <v>72</v>
      </c>
      <c r="R50" s="159">
        <v>16</v>
      </c>
      <c r="S50" s="159" t="s">
        <v>72</v>
      </c>
      <c r="T50" s="159">
        <v>2</v>
      </c>
      <c r="U50" s="159" t="s">
        <v>72</v>
      </c>
      <c r="V50" s="159">
        <v>2001</v>
      </c>
      <c r="Y50" s="54">
        <v>1000</v>
      </c>
      <c r="Z50" s="101">
        <v>0</v>
      </c>
      <c r="AA50" s="101" t="s">
        <v>261</v>
      </c>
      <c r="AB50" s="108">
        <f>9375-8350</f>
        <v>1025</v>
      </c>
      <c r="AC50" s="101">
        <v>0</v>
      </c>
      <c r="AD50" s="101" t="s">
        <v>261</v>
      </c>
      <c r="AE50" s="101"/>
      <c r="AG50" s="54">
        <v>1000</v>
      </c>
      <c r="AI50" s="54">
        <v>1000</v>
      </c>
      <c r="AJ50" s="54">
        <v>1025</v>
      </c>
      <c r="AL50" s="54">
        <v>1025</v>
      </c>
      <c r="AO50" s="54">
        <f>AN50+AI50</f>
        <v>1000</v>
      </c>
      <c r="AP50" s="54">
        <v>0</v>
      </c>
      <c r="AR50" s="54">
        <f>AQ50+AL50</f>
        <v>1025</v>
      </c>
      <c r="AS50" s="54">
        <v>1025</v>
      </c>
      <c r="AT50" s="123" t="s">
        <v>1</v>
      </c>
      <c r="AU50" s="123"/>
      <c r="AV50" s="124"/>
      <c r="AW50" s="124"/>
      <c r="AX50" s="125"/>
      <c r="AY50" s="123"/>
      <c r="AZ50" s="123"/>
      <c r="BA50" s="124"/>
      <c r="BB50" s="124"/>
      <c r="BC50" s="125"/>
      <c r="BF50" s="90">
        <v>2033</v>
      </c>
      <c r="BG50" s="54">
        <v>9375</v>
      </c>
      <c r="BH50" s="54"/>
      <c r="BI50" s="54"/>
      <c r="BK50" s="91"/>
      <c r="BL50" s="54">
        <v>9375</v>
      </c>
      <c r="BM50" s="101">
        <v>0</v>
      </c>
      <c r="BN50" s="101" t="s">
        <v>261</v>
      </c>
      <c r="BP50" s="91"/>
      <c r="BQ50" s="54">
        <v>9375</v>
      </c>
      <c r="BR50" s="54">
        <v>0</v>
      </c>
      <c r="BS50" s="54">
        <v>3000</v>
      </c>
      <c r="BT50" s="91"/>
      <c r="BV50" s="54">
        <f>BU50+BS50</f>
        <v>3000</v>
      </c>
      <c r="BW50" s="54">
        <v>0</v>
      </c>
      <c r="BX50" s="91"/>
      <c r="BY50" s="123">
        <f>BV50-BW50</f>
        <v>3000</v>
      </c>
      <c r="BZ50" s="124"/>
      <c r="CA50" s="123"/>
      <c r="CB50" s="124">
        <f>BY50</f>
        <v>3000</v>
      </c>
      <c r="CC50" s="140">
        <f>CA50+CB50</f>
        <v>3000</v>
      </c>
      <c r="CG50" s="54"/>
      <c r="CH50" s="101"/>
      <c r="CI50" s="137"/>
      <c r="CJ50" s="137"/>
      <c r="CK50" s="54"/>
      <c r="CL50" s="54"/>
      <c r="CM50" s="54"/>
      <c r="CN50" s="54"/>
      <c r="CO50" s="54"/>
      <c r="CP50" s="54"/>
      <c r="CQ50" s="54"/>
      <c r="CR50" s="54"/>
      <c r="CS50" s="54"/>
    </row>
    <row r="51" spans="1:100" x14ac:dyDescent="0.25">
      <c r="A51" s="181"/>
      <c r="B51" s="192" t="s">
        <v>274</v>
      </c>
      <c r="C51" s="193"/>
      <c r="D51" s="194"/>
      <c r="E51" s="105">
        <f>SUM(E36:E50)</f>
        <v>62</v>
      </c>
      <c r="F51" s="105">
        <f>SUM(F36:F50)</f>
        <v>58</v>
      </c>
      <c r="G51" s="105"/>
      <c r="H51" s="105">
        <f>SUM(H36:H50)</f>
        <v>4</v>
      </c>
      <c r="I51" s="105"/>
      <c r="J51" s="105">
        <f>SUM(J36:J50)</f>
        <v>62</v>
      </c>
      <c r="K51" s="105"/>
      <c r="L51" s="105">
        <f>SUM(L36:L50)</f>
        <v>112</v>
      </c>
      <c r="M51" s="105"/>
      <c r="N51" s="105">
        <f>SUM(N36:N50)</f>
        <v>218</v>
      </c>
      <c r="O51" s="105"/>
      <c r="P51" s="105">
        <f>SUM(P36:P50)</f>
        <v>118</v>
      </c>
      <c r="Q51" s="105"/>
      <c r="R51" s="105">
        <f>SUM(R36:R50)</f>
        <v>236</v>
      </c>
      <c r="S51" s="105"/>
      <c r="T51" s="105">
        <f>SUM(T36:T50)</f>
        <v>32</v>
      </c>
      <c r="U51" s="105"/>
      <c r="V51" s="105"/>
      <c r="W51" s="87"/>
      <c r="X51" s="131"/>
      <c r="Y51" s="131">
        <f t="shared" ref="Y51:AE51" si="10">SUM(Y36:Y50)</f>
        <v>12000</v>
      </c>
      <c r="Z51" s="131">
        <f t="shared" si="10"/>
        <v>0</v>
      </c>
      <c r="AA51" s="131">
        <f t="shared" si="10"/>
        <v>0</v>
      </c>
      <c r="AB51" s="131" t="e">
        <f t="shared" si="10"/>
        <v>#VALUE!</v>
      </c>
      <c r="AC51" s="131">
        <f t="shared" si="10"/>
        <v>0</v>
      </c>
      <c r="AD51" s="131">
        <f t="shared" si="10"/>
        <v>0</v>
      </c>
      <c r="AE51" s="131">
        <f t="shared" si="10"/>
        <v>0</v>
      </c>
      <c r="AF51" s="131"/>
      <c r="AG51" s="131">
        <f>SUM(AG36:AG50)</f>
        <v>12000</v>
      </c>
      <c r="AH51" s="131">
        <v>0</v>
      </c>
      <c r="AI51" s="131">
        <f>AG51-AH51</f>
        <v>12000</v>
      </c>
      <c r="AJ51" s="131">
        <f>SUM(AJ36:AJ50)</f>
        <v>67791</v>
      </c>
      <c r="AK51" s="131">
        <f>SUM(AK36:AK50)</f>
        <v>50138</v>
      </c>
      <c r="AL51" s="131">
        <f>AJ51-AK51</f>
        <v>17653</v>
      </c>
      <c r="AM51" s="131"/>
      <c r="AN51" s="131">
        <f>SUM(AN36:AN50)</f>
        <v>0</v>
      </c>
      <c r="AO51" s="131">
        <f>SUM(AO39:AO50)</f>
        <v>12000</v>
      </c>
      <c r="AP51" s="131">
        <f>SUM(AP39:AP50)</f>
        <v>0</v>
      </c>
      <c r="AQ51" s="131">
        <f>SUM(AQ36:AQ50)</f>
        <v>0</v>
      </c>
      <c r="AR51" s="131">
        <f>SUM(AR36:AR50)</f>
        <v>7372</v>
      </c>
      <c r="AS51" s="131">
        <f>SUM(AS36:AS50)</f>
        <v>22853</v>
      </c>
      <c r="AT51" s="131">
        <f>SUM(AT36:AT50)</f>
        <v>12000</v>
      </c>
      <c r="AU51" s="131"/>
      <c r="AV51" s="131">
        <f>SUM(AV36:AV50)</f>
        <v>0</v>
      </c>
      <c r="AW51" s="131">
        <f>SUM(AW35:AW50)</f>
        <v>11000</v>
      </c>
      <c r="AX51" s="131">
        <f>SUM(AX37:AX49)</f>
        <v>11000</v>
      </c>
      <c r="AY51" s="131" t="e">
        <f>SUM(AY36:AY50)</f>
        <v>#VALUE!</v>
      </c>
      <c r="AZ51" s="131"/>
      <c r="BA51" s="131">
        <f>SUM(BA36:BA50)</f>
        <v>0</v>
      </c>
      <c r="BB51" s="131" t="e">
        <f>SUM(BB35:BB50)</f>
        <v>#VALUE!</v>
      </c>
      <c r="BC51" s="132" t="e">
        <f>SUM(BC35:BC50)</f>
        <v>#VALUE!</v>
      </c>
      <c r="BD51" s="131"/>
      <c r="BE51" s="132">
        <f>SUM(BE36:BE50)</f>
        <v>17500</v>
      </c>
      <c r="BF51" s="131"/>
      <c r="BG51" s="130" t="e">
        <f>SUM(BG36:BG50)</f>
        <v>#VALUE!</v>
      </c>
      <c r="BH51" s="130"/>
      <c r="BI51" s="132"/>
      <c r="BJ51" s="130"/>
      <c r="BK51" s="131"/>
      <c r="BL51" s="133">
        <f>SUM(BL36:BL50)</f>
        <v>25325</v>
      </c>
      <c r="BM51" s="133">
        <f>SUM(BM36:BM50)</f>
        <v>0</v>
      </c>
      <c r="BN51" s="133">
        <f>SUM(BN36:BN50)</f>
        <v>10400</v>
      </c>
      <c r="BO51" s="130">
        <f>SUM(BO36:BO50)</f>
        <v>0</v>
      </c>
      <c r="BP51" s="131"/>
      <c r="BQ51" s="131">
        <f>SUM(BQ36:BQ50)</f>
        <v>24525</v>
      </c>
      <c r="BR51" s="131">
        <f>SUM(BR36:BR50)</f>
        <v>23481</v>
      </c>
      <c r="BS51" s="130">
        <f>BQ51-BR51</f>
        <v>1044</v>
      </c>
      <c r="BT51" s="131"/>
      <c r="BU51" s="131">
        <f>SUM(BU36:BU50)</f>
        <v>38000</v>
      </c>
      <c r="BV51" s="131">
        <f>SUM(BV36:BV50)</f>
        <v>41000</v>
      </c>
      <c r="BW51" s="130"/>
      <c r="BX51" s="131"/>
      <c r="BY51" s="131">
        <f>SUM(BY36:BY50)</f>
        <v>29000</v>
      </c>
      <c r="BZ51" s="131"/>
      <c r="CA51" s="131">
        <f>SUM(CA35:CA50)</f>
        <v>0</v>
      </c>
      <c r="CB51" s="131" t="s">
        <v>1</v>
      </c>
      <c r="CC51" s="131">
        <f>SUM(CC36:CC50)</f>
        <v>29000</v>
      </c>
      <c r="CD51" s="131">
        <f>SUM(CD35:CD50)</f>
        <v>0</v>
      </c>
      <c r="CE51" s="131">
        <f>SUM(CE35:CE50)</f>
        <v>400</v>
      </c>
      <c r="CF51" s="130">
        <f>SUM(CF35:CF50)</f>
        <v>0</v>
      </c>
      <c r="CG51" s="134"/>
      <c r="CH51" s="135">
        <f>SUM(CH36:CH50)</f>
        <v>26630</v>
      </c>
      <c r="CI51" s="135"/>
      <c r="CJ51" s="130"/>
      <c r="CK51" s="130"/>
      <c r="CL51" s="130"/>
      <c r="CM51" s="130"/>
      <c r="CN51" s="130"/>
      <c r="CO51" s="130"/>
      <c r="CP51" s="130"/>
      <c r="CQ51" s="130"/>
      <c r="CR51" s="130"/>
      <c r="CS51" s="129"/>
    </row>
    <row r="52" spans="1:100" x14ac:dyDescent="0.25">
      <c r="A52" s="181"/>
      <c r="B52" s="179"/>
      <c r="Z52" s="101"/>
      <c r="AA52" s="101"/>
      <c r="AB52" s="108"/>
      <c r="AC52" s="101"/>
      <c r="AD52" s="101"/>
      <c r="AE52" s="101"/>
      <c r="AM52" s="91"/>
      <c r="AN52" s="91"/>
      <c r="AO52" s="91"/>
      <c r="AP52" s="91"/>
      <c r="AT52" s="123"/>
      <c r="AU52" s="123"/>
      <c r="AV52" s="124"/>
      <c r="AW52" s="124"/>
      <c r="AX52" s="125"/>
      <c r="AY52" s="123"/>
      <c r="AZ52" s="123"/>
      <c r="BA52" s="124"/>
      <c r="BB52" s="124"/>
      <c r="BC52" s="125"/>
      <c r="BH52" s="54"/>
      <c r="BI52" s="91"/>
      <c r="BJ52" s="96"/>
      <c r="BK52" s="91"/>
      <c r="BL52" s="91"/>
      <c r="BP52" s="91"/>
      <c r="BQ52" s="91"/>
      <c r="BR52" s="91"/>
      <c r="BS52" s="91"/>
      <c r="BT52" s="91"/>
      <c r="BX52" s="91"/>
      <c r="BY52" s="155"/>
      <c r="BZ52" s="156"/>
      <c r="CA52" s="155"/>
      <c r="CB52" s="156"/>
      <c r="CC52" s="157"/>
      <c r="CD52" s="91"/>
      <c r="CE52" s="91"/>
      <c r="CF52" s="91"/>
      <c r="CG52" s="91"/>
      <c r="CH52" s="101"/>
      <c r="CI52" s="137"/>
      <c r="CJ52" s="137"/>
      <c r="CK52" s="54"/>
      <c r="CL52" s="54"/>
      <c r="CM52" s="54"/>
      <c r="CN52" s="54"/>
      <c r="CO52" s="54"/>
      <c r="CP52" s="54"/>
      <c r="CQ52" s="54"/>
      <c r="CR52" s="54"/>
      <c r="CS52" s="54"/>
    </row>
    <row r="53" spans="1:100" x14ac:dyDescent="0.25">
      <c r="A53" s="181">
        <v>2024</v>
      </c>
      <c r="B53" s="110" t="s">
        <v>275</v>
      </c>
      <c r="C53" s="110" t="s">
        <v>87</v>
      </c>
      <c r="D53" s="110" t="s">
        <v>88</v>
      </c>
      <c r="E53" s="159">
        <v>1</v>
      </c>
      <c r="F53" s="159">
        <v>1</v>
      </c>
      <c r="G53" s="159"/>
      <c r="H53" s="159"/>
      <c r="I53" s="159"/>
      <c r="J53" s="159"/>
      <c r="K53" s="159"/>
      <c r="L53" s="159"/>
      <c r="M53" s="159"/>
      <c r="N53" s="159"/>
      <c r="O53" s="159"/>
      <c r="P53" s="159">
        <v>9</v>
      </c>
      <c r="Q53" s="159" t="s">
        <v>72</v>
      </c>
      <c r="R53" s="159">
        <v>18</v>
      </c>
      <c r="S53" s="159" t="s">
        <v>72</v>
      </c>
      <c r="T53" s="159">
        <v>2</v>
      </c>
      <c r="U53" s="159" t="s">
        <v>72</v>
      </c>
      <c r="V53" s="159">
        <v>2005</v>
      </c>
      <c r="Z53" s="108"/>
      <c r="AA53" s="108"/>
      <c r="AB53" s="108"/>
      <c r="AC53" s="108"/>
      <c r="AD53" s="108"/>
      <c r="AE53" s="108"/>
      <c r="AJ53" s="108"/>
      <c r="AM53" s="91" t="s">
        <v>1</v>
      </c>
      <c r="AN53" s="54">
        <f>400-400</f>
        <v>0</v>
      </c>
      <c r="AO53" s="54">
        <v>0</v>
      </c>
      <c r="AQ53" s="108">
        <f>5800-5800</f>
        <v>0</v>
      </c>
      <c r="AR53" s="108"/>
      <c r="AS53" s="108"/>
      <c r="AT53" s="123"/>
      <c r="AU53" s="123"/>
      <c r="AV53" s="124"/>
      <c r="AW53" s="124"/>
      <c r="AX53" s="125"/>
      <c r="AY53" s="123"/>
      <c r="AZ53" s="123"/>
      <c r="BA53" s="124"/>
      <c r="BB53" s="124"/>
      <c r="BC53" s="125"/>
      <c r="BD53" s="90">
        <v>2030</v>
      </c>
      <c r="BE53" s="54">
        <v>400</v>
      </c>
      <c r="BF53" s="90">
        <v>2035</v>
      </c>
      <c r="BG53" s="54">
        <v>5800</v>
      </c>
      <c r="BH53" s="54">
        <v>5</v>
      </c>
      <c r="BJ53" s="90">
        <v>2005</v>
      </c>
      <c r="BK53" s="91"/>
      <c r="BL53" s="54">
        <v>1000</v>
      </c>
      <c r="BM53" s="101">
        <v>0</v>
      </c>
      <c r="BN53" s="101" t="s">
        <v>261</v>
      </c>
      <c r="BP53" s="91" t="s">
        <v>1</v>
      </c>
      <c r="BQ53" s="54" t="s">
        <v>1</v>
      </c>
      <c r="BT53" s="91"/>
      <c r="BX53" s="91"/>
      <c r="BY53" s="123"/>
      <c r="BZ53" s="124"/>
      <c r="CA53" s="123"/>
      <c r="CB53" s="124"/>
      <c r="CC53" s="125"/>
      <c r="CG53" s="54"/>
      <c r="CH53" s="101"/>
      <c r="CI53" s="137"/>
      <c r="CJ53" s="137"/>
      <c r="CK53" s="54"/>
      <c r="CL53" s="54"/>
      <c r="CM53" s="54"/>
      <c r="CN53" s="54"/>
      <c r="CO53" s="54"/>
      <c r="CP53" s="54"/>
      <c r="CQ53" s="54"/>
      <c r="CR53" s="54"/>
      <c r="CS53" s="54"/>
      <c r="CV53" s="5" t="s">
        <v>1</v>
      </c>
    </row>
    <row r="54" spans="1:100" ht="12" customHeight="1" x14ac:dyDescent="0.25">
      <c r="A54" s="181">
        <v>2025</v>
      </c>
      <c r="B54" s="110" t="s">
        <v>275</v>
      </c>
      <c r="C54" s="110" t="s">
        <v>156</v>
      </c>
      <c r="D54" s="110" t="s">
        <v>157</v>
      </c>
      <c r="E54" s="159">
        <v>1</v>
      </c>
      <c r="F54" s="159">
        <v>1</v>
      </c>
      <c r="G54" s="159" t="s">
        <v>72</v>
      </c>
      <c r="H54" s="159"/>
      <c r="I54" s="159"/>
      <c r="J54" s="159">
        <v>1</v>
      </c>
      <c r="K54" s="159" t="s">
        <v>72</v>
      </c>
      <c r="L54" s="159" t="s">
        <v>1</v>
      </c>
      <c r="M54" s="159"/>
      <c r="N54" s="159"/>
      <c r="O54" s="159"/>
      <c r="P54" s="159">
        <v>9</v>
      </c>
      <c r="Q54" s="159" t="s">
        <v>72</v>
      </c>
      <c r="R54" s="159">
        <v>30</v>
      </c>
      <c r="S54" s="159" t="s">
        <v>72</v>
      </c>
      <c r="T54" s="159">
        <v>1</v>
      </c>
      <c r="U54" s="159" t="s">
        <v>72</v>
      </c>
      <c r="V54" s="159">
        <v>1995</v>
      </c>
      <c r="Y54" s="54">
        <v>500</v>
      </c>
      <c r="Z54" s="108">
        <v>0</v>
      </c>
      <c r="AA54" s="108" t="s">
        <v>245</v>
      </c>
      <c r="AB54" s="108">
        <v>5700</v>
      </c>
      <c r="AC54" s="108">
        <v>0</v>
      </c>
      <c r="AD54" s="108" t="s">
        <v>245</v>
      </c>
      <c r="AE54" s="108">
        <f>Y54+AB54</f>
        <v>6200</v>
      </c>
      <c r="AG54" s="54">
        <v>0</v>
      </c>
      <c r="AJ54" s="108">
        <v>0</v>
      </c>
      <c r="AM54" s="91" t="s">
        <v>1</v>
      </c>
      <c r="AN54" s="91"/>
      <c r="AO54" s="91"/>
      <c r="AP54" s="91"/>
      <c r="AQ54" s="108" t="s">
        <v>1</v>
      </c>
      <c r="AR54" s="108"/>
      <c r="AS54" s="108"/>
      <c r="AT54" s="123"/>
      <c r="AU54" s="123"/>
      <c r="AV54" s="138"/>
      <c r="AW54" s="138"/>
      <c r="AX54" s="109"/>
      <c r="AY54" s="139">
        <v>8000</v>
      </c>
      <c r="AZ54" s="139"/>
      <c r="BA54" s="138"/>
      <c r="BB54" s="138">
        <f>AY54</f>
        <v>8000</v>
      </c>
      <c r="BC54" s="141">
        <f>BA54+BB54</f>
        <v>8000</v>
      </c>
      <c r="BD54" s="90">
        <v>2028</v>
      </c>
      <c r="BE54" s="54">
        <v>500</v>
      </c>
      <c r="BF54" s="90">
        <v>2033</v>
      </c>
      <c r="BG54" s="54">
        <v>5700</v>
      </c>
      <c r="BH54" s="54"/>
      <c r="BI54" s="54"/>
      <c r="BK54" s="91"/>
      <c r="BL54" s="54">
        <v>0</v>
      </c>
      <c r="BM54" s="101">
        <v>4560</v>
      </c>
      <c r="BN54" s="101" t="s">
        <v>245</v>
      </c>
      <c r="BO54" s="101">
        <f>BM54</f>
        <v>4560</v>
      </c>
      <c r="BP54" s="91"/>
      <c r="BT54" s="91"/>
      <c r="BX54" s="91"/>
      <c r="BY54" s="123">
        <v>1000</v>
      </c>
      <c r="BZ54" s="124"/>
      <c r="CA54" s="123"/>
      <c r="CB54" s="124">
        <f>BY54</f>
        <v>1000</v>
      </c>
      <c r="CC54" s="140">
        <f>CA54+CB54</f>
        <v>1000</v>
      </c>
      <c r="CG54" s="54"/>
      <c r="CH54" s="108"/>
      <c r="CI54" s="137"/>
      <c r="CJ54" s="137"/>
      <c r="CK54" s="54"/>
      <c r="CL54" s="54"/>
      <c r="CM54" s="54"/>
      <c r="CN54" s="54"/>
      <c r="CO54" s="54"/>
      <c r="CP54" s="54"/>
      <c r="CQ54" s="54"/>
      <c r="CR54" s="54"/>
      <c r="CS54" s="54"/>
    </row>
    <row r="55" spans="1:100" ht="12" customHeight="1" x14ac:dyDescent="0.25">
      <c r="A55" s="181">
        <v>2026</v>
      </c>
      <c r="B55" s="110" t="s">
        <v>275</v>
      </c>
      <c r="C55" s="110" t="s">
        <v>146</v>
      </c>
      <c r="D55" s="110" t="s">
        <v>151</v>
      </c>
      <c r="E55" s="159">
        <v>5</v>
      </c>
      <c r="F55" s="159">
        <v>3</v>
      </c>
      <c r="G55" s="159" t="s">
        <v>72</v>
      </c>
      <c r="H55" s="159">
        <v>2</v>
      </c>
      <c r="I55" s="159" t="s">
        <v>72</v>
      </c>
      <c r="J55" s="159">
        <v>5</v>
      </c>
      <c r="K55" s="159" t="s">
        <v>72</v>
      </c>
      <c r="L55" s="159">
        <v>8</v>
      </c>
      <c r="M55" s="159" t="s">
        <v>72</v>
      </c>
      <c r="N55" s="159">
        <v>16</v>
      </c>
      <c r="O55" s="159" t="s">
        <v>72</v>
      </c>
      <c r="P55" s="159">
        <v>6</v>
      </c>
      <c r="Q55" s="159" t="s">
        <v>72</v>
      </c>
      <c r="R55" s="159">
        <v>12</v>
      </c>
      <c r="S55" s="159" t="s">
        <v>72</v>
      </c>
      <c r="T55" s="159">
        <v>1</v>
      </c>
      <c r="U55" s="159" t="s">
        <v>72</v>
      </c>
      <c r="V55" s="159">
        <v>1993</v>
      </c>
      <c r="Z55" s="108"/>
      <c r="AA55" s="108"/>
      <c r="AB55" s="108"/>
      <c r="AC55" s="108">
        <v>1892</v>
      </c>
      <c r="AD55" s="108" t="s">
        <v>264</v>
      </c>
      <c r="AE55" s="108">
        <f>AB55+Y55-AC55</f>
        <v>-1892</v>
      </c>
      <c r="AG55" s="54">
        <v>0</v>
      </c>
      <c r="AJ55" s="108">
        <v>0</v>
      </c>
      <c r="AQ55" s="108"/>
      <c r="AR55" s="108"/>
      <c r="AS55" s="108"/>
      <c r="AT55" s="123"/>
      <c r="AU55" s="123"/>
      <c r="AV55" s="138"/>
      <c r="AW55" s="138"/>
      <c r="AX55" s="109"/>
      <c r="AY55" s="139"/>
      <c r="AZ55" s="139"/>
      <c r="BA55" s="138"/>
      <c r="BB55" s="138"/>
      <c r="BC55" s="109"/>
      <c r="BF55" s="90">
        <v>2032</v>
      </c>
      <c r="BG55" s="54">
        <v>10850</v>
      </c>
      <c r="BH55" s="54"/>
      <c r="BI55" s="54"/>
      <c r="BK55" s="91"/>
      <c r="BP55" s="91"/>
      <c r="BT55" s="91"/>
      <c r="BX55" s="91"/>
      <c r="BY55" s="123"/>
      <c r="BZ55" s="124"/>
      <c r="CA55" s="123"/>
      <c r="CB55" s="124"/>
      <c r="CC55" s="125"/>
      <c r="CG55" s="54"/>
      <c r="CH55" s="108"/>
      <c r="CI55" s="137"/>
      <c r="CJ55" s="137"/>
      <c r="CK55" s="54"/>
      <c r="CL55" s="54"/>
      <c r="CM55" s="54"/>
      <c r="CN55" s="54"/>
      <c r="CO55" s="54"/>
      <c r="CP55" s="54"/>
      <c r="CQ55" s="54"/>
      <c r="CR55" s="54"/>
      <c r="CS55" s="54"/>
    </row>
    <row r="56" spans="1:100" x14ac:dyDescent="0.25">
      <c r="A56" s="181">
        <v>2027</v>
      </c>
      <c r="B56" s="110" t="s">
        <v>275</v>
      </c>
      <c r="C56" s="110" t="s">
        <v>120</v>
      </c>
      <c r="D56" s="110" t="s">
        <v>121</v>
      </c>
      <c r="E56" s="159">
        <v>1</v>
      </c>
      <c r="F56" s="159">
        <v>1</v>
      </c>
      <c r="G56" s="159" t="s">
        <v>243</v>
      </c>
      <c r="H56" s="159"/>
      <c r="I56" s="159"/>
      <c r="J56" s="159">
        <v>1</v>
      </c>
      <c r="K56" s="159" t="s">
        <v>243</v>
      </c>
      <c r="L56" s="159">
        <v>2</v>
      </c>
      <c r="M56" s="159" t="s">
        <v>72</v>
      </c>
      <c r="N56" s="159">
        <v>4</v>
      </c>
      <c r="O56" s="159" t="s">
        <v>72</v>
      </c>
      <c r="P56" s="159">
        <v>9</v>
      </c>
      <c r="Q56" s="159" t="s">
        <v>72</v>
      </c>
      <c r="R56" s="159">
        <v>18</v>
      </c>
      <c r="S56" s="159" t="s">
        <v>72</v>
      </c>
      <c r="T56" s="159"/>
      <c r="U56" s="159"/>
      <c r="V56" s="159">
        <v>2010</v>
      </c>
      <c r="Z56" s="108"/>
      <c r="AA56" s="108"/>
      <c r="AB56" s="108"/>
      <c r="AC56" s="108"/>
      <c r="AD56" s="108"/>
      <c r="AE56" s="108"/>
      <c r="AJ56" s="108"/>
      <c r="AM56" s="91"/>
      <c r="AN56" s="91"/>
      <c r="AO56" s="91"/>
      <c r="AP56" s="91"/>
      <c r="AQ56" s="108">
        <v>7500</v>
      </c>
      <c r="AR56" s="108">
        <f>AQ56</f>
        <v>7500</v>
      </c>
      <c r="AS56" s="108">
        <v>7500</v>
      </c>
      <c r="AT56" s="123"/>
      <c r="AU56" s="123"/>
      <c r="AV56" s="138"/>
      <c r="AW56" s="138"/>
      <c r="AX56" s="109"/>
      <c r="AY56" s="139" t="s">
        <v>1</v>
      </c>
      <c r="AZ56" s="139"/>
      <c r="BA56" s="138"/>
      <c r="BB56" s="138"/>
      <c r="BC56" s="109"/>
      <c r="BF56" s="90">
        <v>2025</v>
      </c>
      <c r="BG56" s="54">
        <v>7900</v>
      </c>
      <c r="BH56" s="54">
        <v>5</v>
      </c>
      <c r="BI56" s="54"/>
      <c r="BJ56" s="90">
        <v>2009</v>
      </c>
      <c r="BK56" s="91"/>
      <c r="BP56" s="91" t="s">
        <v>244</v>
      </c>
      <c r="BQ56" s="54" t="s">
        <v>1</v>
      </c>
      <c r="BT56" s="91"/>
      <c r="BX56" s="91"/>
      <c r="BY56" s="123"/>
      <c r="BZ56" s="124"/>
      <c r="CA56" s="123" t="s">
        <v>276</v>
      </c>
      <c r="CB56" s="124"/>
      <c r="CC56" s="125"/>
      <c r="CG56" s="54"/>
      <c r="CH56" s="101"/>
      <c r="CI56" s="137"/>
      <c r="CJ56" s="137"/>
      <c r="CK56" s="54"/>
      <c r="CL56" s="54"/>
      <c r="CM56" s="54"/>
      <c r="CN56" s="54"/>
      <c r="CO56" s="54"/>
      <c r="CP56" s="54"/>
      <c r="CQ56" s="54"/>
      <c r="CR56" s="54"/>
      <c r="CS56" s="54"/>
    </row>
    <row r="57" spans="1:100" x14ac:dyDescent="0.25">
      <c r="A57" s="181">
        <v>2027</v>
      </c>
      <c r="B57" s="110" t="s">
        <v>275</v>
      </c>
      <c r="C57" s="110" t="s">
        <v>147</v>
      </c>
      <c r="D57" s="110" t="s">
        <v>148</v>
      </c>
      <c r="E57" s="159">
        <v>1</v>
      </c>
      <c r="F57" s="159">
        <v>1</v>
      </c>
      <c r="G57" s="159" t="s">
        <v>72</v>
      </c>
      <c r="H57" s="159"/>
      <c r="I57" s="159"/>
      <c r="J57" s="159">
        <v>1</v>
      </c>
      <c r="K57" s="159" t="s">
        <v>243</v>
      </c>
      <c r="L57" s="159"/>
      <c r="M57" s="159"/>
      <c r="N57" s="159" t="s">
        <v>1</v>
      </c>
      <c r="O57" s="159" t="s">
        <v>72</v>
      </c>
      <c r="P57" s="159">
        <v>9</v>
      </c>
      <c r="Q57" s="159" t="s">
        <v>72</v>
      </c>
      <c r="R57" s="159">
        <v>18</v>
      </c>
      <c r="S57" s="159" t="s">
        <v>72</v>
      </c>
      <c r="T57" s="159">
        <v>1</v>
      </c>
      <c r="U57" s="159" t="s">
        <v>72</v>
      </c>
      <c r="V57" s="159">
        <v>2012</v>
      </c>
      <c r="Z57" s="108"/>
      <c r="AA57" s="108"/>
      <c r="AB57" s="108"/>
      <c r="AC57" s="108"/>
      <c r="AD57" s="108"/>
      <c r="AE57" s="108"/>
      <c r="AJ57" s="108"/>
      <c r="AQ57" s="108"/>
      <c r="AR57" s="108"/>
      <c r="AS57" s="108"/>
      <c r="AT57" s="123"/>
      <c r="AU57" s="123"/>
      <c r="AV57" s="138"/>
      <c r="AW57" s="138"/>
      <c r="AX57" s="109"/>
      <c r="AY57" s="139" t="s">
        <v>1</v>
      </c>
      <c r="AZ57" s="139"/>
      <c r="BA57" s="138"/>
      <c r="BB57" s="138"/>
      <c r="BC57" s="109"/>
      <c r="BF57" s="90">
        <v>2027</v>
      </c>
      <c r="BG57" s="54">
        <v>5850</v>
      </c>
      <c r="BH57" s="54"/>
      <c r="BI57" s="54"/>
      <c r="BK57" s="91"/>
      <c r="BP57" s="91"/>
      <c r="BT57" s="91"/>
      <c r="BX57" s="91"/>
      <c r="BY57" s="123"/>
      <c r="BZ57" s="124"/>
      <c r="CA57" s="123"/>
      <c r="CB57" s="124"/>
      <c r="CC57" s="125"/>
      <c r="CG57" s="54"/>
      <c r="CH57" s="108"/>
      <c r="CI57" s="137"/>
      <c r="CJ57" s="137"/>
      <c r="CK57" s="54"/>
      <c r="CL57" s="54"/>
      <c r="CM57" s="54"/>
      <c r="CN57" s="54"/>
      <c r="CO57" s="54"/>
      <c r="CP57" s="54"/>
      <c r="CQ57" s="54"/>
      <c r="CR57" s="54"/>
      <c r="CS57" s="54"/>
    </row>
    <row r="58" spans="1:100" x14ac:dyDescent="0.25">
      <c r="A58" s="181">
        <v>2027</v>
      </c>
      <c r="B58" s="110" t="s">
        <v>275</v>
      </c>
      <c r="C58" s="110" t="s">
        <v>154</v>
      </c>
      <c r="D58" s="110" t="s">
        <v>155</v>
      </c>
      <c r="E58" s="159">
        <v>1</v>
      </c>
      <c r="F58" s="159">
        <v>1</v>
      </c>
      <c r="G58" s="159" t="s">
        <v>243</v>
      </c>
      <c r="H58" s="159"/>
      <c r="I58" s="159"/>
      <c r="J58" s="159">
        <v>1</v>
      </c>
      <c r="K58" s="159"/>
      <c r="L58" s="159">
        <v>3</v>
      </c>
      <c r="M58" s="159" t="s">
        <v>243</v>
      </c>
      <c r="N58" s="159">
        <v>6</v>
      </c>
      <c r="O58" s="159" t="s">
        <v>243</v>
      </c>
      <c r="P58" s="159">
        <v>10</v>
      </c>
      <c r="Q58" s="159" t="s">
        <v>72</v>
      </c>
      <c r="R58" s="159">
        <v>20</v>
      </c>
      <c r="S58" s="159" t="s">
        <v>72</v>
      </c>
      <c r="T58" s="159">
        <v>3</v>
      </c>
      <c r="U58" s="159" t="s">
        <v>72</v>
      </c>
      <c r="V58" s="159">
        <v>2010</v>
      </c>
      <c r="Z58" s="108"/>
      <c r="AA58" s="108"/>
      <c r="AB58" s="108"/>
      <c r="AC58" s="108"/>
      <c r="AD58" s="108"/>
      <c r="AE58" s="108"/>
      <c r="AG58" s="158" t="s">
        <v>1</v>
      </c>
      <c r="AH58" s="158"/>
      <c r="AI58" s="158"/>
      <c r="AJ58" s="108">
        <v>10000</v>
      </c>
      <c r="AK58" s="158"/>
      <c r="AL58" s="158"/>
      <c r="AM58" s="91"/>
      <c r="AN58" s="91" t="s">
        <v>1</v>
      </c>
      <c r="AO58" s="91"/>
      <c r="AP58" s="91"/>
      <c r="AQ58" s="108"/>
      <c r="AR58" s="108"/>
      <c r="AS58" s="108"/>
      <c r="AT58" s="123"/>
      <c r="AU58" s="123"/>
      <c r="AV58" s="138"/>
      <c r="AW58" s="138"/>
      <c r="AX58" s="109"/>
      <c r="AY58" s="139"/>
      <c r="AZ58" s="139"/>
      <c r="BA58" s="138"/>
      <c r="BB58" s="138"/>
      <c r="BC58" s="109"/>
      <c r="BF58" s="90">
        <v>2025</v>
      </c>
      <c r="BG58" s="54">
        <v>9550</v>
      </c>
      <c r="BH58" s="54"/>
      <c r="BI58" s="54"/>
      <c r="BK58" s="91"/>
      <c r="BP58" s="91"/>
      <c r="BT58" s="91"/>
      <c r="BX58" s="91"/>
      <c r="BY58" s="123"/>
      <c r="BZ58" s="124"/>
      <c r="CA58" s="123"/>
      <c r="CB58" s="124"/>
      <c r="CC58" s="125"/>
      <c r="CG58" s="54"/>
      <c r="CH58" s="108"/>
      <c r="CI58" s="137"/>
      <c r="CJ58" s="137"/>
      <c r="CK58" s="54"/>
      <c r="CL58" s="54"/>
      <c r="CM58" s="54"/>
      <c r="CN58" s="54"/>
      <c r="CO58" s="54"/>
      <c r="CP58" s="54"/>
      <c r="CQ58" s="54"/>
      <c r="CR58" s="54"/>
      <c r="CS58" s="54"/>
    </row>
    <row r="59" spans="1:100" x14ac:dyDescent="0.25">
      <c r="A59" s="181">
        <v>2028</v>
      </c>
      <c r="B59" s="110" t="s">
        <v>275</v>
      </c>
      <c r="C59" s="110" t="s">
        <v>84</v>
      </c>
      <c r="D59" s="110" t="s">
        <v>277</v>
      </c>
      <c r="E59" s="159">
        <v>5</v>
      </c>
      <c r="F59" s="159">
        <v>5</v>
      </c>
      <c r="G59" s="159" t="s">
        <v>243</v>
      </c>
      <c r="H59" s="159"/>
      <c r="I59" s="159"/>
      <c r="J59" s="159">
        <v>5</v>
      </c>
      <c r="K59" s="159" t="s">
        <v>72</v>
      </c>
      <c r="L59" s="159" t="s">
        <v>1</v>
      </c>
      <c r="M59" s="159"/>
      <c r="N59" s="159"/>
      <c r="O59" s="159"/>
      <c r="P59" s="159">
        <v>10</v>
      </c>
      <c r="Q59" s="159" t="s">
        <v>72</v>
      </c>
      <c r="R59" s="159">
        <v>20</v>
      </c>
      <c r="S59" s="159" t="s">
        <v>243</v>
      </c>
      <c r="T59" s="159">
        <v>1</v>
      </c>
      <c r="U59" s="159" t="s">
        <v>72</v>
      </c>
      <c r="V59" s="159">
        <v>2010</v>
      </c>
      <c r="Z59" s="108"/>
      <c r="AA59" s="108"/>
      <c r="AB59" s="108"/>
      <c r="AC59" s="108"/>
      <c r="AD59" s="108"/>
      <c r="AE59" s="108"/>
      <c r="AM59" s="91" t="s">
        <v>244</v>
      </c>
      <c r="AN59" s="91"/>
      <c r="AO59" s="91"/>
      <c r="AP59" s="91"/>
      <c r="AQ59" s="108"/>
      <c r="AR59" s="108"/>
      <c r="AS59" s="108"/>
      <c r="AT59" s="123"/>
      <c r="AU59" s="123"/>
      <c r="AV59" s="124"/>
      <c r="AW59" s="124"/>
      <c r="AX59" s="125"/>
      <c r="AY59" s="123"/>
      <c r="AZ59" s="123"/>
      <c r="BA59" s="124"/>
      <c r="BB59" s="124"/>
      <c r="BC59" s="125"/>
      <c r="BF59" s="90">
        <v>2025</v>
      </c>
      <c r="BG59" s="54" t="e">
        <f>E59*800+J59*400+L59*125+N59*200+S59*125+#REF!*250+#REF!*500</f>
        <v>#VALUE!</v>
      </c>
      <c r="BH59" s="54">
        <v>15</v>
      </c>
      <c r="BJ59" s="90">
        <v>2010</v>
      </c>
      <c r="BK59" s="91"/>
      <c r="BP59" s="91"/>
      <c r="BT59" s="91" t="s">
        <v>244</v>
      </c>
      <c r="BU59" s="54" t="s">
        <v>1</v>
      </c>
      <c r="BX59" s="91"/>
      <c r="BY59" s="123"/>
      <c r="BZ59" s="124"/>
      <c r="CA59" s="123"/>
      <c r="CB59" s="124"/>
      <c r="CC59" s="125"/>
      <c r="CG59" s="54"/>
      <c r="CH59" s="101"/>
      <c r="CI59" s="137"/>
      <c r="CJ59" s="137"/>
      <c r="CK59" s="54"/>
      <c r="CL59" s="54"/>
      <c r="CM59" s="54"/>
      <c r="CN59" s="54"/>
      <c r="CO59" s="54"/>
      <c r="CP59" s="54"/>
      <c r="CQ59" s="54"/>
      <c r="CR59" s="54"/>
      <c r="CS59" s="54"/>
    </row>
    <row r="60" spans="1:100" x14ac:dyDescent="0.25">
      <c r="A60" s="181">
        <v>2028</v>
      </c>
      <c r="B60" s="110" t="s">
        <v>275</v>
      </c>
      <c r="C60" s="110" t="s">
        <v>108</v>
      </c>
      <c r="D60" s="110" t="s">
        <v>109</v>
      </c>
      <c r="E60" s="159">
        <v>4</v>
      </c>
      <c r="F60" s="159">
        <v>4</v>
      </c>
      <c r="G60" s="159" t="s">
        <v>243</v>
      </c>
      <c r="H60" s="159"/>
      <c r="I60" s="159"/>
      <c r="J60" s="159">
        <v>4</v>
      </c>
      <c r="K60" s="159" t="s">
        <v>278</v>
      </c>
      <c r="L60" s="159">
        <v>2</v>
      </c>
      <c r="M60" s="159" t="s">
        <v>72</v>
      </c>
      <c r="N60" s="159">
        <v>4</v>
      </c>
      <c r="O60" s="159" t="s">
        <v>72</v>
      </c>
      <c r="P60" s="159">
        <v>9</v>
      </c>
      <c r="Q60" s="159" t="s">
        <v>72</v>
      </c>
      <c r="R60" s="159">
        <v>32</v>
      </c>
      <c r="S60" s="159" t="s">
        <v>242</v>
      </c>
      <c r="T60" s="159">
        <v>3</v>
      </c>
      <c r="U60" s="159" t="s">
        <v>72</v>
      </c>
      <c r="V60" s="159">
        <v>1996</v>
      </c>
      <c r="Y60" s="54">
        <v>3000</v>
      </c>
      <c r="Z60" s="108">
        <v>0</v>
      </c>
      <c r="AA60" s="108" t="s">
        <v>245</v>
      </c>
      <c r="AB60" s="108">
        <f>11838-11838+4288</f>
        <v>4288</v>
      </c>
      <c r="AC60" s="108">
        <v>0</v>
      </c>
      <c r="AD60" s="108" t="s">
        <v>245</v>
      </c>
      <c r="AE60" s="108">
        <f>AB60-AC60</f>
        <v>4288</v>
      </c>
      <c r="AG60" s="54">
        <v>0</v>
      </c>
      <c r="AJ60" s="108">
        <v>0</v>
      </c>
      <c r="AM60" s="91" t="s">
        <v>1</v>
      </c>
      <c r="AN60" s="91"/>
      <c r="AO60" s="91"/>
      <c r="AP60" s="91"/>
      <c r="AQ60" s="108" t="s">
        <v>1</v>
      </c>
      <c r="AR60" s="108"/>
      <c r="AS60" s="108"/>
      <c r="AT60" s="123"/>
      <c r="AU60" s="123"/>
      <c r="AV60" s="138"/>
      <c r="AW60" s="138"/>
      <c r="AX60" s="109"/>
      <c r="AY60" s="139" t="s">
        <v>1</v>
      </c>
      <c r="AZ60" s="139"/>
      <c r="BA60" s="138">
        <v>17000</v>
      </c>
      <c r="BB60" s="138"/>
      <c r="BC60" s="109">
        <f>BA60+BB60</f>
        <v>17000</v>
      </c>
      <c r="BD60" s="90">
        <v>2028</v>
      </c>
      <c r="BE60" s="54">
        <v>3000</v>
      </c>
      <c r="BF60" s="90">
        <v>2033</v>
      </c>
      <c r="BG60" s="54">
        <v>11575</v>
      </c>
      <c r="BH60" s="54">
        <v>10</v>
      </c>
      <c r="BI60" s="54"/>
      <c r="BJ60" s="90">
        <v>2008</v>
      </c>
      <c r="BK60" s="91" t="s">
        <v>244</v>
      </c>
      <c r="BL60" s="54">
        <f>BH60*200+BI60*50</f>
        <v>2000</v>
      </c>
      <c r="BM60" s="101">
        <v>0</v>
      </c>
      <c r="BN60" s="101" t="s">
        <v>261</v>
      </c>
      <c r="BP60" s="91"/>
      <c r="BQ60" s="54" t="s">
        <v>1</v>
      </c>
      <c r="BT60" s="91"/>
      <c r="BX60" s="91"/>
      <c r="BY60" s="123"/>
      <c r="BZ60" s="124"/>
      <c r="CA60" s="123">
        <v>2500</v>
      </c>
      <c r="CB60" s="124"/>
      <c r="CC60" s="125">
        <f>CA60+CB60</f>
        <v>2500</v>
      </c>
      <c r="CG60" s="54"/>
      <c r="CH60" s="101"/>
      <c r="CI60" s="137"/>
      <c r="CJ60" s="137"/>
      <c r="CK60" s="54"/>
      <c r="CL60" s="54"/>
      <c r="CM60" s="54"/>
      <c r="CN60" s="54"/>
      <c r="CO60" s="54"/>
      <c r="CP60" s="54"/>
      <c r="CQ60" s="54"/>
      <c r="CR60" s="54"/>
      <c r="CS60" s="54"/>
    </row>
    <row r="61" spans="1:100" x14ac:dyDescent="0.25">
      <c r="A61" s="181">
        <v>2028</v>
      </c>
      <c r="B61" s="110" t="s">
        <v>275</v>
      </c>
      <c r="C61" s="110" t="s">
        <v>122</v>
      </c>
      <c r="D61" s="110" t="s">
        <v>279</v>
      </c>
      <c r="E61" s="159">
        <v>1</v>
      </c>
      <c r="F61" s="159">
        <v>1</v>
      </c>
      <c r="G61" s="159" t="s">
        <v>72</v>
      </c>
      <c r="H61" s="159"/>
      <c r="I61" s="159"/>
      <c r="J61" s="159">
        <v>1</v>
      </c>
      <c r="K61" s="159" t="s">
        <v>72</v>
      </c>
      <c r="L61" s="159"/>
      <c r="M61" s="159"/>
      <c r="N61" s="159"/>
      <c r="O61" s="159"/>
      <c r="P61" s="159">
        <v>10</v>
      </c>
      <c r="Q61" s="159" t="s">
        <v>72</v>
      </c>
      <c r="R61" s="159">
        <v>20</v>
      </c>
      <c r="S61" s="159" t="s">
        <v>72</v>
      </c>
      <c r="T61" s="159">
        <v>2</v>
      </c>
      <c r="U61" s="159" t="s">
        <v>243</v>
      </c>
      <c r="V61" s="159">
        <v>2010</v>
      </c>
      <c r="Z61" s="108"/>
      <c r="AA61" s="108"/>
      <c r="AB61" s="108"/>
      <c r="AC61" s="108"/>
      <c r="AD61" s="108"/>
      <c r="AE61" s="108"/>
      <c r="AJ61" s="108">
        <v>14000</v>
      </c>
      <c r="AK61" s="158"/>
      <c r="AL61" s="158"/>
      <c r="AM61" s="91"/>
      <c r="AN61" s="91" t="s">
        <v>1</v>
      </c>
      <c r="AO61" s="91"/>
      <c r="AP61" s="91"/>
      <c r="AQ61" s="108"/>
      <c r="AR61" s="108"/>
      <c r="AS61" s="108"/>
      <c r="AT61" s="123"/>
      <c r="AU61" s="123"/>
      <c r="AV61" s="138"/>
      <c r="AW61" s="138"/>
      <c r="AX61" s="109"/>
      <c r="AY61" s="139"/>
      <c r="AZ61" s="139"/>
      <c r="BA61" s="138"/>
      <c r="BB61" s="138"/>
      <c r="BC61" s="109"/>
      <c r="BF61" s="90">
        <v>2025</v>
      </c>
      <c r="BG61" s="54">
        <v>8300</v>
      </c>
      <c r="BH61" s="54"/>
      <c r="BI61" s="54"/>
      <c r="BK61" s="91"/>
      <c r="BP61" s="91"/>
      <c r="BT61" s="91"/>
      <c r="BX61" s="91"/>
      <c r="BY61" s="123"/>
      <c r="BZ61" s="124"/>
      <c r="CA61" s="123"/>
      <c r="CB61" s="124"/>
      <c r="CC61" s="125"/>
      <c r="CG61" s="54"/>
      <c r="CH61" s="108"/>
      <c r="CI61" s="137"/>
      <c r="CJ61" s="137"/>
      <c r="CK61" s="54"/>
      <c r="CL61" s="54"/>
      <c r="CM61" s="54"/>
      <c r="CN61" s="54"/>
      <c r="CO61" s="54"/>
      <c r="CP61" s="54"/>
      <c r="CQ61" s="54"/>
      <c r="CR61" s="54"/>
      <c r="CS61" s="54"/>
    </row>
    <row r="62" spans="1:100" x14ac:dyDescent="0.25">
      <c r="A62" s="181">
        <v>2029</v>
      </c>
      <c r="B62" s="110" t="s">
        <v>275</v>
      </c>
      <c r="C62" s="110" t="s">
        <v>92</v>
      </c>
      <c r="D62" s="110" t="s">
        <v>93</v>
      </c>
      <c r="E62" s="159">
        <v>1</v>
      </c>
      <c r="F62" s="159">
        <v>1</v>
      </c>
      <c r="G62" s="159" t="s">
        <v>72</v>
      </c>
      <c r="H62" s="159"/>
      <c r="I62" s="159"/>
      <c r="J62" s="159">
        <v>1</v>
      </c>
      <c r="K62" s="159" t="s">
        <v>72</v>
      </c>
      <c r="L62" s="159"/>
      <c r="M62" s="159"/>
      <c r="N62" s="159"/>
      <c r="O62" s="159"/>
      <c r="P62" s="159">
        <v>9</v>
      </c>
      <c r="Q62" s="159" t="s">
        <v>72</v>
      </c>
      <c r="R62" s="159">
        <v>18</v>
      </c>
      <c r="S62" s="159" t="s">
        <v>72</v>
      </c>
      <c r="T62" s="159"/>
      <c r="U62" s="159"/>
      <c r="V62" s="159">
        <v>2000</v>
      </c>
      <c r="X62" s="87" t="s">
        <v>1</v>
      </c>
      <c r="Z62" s="108"/>
      <c r="AA62" s="108"/>
      <c r="AB62" s="108">
        <v>10450</v>
      </c>
      <c r="AC62" s="108">
        <v>0</v>
      </c>
      <c r="AD62" s="108" t="s">
        <v>261</v>
      </c>
      <c r="AE62" s="108" t="s">
        <v>1</v>
      </c>
      <c r="AG62" s="54">
        <v>0</v>
      </c>
      <c r="AJ62" s="108">
        <f>AB62-10450</f>
        <v>0</v>
      </c>
      <c r="AQ62" s="108" t="s">
        <v>1</v>
      </c>
      <c r="AR62" s="108"/>
      <c r="AS62" s="108"/>
      <c r="AT62" s="123"/>
      <c r="AU62" s="123"/>
      <c r="AV62" s="138"/>
      <c r="AW62" s="138"/>
      <c r="AX62" s="109"/>
      <c r="AY62" s="139"/>
      <c r="AZ62" s="139"/>
      <c r="BA62" s="138"/>
      <c r="BB62" s="138"/>
      <c r="BC62" s="109"/>
      <c r="BF62" s="90">
        <v>2033</v>
      </c>
      <c r="BG62" s="54">
        <v>10450</v>
      </c>
      <c r="BH62" s="54">
        <v>5</v>
      </c>
      <c r="BJ62" s="90">
        <v>1990</v>
      </c>
      <c r="BK62" s="91" t="s">
        <v>1</v>
      </c>
      <c r="BL62" s="54">
        <v>1000</v>
      </c>
      <c r="BM62" s="101">
        <v>0</v>
      </c>
      <c r="BN62" s="101" t="s">
        <v>261</v>
      </c>
      <c r="BP62" s="91"/>
      <c r="BQ62" s="54">
        <v>1500</v>
      </c>
      <c r="BS62" s="54">
        <v>1500</v>
      </c>
      <c r="BT62" s="91"/>
      <c r="BV62" s="54" t="s">
        <v>1</v>
      </c>
      <c r="BX62" s="91"/>
      <c r="BY62" s="123"/>
      <c r="BZ62" s="124"/>
      <c r="CA62" s="123"/>
      <c r="CB62" s="124"/>
      <c r="CC62" s="125"/>
      <c r="CG62" s="54"/>
      <c r="CH62" s="101"/>
      <c r="CI62" s="137"/>
      <c r="CJ62" s="137"/>
      <c r="CK62" s="54"/>
      <c r="CL62" s="54"/>
      <c r="CM62" s="54"/>
      <c r="CN62" s="54"/>
      <c r="CO62" s="54"/>
      <c r="CP62" s="54"/>
      <c r="CQ62" s="54"/>
      <c r="CR62" s="54"/>
      <c r="CS62" s="54"/>
    </row>
    <row r="63" spans="1:100" x14ac:dyDescent="0.25">
      <c r="A63" s="181">
        <v>2029</v>
      </c>
      <c r="B63" s="110" t="s">
        <v>275</v>
      </c>
      <c r="C63" s="110" t="s">
        <v>131</v>
      </c>
      <c r="D63" s="110" t="s">
        <v>132</v>
      </c>
      <c r="E63" s="159">
        <v>2</v>
      </c>
      <c r="F63" s="159">
        <v>2</v>
      </c>
      <c r="G63" s="159" t="s">
        <v>72</v>
      </c>
      <c r="H63" s="159"/>
      <c r="I63" s="159"/>
      <c r="J63" s="159">
        <v>2</v>
      </c>
      <c r="K63" s="159" t="s">
        <v>72</v>
      </c>
      <c r="L63" s="159">
        <v>5</v>
      </c>
      <c r="M63" s="159" t="s">
        <v>72</v>
      </c>
      <c r="N63" s="159">
        <v>10</v>
      </c>
      <c r="O63" s="159" t="s">
        <v>72</v>
      </c>
      <c r="P63" s="159">
        <v>11</v>
      </c>
      <c r="Q63" s="159" t="s">
        <v>72</v>
      </c>
      <c r="R63" s="159">
        <v>22</v>
      </c>
      <c r="S63" s="159" t="s">
        <v>72</v>
      </c>
      <c r="T63" s="159">
        <v>3</v>
      </c>
      <c r="U63" s="159" t="s">
        <v>72</v>
      </c>
      <c r="V63" s="159">
        <v>2011</v>
      </c>
      <c r="Z63" s="108"/>
      <c r="AA63" s="108"/>
      <c r="AB63" s="108"/>
      <c r="AC63" s="108"/>
      <c r="AD63" s="108"/>
      <c r="AE63" s="108" t="s">
        <v>1</v>
      </c>
      <c r="AJ63" s="108"/>
      <c r="AQ63" s="108"/>
      <c r="AR63" s="108"/>
      <c r="AS63" s="108"/>
      <c r="AT63" s="155"/>
      <c r="AU63" s="155"/>
      <c r="AV63" s="138"/>
      <c r="AW63" s="138"/>
      <c r="AX63" s="109"/>
      <c r="AY63" s="139"/>
      <c r="AZ63" s="139"/>
      <c r="BA63" s="138"/>
      <c r="BB63" s="138"/>
      <c r="BC63" s="109"/>
      <c r="BF63" s="90">
        <v>2026</v>
      </c>
      <c r="BG63" s="54">
        <v>14700</v>
      </c>
      <c r="BH63" s="54">
        <v>10</v>
      </c>
      <c r="BI63" s="54"/>
      <c r="BJ63" s="90">
        <v>2011</v>
      </c>
      <c r="BK63" s="91"/>
      <c r="BP63" s="91"/>
      <c r="BQ63" s="91"/>
      <c r="BR63" s="91"/>
      <c r="BS63" s="91"/>
      <c r="BT63" s="91"/>
      <c r="BU63" s="91"/>
      <c r="BV63" s="91"/>
      <c r="BW63" s="91"/>
      <c r="BX63" s="91" t="s">
        <v>244</v>
      </c>
      <c r="BY63" s="123" t="s">
        <v>1</v>
      </c>
      <c r="BZ63" s="124"/>
      <c r="CA63" s="155"/>
      <c r="CB63" s="156"/>
      <c r="CC63" s="157"/>
      <c r="CD63" s="91"/>
      <c r="CG63" s="90"/>
      <c r="CH63" s="146"/>
      <c r="CI63" s="137"/>
      <c r="CJ63" s="137"/>
      <c r="CK63" s="54"/>
      <c r="CL63" s="54"/>
      <c r="CM63" s="54"/>
      <c r="CN63" s="54"/>
      <c r="CO63" s="54"/>
      <c r="CP63" s="54"/>
      <c r="CQ63" s="54"/>
      <c r="CR63" s="54"/>
      <c r="CS63" s="54"/>
    </row>
    <row r="64" spans="1:100" x14ac:dyDescent="0.25">
      <c r="A64" s="181">
        <v>2030</v>
      </c>
      <c r="B64" s="110" t="s">
        <v>275</v>
      </c>
      <c r="C64" s="110" t="s">
        <v>127</v>
      </c>
      <c r="D64" s="110" t="s">
        <v>128</v>
      </c>
      <c r="E64" s="159">
        <v>2</v>
      </c>
      <c r="F64" s="159">
        <v>2</v>
      </c>
      <c r="G64" s="159" t="s">
        <v>72</v>
      </c>
      <c r="H64" s="159"/>
      <c r="I64" s="159"/>
      <c r="J64" s="159">
        <v>2</v>
      </c>
      <c r="K64" s="159" t="s">
        <v>72</v>
      </c>
      <c r="L64" s="159"/>
      <c r="M64" s="159"/>
      <c r="N64" s="159"/>
      <c r="O64" s="159"/>
      <c r="P64" s="159">
        <v>10</v>
      </c>
      <c r="Q64" s="159" t="s">
        <v>72</v>
      </c>
      <c r="R64" s="159">
        <v>20</v>
      </c>
      <c r="S64" s="159" t="s">
        <v>72</v>
      </c>
      <c r="T64" s="159"/>
      <c r="U64" s="159"/>
      <c r="V64" s="159">
        <v>2014</v>
      </c>
      <c r="Z64" s="108"/>
      <c r="AA64" s="108"/>
      <c r="AB64" s="108"/>
      <c r="AC64" s="108"/>
      <c r="AD64" s="108"/>
      <c r="AE64" s="108"/>
      <c r="AJ64" s="108"/>
      <c r="AQ64" s="108"/>
      <c r="AR64" s="108"/>
      <c r="AS64" s="108"/>
      <c r="AT64" s="123"/>
      <c r="AU64" s="123"/>
      <c r="AV64" s="138"/>
      <c r="AW64" s="138"/>
      <c r="AX64" s="109"/>
      <c r="AY64" s="139"/>
      <c r="AZ64" s="139"/>
      <c r="BA64" s="138"/>
      <c r="BB64" s="138"/>
      <c r="BC64" s="109"/>
      <c r="BF64" s="90">
        <v>2029</v>
      </c>
      <c r="BG64" s="54" t="e">
        <f>E64*800+J64*400+L64*125+N64*200+S64*125+#REF!*250+#REF!*500</f>
        <v>#VALUE!</v>
      </c>
      <c r="BH64" s="54">
        <v>5</v>
      </c>
      <c r="BI64" s="54"/>
      <c r="BJ64" s="90">
        <v>2014</v>
      </c>
      <c r="BK64" s="91"/>
      <c r="BP64" s="91"/>
      <c r="BQ64" s="91"/>
      <c r="BR64" s="91"/>
      <c r="BS64" s="91"/>
      <c r="BT64" s="91"/>
      <c r="BU64" s="91"/>
      <c r="BV64" s="91"/>
      <c r="BW64" s="91"/>
      <c r="BX64" s="91"/>
      <c r="BY64" s="123"/>
      <c r="BZ64" s="124"/>
      <c r="CA64" s="155"/>
      <c r="CB64" s="156"/>
      <c r="CC64" s="157"/>
      <c r="CD64" s="91"/>
      <c r="CE64" s="54">
        <v>1000</v>
      </c>
      <c r="CG64" s="90" t="s">
        <v>1</v>
      </c>
      <c r="CH64" s="108" t="s">
        <v>1</v>
      </c>
      <c r="CI64" s="137"/>
      <c r="CJ64" s="137"/>
      <c r="CK64" s="54"/>
      <c r="CL64" s="54"/>
      <c r="CM64" s="54"/>
      <c r="CN64" s="54"/>
      <c r="CO64" s="54"/>
      <c r="CP64" s="54"/>
      <c r="CQ64" s="54"/>
      <c r="CR64" s="54"/>
      <c r="CS64" s="54"/>
    </row>
    <row r="65" spans="1:98" x14ac:dyDescent="0.25">
      <c r="A65" s="181">
        <v>2032</v>
      </c>
      <c r="B65" s="110" t="s">
        <v>275</v>
      </c>
      <c r="C65" s="110" t="s">
        <v>133</v>
      </c>
      <c r="D65" s="174" t="s">
        <v>135</v>
      </c>
      <c r="E65" s="159">
        <v>3</v>
      </c>
      <c r="F65" s="159">
        <v>3</v>
      </c>
      <c r="G65" s="159" t="s">
        <v>72</v>
      </c>
      <c r="H65" s="159"/>
      <c r="I65" s="159"/>
      <c r="J65" s="159">
        <v>3</v>
      </c>
      <c r="K65" s="159" t="s">
        <v>72</v>
      </c>
      <c r="L65" s="159">
        <v>20</v>
      </c>
      <c r="M65" s="159" t="s">
        <v>72</v>
      </c>
      <c r="N65" s="159">
        <v>40</v>
      </c>
      <c r="O65" s="159" t="s">
        <v>72</v>
      </c>
      <c r="P65" s="159">
        <v>12</v>
      </c>
      <c r="Q65" s="159" t="s">
        <v>72</v>
      </c>
      <c r="R65" s="159">
        <v>24</v>
      </c>
      <c r="S65" s="159"/>
      <c r="T65" s="159">
        <v>2</v>
      </c>
      <c r="U65" s="159" t="s">
        <v>72</v>
      </c>
      <c r="V65" s="159">
        <v>2010</v>
      </c>
      <c r="Y65" s="54" t="s">
        <v>1</v>
      </c>
      <c r="Z65" s="108"/>
      <c r="AA65" s="108"/>
      <c r="AB65" s="108">
        <v>0</v>
      </c>
      <c r="AC65" s="108">
        <v>19631</v>
      </c>
      <c r="AD65" s="108" t="s">
        <v>245</v>
      </c>
      <c r="AE65" s="108">
        <f>AC65</f>
        <v>19631</v>
      </c>
      <c r="AG65" s="54" t="s">
        <v>1</v>
      </c>
      <c r="AJ65" s="108">
        <v>0</v>
      </c>
      <c r="AM65" s="91"/>
      <c r="AN65" s="91"/>
      <c r="AO65" s="91"/>
      <c r="AP65" s="91"/>
      <c r="AQ65" s="108"/>
      <c r="AR65" s="108"/>
      <c r="AS65" s="108"/>
      <c r="AT65" s="123"/>
      <c r="AU65" s="123"/>
      <c r="AV65" s="138"/>
      <c r="AW65" s="138"/>
      <c r="AX65" s="109"/>
      <c r="AY65" s="139"/>
      <c r="AZ65" s="139"/>
      <c r="BA65" s="138"/>
      <c r="BB65" s="138"/>
      <c r="BC65" s="109"/>
      <c r="BF65" s="90">
        <v>2025</v>
      </c>
      <c r="BG65" s="54">
        <v>17600</v>
      </c>
      <c r="BH65" s="54">
        <v>10</v>
      </c>
      <c r="BI65" s="54"/>
      <c r="BJ65" s="90">
        <v>2012</v>
      </c>
      <c r="BK65" s="91"/>
      <c r="BP65" s="91"/>
      <c r="BT65" s="91"/>
      <c r="BX65" s="91"/>
      <c r="BY65" s="123"/>
      <c r="BZ65" s="124"/>
      <c r="CA65" s="123" t="s">
        <v>1</v>
      </c>
      <c r="CB65" s="124"/>
      <c r="CC65" s="125"/>
      <c r="CG65" s="54"/>
      <c r="CH65" s="108"/>
      <c r="CI65" s="137"/>
      <c r="CJ65" s="137"/>
      <c r="CK65" s="54"/>
      <c r="CL65" s="54"/>
      <c r="CM65" s="54"/>
      <c r="CN65" s="54"/>
      <c r="CO65" s="54"/>
      <c r="CP65" s="54"/>
      <c r="CQ65" s="54"/>
      <c r="CR65" s="54"/>
      <c r="CS65" s="54"/>
    </row>
    <row r="66" spans="1:98" ht="12" customHeight="1" x14ac:dyDescent="0.25">
      <c r="A66" s="181">
        <v>2032</v>
      </c>
      <c r="B66" s="110" t="s">
        <v>275</v>
      </c>
      <c r="C66" s="110" t="s">
        <v>159</v>
      </c>
      <c r="D66" s="110" t="s">
        <v>160</v>
      </c>
      <c r="E66" s="159">
        <v>1</v>
      </c>
      <c r="F66" s="159">
        <v>1</v>
      </c>
      <c r="G66" s="159" t="s">
        <v>72</v>
      </c>
      <c r="H66" s="159"/>
      <c r="I66" s="159"/>
      <c r="J66" s="159">
        <v>1</v>
      </c>
      <c r="K66" s="159" t="s">
        <v>72</v>
      </c>
      <c r="L66" s="159">
        <v>2</v>
      </c>
      <c r="M66" s="159" t="s">
        <v>72</v>
      </c>
      <c r="N66" s="159">
        <v>4</v>
      </c>
      <c r="O66" s="159" t="s">
        <v>72</v>
      </c>
      <c r="P66" s="159">
        <v>9</v>
      </c>
      <c r="Q66" s="159" t="s">
        <v>72</v>
      </c>
      <c r="R66" s="159">
        <v>18</v>
      </c>
      <c r="S66" s="159" t="s">
        <v>72</v>
      </c>
      <c r="T66" s="159"/>
      <c r="U66" s="159"/>
      <c r="V66" s="159">
        <v>1991</v>
      </c>
      <c r="Y66" s="54">
        <v>1000</v>
      </c>
      <c r="Z66" s="108">
        <v>0</v>
      </c>
      <c r="AA66" s="108" t="s">
        <v>245</v>
      </c>
      <c r="AB66" s="108">
        <v>10325</v>
      </c>
      <c r="AC66" s="108">
        <v>11589</v>
      </c>
      <c r="AD66" s="108" t="s">
        <v>245</v>
      </c>
      <c r="AE66" s="108">
        <f>AB66+Y66-AC66</f>
        <v>-264</v>
      </c>
      <c r="AG66" s="54">
        <v>0</v>
      </c>
      <c r="AJ66" s="108">
        <v>0</v>
      </c>
      <c r="AM66" s="91" t="s">
        <v>1</v>
      </c>
      <c r="AN66" s="91"/>
      <c r="AO66" s="91"/>
      <c r="AP66" s="91"/>
      <c r="AQ66" s="108" t="s">
        <v>1</v>
      </c>
      <c r="AR66" s="108"/>
      <c r="AS66" s="108"/>
      <c r="AT66" s="123"/>
      <c r="AU66" s="123"/>
      <c r="AV66" s="138"/>
      <c r="AW66" s="138"/>
      <c r="AX66" s="109"/>
      <c r="AY66" s="139"/>
      <c r="AZ66" s="139"/>
      <c r="BA66" s="138"/>
      <c r="BB66" s="138"/>
      <c r="BC66" s="109"/>
      <c r="BD66" s="90">
        <v>2028</v>
      </c>
      <c r="BE66" s="54">
        <v>1000</v>
      </c>
      <c r="BF66" s="90">
        <v>2033</v>
      </c>
      <c r="BG66" s="54">
        <v>10325</v>
      </c>
      <c r="BH66" s="54"/>
      <c r="BI66" s="54"/>
      <c r="BK66" s="91"/>
      <c r="BP66" s="91"/>
      <c r="BT66" s="91"/>
      <c r="BU66" s="54">
        <v>1500</v>
      </c>
      <c r="BV66" s="54">
        <f>BU66</f>
        <v>1500</v>
      </c>
      <c r="BX66" s="91"/>
      <c r="BY66" s="123"/>
      <c r="BZ66" s="124"/>
      <c r="CA66" s="123"/>
      <c r="CB66" s="124"/>
      <c r="CC66" s="125"/>
      <c r="CG66" s="54"/>
      <c r="CH66" s="101"/>
      <c r="CI66" s="137"/>
      <c r="CJ66" s="137"/>
      <c r="CK66" s="54"/>
      <c r="CL66" s="54"/>
      <c r="CM66" s="54"/>
      <c r="CN66" s="54"/>
      <c r="CO66" s="54"/>
      <c r="CP66" s="54"/>
      <c r="CQ66" s="54"/>
      <c r="CR66" s="54"/>
      <c r="CS66" s="54"/>
    </row>
    <row r="67" spans="1:98" ht="12" customHeight="1" x14ac:dyDescent="0.25">
      <c r="A67" s="181">
        <v>2033</v>
      </c>
      <c r="B67" s="110" t="s">
        <v>275</v>
      </c>
      <c r="C67" s="110" t="s">
        <v>90</v>
      </c>
      <c r="D67" s="110" t="s">
        <v>91</v>
      </c>
      <c r="E67" s="159">
        <v>1</v>
      </c>
      <c r="F67" s="159">
        <v>1</v>
      </c>
      <c r="G67" s="159" t="s">
        <v>72</v>
      </c>
      <c r="H67" s="159"/>
      <c r="I67" s="159"/>
      <c r="J67" s="159">
        <v>1</v>
      </c>
      <c r="K67" s="159" t="s">
        <v>72</v>
      </c>
      <c r="L67" s="159">
        <v>2</v>
      </c>
      <c r="M67" s="159" t="s">
        <v>72</v>
      </c>
      <c r="N67" s="159">
        <v>4</v>
      </c>
      <c r="O67" s="159"/>
      <c r="P67" s="159">
        <v>9</v>
      </c>
      <c r="Q67" s="159" t="s">
        <v>72</v>
      </c>
      <c r="R67" s="159">
        <v>18</v>
      </c>
      <c r="S67" s="159" t="s">
        <v>72</v>
      </c>
      <c r="T67" s="159">
        <v>3</v>
      </c>
      <c r="U67" s="159" t="s">
        <v>72</v>
      </c>
      <c r="V67" s="159">
        <v>2000</v>
      </c>
      <c r="X67" s="87" t="s">
        <v>1</v>
      </c>
      <c r="Z67" s="108"/>
      <c r="AA67" s="108"/>
      <c r="AB67" s="108">
        <v>10450</v>
      </c>
      <c r="AC67" s="108">
        <v>8523</v>
      </c>
      <c r="AD67" s="108" t="s">
        <v>245</v>
      </c>
      <c r="AE67" s="108">
        <f>AB67-AC67</f>
        <v>1927</v>
      </c>
      <c r="AJ67" s="108">
        <v>0</v>
      </c>
      <c r="AQ67" s="108"/>
      <c r="AR67" s="108"/>
      <c r="AS67" s="108"/>
      <c r="AT67" s="123"/>
      <c r="AU67" s="123"/>
      <c r="AV67" s="138"/>
      <c r="AW67" s="138"/>
      <c r="AX67" s="109"/>
      <c r="AY67" s="139"/>
      <c r="AZ67" s="139"/>
      <c r="BA67" s="138"/>
      <c r="BB67" s="138"/>
      <c r="BC67" s="109"/>
      <c r="BF67" s="90">
        <v>2033</v>
      </c>
      <c r="BG67" s="54">
        <v>10450</v>
      </c>
      <c r="BH67" s="54">
        <v>2</v>
      </c>
      <c r="BJ67" s="90">
        <v>2005</v>
      </c>
      <c r="BK67" s="91"/>
      <c r="BL67" s="54">
        <v>400</v>
      </c>
      <c r="BM67" s="101">
        <v>0</v>
      </c>
      <c r="BN67" s="101" t="s">
        <v>261</v>
      </c>
      <c r="BP67" s="91" t="s">
        <v>1</v>
      </c>
      <c r="BQ67" s="54" t="s">
        <v>1</v>
      </c>
      <c r="BT67" s="91"/>
      <c r="BX67" s="91"/>
      <c r="BY67" s="123"/>
      <c r="BZ67" s="124"/>
      <c r="CA67" s="123"/>
      <c r="CB67" s="124"/>
      <c r="CC67" s="125"/>
      <c r="CG67" s="54"/>
      <c r="CH67" s="101"/>
      <c r="CI67" s="137"/>
      <c r="CJ67" s="137"/>
      <c r="CK67" s="54"/>
      <c r="CL67" s="54"/>
      <c r="CM67" s="54"/>
      <c r="CN67" s="54"/>
      <c r="CO67" s="54"/>
      <c r="CP67" s="54"/>
      <c r="CQ67" s="54"/>
      <c r="CR67" s="54"/>
      <c r="CS67" s="54"/>
    </row>
    <row r="68" spans="1:98" x14ac:dyDescent="0.25">
      <c r="A68" s="181">
        <v>2033</v>
      </c>
      <c r="B68" s="110" t="s">
        <v>275</v>
      </c>
      <c r="C68" s="110" t="s">
        <v>125</v>
      </c>
      <c r="D68" s="110" t="s">
        <v>126</v>
      </c>
      <c r="E68" s="159">
        <v>35</v>
      </c>
      <c r="F68" s="159">
        <v>31</v>
      </c>
      <c r="G68" s="159" t="s">
        <v>72</v>
      </c>
      <c r="H68" s="159">
        <v>4</v>
      </c>
      <c r="I68" s="159" t="s">
        <v>72</v>
      </c>
      <c r="J68" s="159">
        <v>35</v>
      </c>
      <c r="K68" s="159" t="s">
        <v>72</v>
      </c>
      <c r="L68" s="159">
        <v>20</v>
      </c>
      <c r="M68" s="159" t="s">
        <v>72</v>
      </c>
      <c r="N68" s="159">
        <v>40</v>
      </c>
      <c r="O68" s="159" t="s">
        <v>72</v>
      </c>
      <c r="P68" s="159">
        <v>15</v>
      </c>
      <c r="Q68" s="159" t="s">
        <v>72</v>
      </c>
      <c r="R68" s="159">
        <v>30</v>
      </c>
      <c r="S68" s="159" t="s">
        <v>72</v>
      </c>
      <c r="T68" s="159">
        <v>14</v>
      </c>
      <c r="U68" s="159" t="s">
        <v>72</v>
      </c>
      <c r="V68" s="159">
        <v>1998</v>
      </c>
      <c r="Y68" s="54">
        <v>13000</v>
      </c>
      <c r="Z68" s="108">
        <v>13327</v>
      </c>
      <c r="AA68" s="108" t="s">
        <v>264</v>
      </c>
      <c r="AB68" s="108">
        <f>28800+88225+12121.01+4854</f>
        <v>134000.01</v>
      </c>
      <c r="AC68" s="108">
        <v>183120</v>
      </c>
      <c r="AD68" s="108" t="s">
        <v>245</v>
      </c>
      <c r="AE68" s="108">
        <f>AC68-AB68</f>
        <v>49119.989999999991</v>
      </c>
      <c r="AG68" s="54">
        <v>0</v>
      </c>
      <c r="AJ68" s="108">
        <v>0</v>
      </c>
      <c r="AQ68" s="108"/>
      <c r="AR68" s="108"/>
      <c r="AS68" s="108"/>
      <c r="AT68" s="123"/>
      <c r="AU68" s="123"/>
      <c r="AV68" s="138"/>
      <c r="AW68" s="138"/>
      <c r="AX68" s="109"/>
      <c r="AY68" s="139"/>
      <c r="AZ68" s="139"/>
      <c r="BA68" s="138"/>
      <c r="BB68" s="138"/>
      <c r="BC68" s="109"/>
      <c r="BD68" s="90">
        <v>2028</v>
      </c>
      <c r="BE68" s="54">
        <v>13000</v>
      </c>
      <c r="BF68" s="90">
        <v>2033</v>
      </c>
      <c r="BG68" s="54">
        <v>137000</v>
      </c>
      <c r="BH68" s="54">
        <v>144</v>
      </c>
      <c r="BI68" s="54">
        <v>500</v>
      </c>
      <c r="BJ68" s="90">
        <v>2004</v>
      </c>
      <c r="BK68" s="91"/>
      <c r="BL68" s="54">
        <v>53800</v>
      </c>
      <c r="BM68" s="101">
        <f>27469+41632</f>
        <v>69101</v>
      </c>
      <c r="BN68" s="101" t="s">
        <v>1</v>
      </c>
      <c r="BO68" s="101">
        <f>BM68-BL68</f>
        <v>15301</v>
      </c>
      <c r="BP68" s="91"/>
      <c r="BQ68" s="91"/>
      <c r="BR68" s="91"/>
      <c r="BS68" s="91"/>
      <c r="BT68" s="91"/>
      <c r="BU68" s="91"/>
      <c r="BV68" s="91"/>
      <c r="BW68" s="91"/>
      <c r="BX68" s="91"/>
      <c r="BY68" s="123"/>
      <c r="BZ68" s="124"/>
      <c r="CA68" s="155"/>
      <c r="CB68" s="156"/>
      <c r="CC68" s="157"/>
      <c r="CD68" s="91"/>
      <c r="CG68" s="90"/>
      <c r="CH68" s="146"/>
      <c r="CI68" s="137"/>
      <c r="CJ68" s="137"/>
      <c r="CK68" s="54"/>
      <c r="CL68" s="54"/>
      <c r="CM68" s="54"/>
      <c r="CN68" s="54"/>
      <c r="CO68" s="54"/>
      <c r="CP68" s="54"/>
      <c r="CQ68" s="54"/>
      <c r="CR68" s="54"/>
      <c r="CS68" s="54"/>
    </row>
    <row r="69" spans="1:98" x14ac:dyDescent="0.25">
      <c r="A69" s="181">
        <v>2033</v>
      </c>
      <c r="B69" s="110" t="s">
        <v>275</v>
      </c>
      <c r="C69" s="110" t="s">
        <v>149</v>
      </c>
      <c r="D69" s="110" t="s">
        <v>150</v>
      </c>
      <c r="E69" s="159">
        <v>1</v>
      </c>
      <c r="F69" s="159">
        <v>1</v>
      </c>
      <c r="G69" s="159" t="s">
        <v>72</v>
      </c>
      <c r="H69" s="159"/>
      <c r="I69" s="159"/>
      <c r="J69" s="159">
        <v>1</v>
      </c>
      <c r="K69" s="159" t="s">
        <v>72</v>
      </c>
      <c r="L69" s="159"/>
      <c r="M69" s="159"/>
      <c r="N69" s="159"/>
      <c r="O69" s="159"/>
      <c r="P69" s="159">
        <v>8</v>
      </c>
      <c r="Q69" s="159" t="s">
        <v>72</v>
      </c>
      <c r="R69" s="159">
        <v>16</v>
      </c>
      <c r="S69" s="159" t="s">
        <v>72</v>
      </c>
      <c r="T69" s="159">
        <v>1</v>
      </c>
      <c r="U69" s="159" t="s">
        <v>72</v>
      </c>
      <c r="V69" s="159">
        <v>2003</v>
      </c>
      <c r="Y69" s="54">
        <v>500</v>
      </c>
      <c r="Z69" s="108">
        <v>0</v>
      </c>
      <c r="AA69" s="108" t="s">
        <v>245</v>
      </c>
      <c r="AB69" s="108">
        <v>5900</v>
      </c>
      <c r="AC69" s="108">
        <v>9369</v>
      </c>
      <c r="AD69" s="108" t="s">
        <v>245</v>
      </c>
      <c r="AE69" s="108">
        <f>AB69+Y69-AC69</f>
        <v>-2969</v>
      </c>
      <c r="AG69" s="54">
        <v>0</v>
      </c>
      <c r="AJ69" s="108">
        <v>0</v>
      </c>
      <c r="AM69" s="91" t="s">
        <v>1</v>
      </c>
      <c r="AN69" s="91"/>
      <c r="AO69" s="91"/>
      <c r="AP69" s="91"/>
      <c r="AQ69" s="108" t="s">
        <v>1</v>
      </c>
      <c r="AR69" s="108"/>
      <c r="AS69" s="108"/>
      <c r="AT69" s="123"/>
      <c r="AU69" s="123"/>
      <c r="AV69" s="138"/>
      <c r="AW69" s="138"/>
      <c r="AX69" s="109"/>
      <c r="AY69" s="139"/>
      <c r="AZ69" s="139"/>
      <c r="BA69" s="138"/>
      <c r="BB69" s="138"/>
      <c r="BC69" s="109"/>
      <c r="BD69" s="90">
        <v>2028</v>
      </c>
      <c r="BE69" s="54">
        <v>500</v>
      </c>
      <c r="BF69" s="90">
        <v>2033</v>
      </c>
      <c r="BG69" s="54">
        <v>8869</v>
      </c>
      <c r="BH69" s="54"/>
      <c r="BI69" s="54"/>
      <c r="BK69" s="91"/>
      <c r="BP69" s="91"/>
      <c r="BT69" s="91"/>
      <c r="BX69" s="91"/>
      <c r="BY69" s="123"/>
      <c r="BZ69" s="124"/>
      <c r="CA69" s="123"/>
      <c r="CB69" s="124"/>
      <c r="CC69" s="125"/>
      <c r="CG69" s="54"/>
      <c r="CH69" s="108"/>
      <c r="CI69" s="137"/>
      <c r="CJ69" s="137"/>
      <c r="CK69" s="54"/>
      <c r="CL69" s="54"/>
      <c r="CM69" s="54"/>
      <c r="CN69" s="54"/>
      <c r="CO69" s="54"/>
      <c r="CP69" s="54"/>
      <c r="CQ69" s="54"/>
      <c r="CR69" s="54"/>
      <c r="CS69" s="54"/>
    </row>
    <row r="70" spans="1:98" x14ac:dyDescent="0.25">
      <c r="A70" s="181">
        <v>2035</v>
      </c>
      <c r="B70" s="110" t="s">
        <v>275</v>
      </c>
      <c r="C70" s="110" t="s">
        <v>69</v>
      </c>
      <c r="D70" s="110" t="s">
        <v>70</v>
      </c>
      <c r="E70" s="159">
        <v>2</v>
      </c>
      <c r="F70" s="159">
        <v>2</v>
      </c>
      <c r="G70" s="159" t="s">
        <v>72</v>
      </c>
      <c r="H70" s="159" t="s">
        <v>1</v>
      </c>
      <c r="I70" s="159"/>
      <c r="J70" s="159">
        <v>2</v>
      </c>
      <c r="K70" s="159" t="s">
        <v>72</v>
      </c>
      <c r="L70" s="159">
        <v>10</v>
      </c>
      <c r="M70" s="159" t="s">
        <v>72</v>
      </c>
      <c r="N70" s="159">
        <v>40</v>
      </c>
      <c r="O70" s="159" t="s">
        <v>72</v>
      </c>
      <c r="P70" s="159"/>
      <c r="Q70" s="159"/>
      <c r="R70" s="159"/>
      <c r="S70" s="159"/>
      <c r="T70" s="159">
        <v>1</v>
      </c>
      <c r="U70" s="14" t="s">
        <v>72</v>
      </c>
      <c r="V70" s="14">
        <v>2008</v>
      </c>
      <c r="X70" s="87" t="s">
        <v>244</v>
      </c>
      <c r="Y70" s="54">
        <v>1600</v>
      </c>
      <c r="Z70" s="108">
        <v>0</v>
      </c>
      <c r="AA70" s="108" t="s">
        <v>272</v>
      </c>
      <c r="AB70" s="108">
        <v>6063</v>
      </c>
      <c r="AC70" s="108">
        <v>0</v>
      </c>
      <c r="AD70" s="108" t="s">
        <v>261</v>
      </c>
      <c r="AE70" s="108" t="s">
        <v>1</v>
      </c>
      <c r="AG70" s="54">
        <v>1600</v>
      </c>
      <c r="AI70" s="54" t="s">
        <v>263</v>
      </c>
      <c r="AJ70" s="54">
        <f>6063+6500</f>
        <v>12563</v>
      </c>
      <c r="AQ70" s="108"/>
      <c r="AR70" s="108"/>
      <c r="AS70" s="108"/>
      <c r="AT70" s="123"/>
      <c r="AU70" s="123"/>
      <c r="AV70" s="124" t="s">
        <v>1</v>
      </c>
      <c r="AW70" s="124"/>
      <c r="AX70" s="125"/>
      <c r="AY70" s="123"/>
      <c r="AZ70" s="123"/>
      <c r="BA70" s="124" t="s">
        <v>1</v>
      </c>
      <c r="BB70" s="124"/>
      <c r="BC70" s="125"/>
      <c r="BF70" s="90">
        <v>2023</v>
      </c>
      <c r="BG70" s="54">
        <v>15100</v>
      </c>
      <c r="BH70" s="54">
        <v>10</v>
      </c>
      <c r="BI70" s="54"/>
      <c r="BJ70" s="90">
        <v>2008</v>
      </c>
      <c r="BK70" s="91" t="s">
        <v>244</v>
      </c>
      <c r="BL70" s="54">
        <v>2000</v>
      </c>
      <c r="BM70" s="101">
        <v>0</v>
      </c>
      <c r="BN70" s="101" t="s">
        <v>261</v>
      </c>
      <c r="BP70" s="91"/>
      <c r="BQ70" s="54" t="s">
        <v>1</v>
      </c>
      <c r="BT70" s="91"/>
      <c r="BX70" s="91"/>
      <c r="BY70" s="123"/>
      <c r="BZ70" s="124"/>
      <c r="CA70" s="123"/>
      <c r="CB70" s="124"/>
      <c r="CC70" s="125"/>
      <c r="CG70" s="54"/>
      <c r="CH70" s="101"/>
      <c r="CI70" s="137"/>
      <c r="CJ70" s="137"/>
      <c r="CK70" s="54"/>
      <c r="CL70" s="54"/>
      <c r="CM70" s="54"/>
      <c r="CN70" s="54"/>
      <c r="CO70" s="54"/>
      <c r="CP70" s="54"/>
      <c r="CQ70" s="54"/>
      <c r="CR70" s="54"/>
      <c r="CS70" s="54"/>
    </row>
    <row r="71" spans="1:98" x14ac:dyDescent="0.25">
      <c r="A71" s="181"/>
      <c r="B71" s="192" t="s">
        <v>280</v>
      </c>
      <c r="C71" s="193"/>
      <c r="D71" s="194"/>
      <c r="E71" s="105">
        <f>SUM(E53:E70)</f>
        <v>68</v>
      </c>
      <c r="F71" s="105">
        <f>SUM(F53:F70)</f>
        <v>62</v>
      </c>
      <c r="G71" s="105"/>
      <c r="H71" s="105">
        <f>SUM(H53:H70)</f>
        <v>6</v>
      </c>
      <c r="I71" s="105"/>
      <c r="J71" s="105">
        <f>SUM(J53:J70)</f>
        <v>67</v>
      </c>
      <c r="K71" s="105"/>
      <c r="L71" s="105">
        <f>SUM(L53:L70)</f>
        <v>74</v>
      </c>
      <c r="M71" s="105"/>
      <c r="N71" s="105">
        <f>SUM(N53:N70)</f>
        <v>168</v>
      </c>
      <c r="O71" s="105"/>
      <c r="P71" s="105">
        <f>SUM(P53:P70)</f>
        <v>164</v>
      </c>
      <c r="Q71" s="105"/>
      <c r="R71" s="105">
        <f>SUM(R53:R70)</f>
        <v>354</v>
      </c>
      <c r="S71" s="105"/>
      <c r="T71" s="186">
        <f>SUM(T53:T70)</f>
        <v>38</v>
      </c>
      <c r="U71" s="104"/>
      <c r="V71" s="104"/>
      <c r="W71" s="87"/>
      <c r="X71" s="131"/>
      <c r="Y71" s="131">
        <f t="shared" ref="Y71:AE71" si="11">SUM(Y53:Y70)</f>
        <v>19600</v>
      </c>
      <c r="Z71" s="131">
        <f t="shared" si="11"/>
        <v>13327</v>
      </c>
      <c r="AA71" s="131">
        <f t="shared" si="11"/>
        <v>0</v>
      </c>
      <c r="AB71" s="131">
        <f t="shared" si="11"/>
        <v>187176.01</v>
      </c>
      <c r="AC71" s="131">
        <f t="shared" si="11"/>
        <v>234124</v>
      </c>
      <c r="AD71" s="131">
        <f t="shared" si="11"/>
        <v>0</v>
      </c>
      <c r="AE71" s="131">
        <f t="shared" si="11"/>
        <v>76040.989999999991</v>
      </c>
      <c r="AF71" s="131"/>
      <c r="AG71" s="131">
        <f>SUM(AG53:AG70)</f>
        <v>1600</v>
      </c>
      <c r="AH71" s="131">
        <v>0</v>
      </c>
      <c r="AI71" s="131">
        <f>AG71-AH71</f>
        <v>1600</v>
      </c>
      <c r="AJ71" s="131">
        <f>SUM(AJ53:AJ70)</f>
        <v>36563</v>
      </c>
      <c r="AK71" s="131">
        <v>54842</v>
      </c>
      <c r="AL71" s="131">
        <f>AJ71-AK71</f>
        <v>-18279</v>
      </c>
      <c r="AM71" s="131"/>
      <c r="AN71" s="131">
        <f>SUM(AN53:AN70)</f>
        <v>0</v>
      </c>
      <c r="AO71" s="131">
        <v>0</v>
      </c>
      <c r="AP71" s="131"/>
      <c r="AQ71" s="131">
        <f>SUM(AQ53:AQ70)</f>
        <v>7500</v>
      </c>
      <c r="AR71" s="131">
        <f>SUM(AR53:AR70)</f>
        <v>7500</v>
      </c>
      <c r="AS71" s="131"/>
      <c r="AT71" s="131">
        <f>SUM(AT53:AT70)</f>
        <v>0</v>
      </c>
      <c r="AU71" s="131"/>
      <c r="AV71" s="131">
        <f>SUM(AV53:AV70)</f>
        <v>0</v>
      </c>
      <c r="AW71" s="131">
        <v>0</v>
      </c>
      <c r="AX71" s="131">
        <v>0</v>
      </c>
      <c r="AY71" s="131">
        <f>SUM(AY53:AY70)</f>
        <v>8000</v>
      </c>
      <c r="AZ71" s="131"/>
      <c r="BA71" s="131">
        <f>SUM(BA53:BA70)</f>
        <v>17000</v>
      </c>
      <c r="BB71" s="131">
        <f>SUM(BB52:BB69)</f>
        <v>8000</v>
      </c>
      <c r="BC71" s="132">
        <f>SUM(BC52:BC70)</f>
        <v>25000</v>
      </c>
      <c r="BD71" s="131"/>
      <c r="BE71" s="132">
        <f>SUM(BE53:BE70)</f>
        <v>18400</v>
      </c>
      <c r="BF71" s="131"/>
      <c r="BG71" s="130" t="e">
        <f>SUM(BG53:BG70)</f>
        <v>#VALUE!</v>
      </c>
      <c r="BH71" s="130"/>
      <c r="BI71" s="132"/>
      <c r="BJ71" s="130"/>
      <c r="BK71" s="131"/>
      <c r="BL71" s="133">
        <f>SUM(BL53:BL70)</f>
        <v>60200</v>
      </c>
      <c r="BM71" s="133">
        <f>SUM(BM53:BM70)</f>
        <v>73661</v>
      </c>
      <c r="BN71" s="133"/>
      <c r="BO71" s="130">
        <f>SUM(BO53:BO70)</f>
        <v>19861</v>
      </c>
      <c r="BP71" s="131"/>
      <c r="BQ71" s="131">
        <f>SUM(BQ53:BQ70)</f>
        <v>1500</v>
      </c>
      <c r="BR71" s="131">
        <v>0</v>
      </c>
      <c r="BS71" s="130">
        <f>BQ71-BR71</f>
        <v>1500</v>
      </c>
      <c r="BT71" s="131"/>
      <c r="BU71" s="131">
        <f>SUM(BU53:BU70)</f>
        <v>1500</v>
      </c>
      <c r="BV71" s="131">
        <f>SUM(BV53:BV70)</f>
        <v>1500</v>
      </c>
      <c r="BW71" s="130"/>
      <c r="BX71" s="131"/>
      <c r="BY71" s="131">
        <f>SUM(BY53:BY70)</f>
        <v>1000</v>
      </c>
      <c r="BZ71" s="131"/>
      <c r="CA71" s="131">
        <f>SUM(CA52:CA70)</f>
        <v>2500</v>
      </c>
      <c r="CB71" s="131"/>
      <c r="CC71" s="131">
        <f>SUM(CC53:CC69)</f>
        <v>3500</v>
      </c>
      <c r="CD71" s="131">
        <f t="shared" ref="CD71:CF71" si="12">SUM(CD52:CD70)</f>
        <v>0</v>
      </c>
      <c r="CE71" s="131">
        <f t="shared" si="12"/>
        <v>1000</v>
      </c>
      <c r="CF71" s="130">
        <f t="shared" si="12"/>
        <v>0</v>
      </c>
      <c r="CG71" s="134"/>
      <c r="CH71" s="135">
        <f>SUM(CH53:CH70)</f>
        <v>0</v>
      </c>
      <c r="CI71" s="135"/>
      <c r="CJ71" s="130"/>
      <c r="CK71" s="130"/>
      <c r="CL71" s="130"/>
      <c r="CM71" s="130"/>
      <c r="CN71" s="130"/>
      <c r="CO71" s="130"/>
      <c r="CP71" s="130"/>
      <c r="CQ71" s="130"/>
      <c r="CR71" s="130"/>
      <c r="CS71" s="129"/>
    </row>
    <row r="72" spans="1:98" s="4" customFormat="1" x14ac:dyDescent="0.25">
      <c r="A72" s="182"/>
      <c r="C72" s="183"/>
      <c r="D72" s="92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8"/>
      <c r="Z72" s="100"/>
      <c r="AA72" s="100"/>
      <c r="AB72" s="98"/>
      <c r="AC72" s="100"/>
      <c r="AD72" s="100"/>
      <c r="AE72" s="100"/>
      <c r="AF72" s="95"/>
      <c r="AG72" s="54"/>
      <c r="AH72" s="54"/>
      <c r="AI72" s="54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7"/>
      <c r="BE72" s="95"/>
      <c r="BF72" s="97"/>
      <c r="BG72" s="95"/>
      <c r="BH72" s="93"/>
      <c r="BI72" s="93"/>
      <c r="BJ72" s="93"/>
      <c r="BK72" s="93"/>
      <c r="BL72" s="95"/>
      <c r="BM72" s="102"/>
      <c r="BN72" s="102"/>
      <c r="BO72" s="102"/>
      <c r="BP72" s="93"/>
      <c r="BQ72" s="95"/>
      <c r="BR72" s="95"/>
      <c r="BS72" s="95"/>
      <c r="BT72" s="93"/>
      <c r="BU72" s="95"/>
      <c r="BV72" s="95"/>
      <c r="BW72" s="95"/>
      <c r="BX72" s="93"/>
      <c r="BY72" s="95"/>
      <c r="BZ72" s="95"/>
      <c r="CA72" s="95"/>
      <c r="CB72" s="95"/>
      <c r="CC72" s="95"/>
      <c r="CD72" s="95"/>
      <c r="CE72" s="95"/>
      <c r="CF72" s="95"/>
      <c r="CG72" s="93"/>
      <c r="CH72" s="103"/>
      <c r="CI72" s="94"/>
      <c r="CJ72" s="94"/>
      <c r="CK72" s="93"/>
      <c r="CL72" s="93"/>
      <c r="CM72" s="93"/>
      <c r="CN72" s="93"/>
      <c r="CO72" s="93"/>
      <c r="CP72" s="93"/>
      <c r="CQ72" s="93"/>
      <c r="CR72" s="93"/>
      <c r="CS72" s="93"/>
      <c r="CT72" s="92"/>
    </row>
    <row r="73" spans="1:98" s="4" customFormat="1" x14ac:dyDescent="0.25">
      <c r="A73" s="184"/>
      <c r="B73" s="84" t="s">
        <v>167</v>
      </c>
      <c r="C73" s="81" t="s">
        <v>1</v>
      </c>
      <c r="D73" s="84"/>
      <c r="E73" s="83">
        <f>E11+E14+E34+E51+E71</f>
        <v>449</v>
      </c>
      <c r="F73" s="83">
        <f>F11+F14+F34+F51+F71</f>
        <v>367</v>
      </c>
      <c r="G73" s="83"/>
      <c r="H73" s="83">
        <f>H11+H14+H34+H51+H71</f>
        <v>82</v>
      </c>
      <c r="I73" s="83"/>
      <c r="J73" s="83">
        <f>J11+J14+J34+J51+J71</f>
        <v>448</v>
      </c>
      <c r="K73" s="83"/>
      <c r="L73" s="83">
        <f>L11+L14+L34+L51+L71</f>
        <v>363</v>
      </c>
      <c r="M73" s="83"/>
      <c r="N73" s="83">
        <f>N11+N14+N34+N51+N71</f>
        <v>844</v>
      </c>
      <c r="O73" s="83"/>
      <c r="P73" s="83">
        <f>P11+P14+P34+P51+P71</f>
        <v>463</v>
      </c>
      <c r="Q73" s="83"/>
      <c r="R73" s="83">
        <f>R11+R14+R34+R51+R71</f>
        <v>980</v>
      </c>
      <c r="S73" s="83"/>
      <c r="T73" s="187">
        <f>T11+T14+T34+T51+T71</f>
        <v>105</v>
      </c>
      <c r="U73" s="91"/>
      <c r="V73" s="115"/>
      <c r="W73" s="93"/>
      <c r="X73" s="93"/>
      <c r="Y73" s="106"/>
      <c r="Z73" s="107"/>
      <c r="AA73" s="107"/>
      <c r="AB73" s="95"/>
      <c r="AC73" s="100"/>
      <c r="AD73" s="100"/>
      <c r="AE73" s="100"/>
      <c r="AF73" s="54"/>
      <c r="AG73" s="54"/>
      <c r="AH73" s="54"/>
      <c r="AI73" s="54" t="s">
        <v>1</v>
      </c>
      <c r="AJ73" s="54" t="s">
        <v>1</v>
      </c>
      <c r="AK73" s="54" t="s">
        <v>1</v>
      </c>
      <c r="AL73" s="54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7"/>
      <c r="BE73" s="95"/>
      <c r="BF73" s="97"/>
      <c r="BG73" s="95"/>
      <c r="BH73" s="93"/>
      <c r="BI73" s="93"/>
      <c r="BJ73" s="93"/>
      <c r="BK73" s="93"/>
      <c r="BL73" s="98"/>
      <c r="BM73" s="102"/>
      <c r="BN73" s="102"/>
      <c r="BO73" s="102"/>
      <c r="BP73" s="54"/>
      <c r="BQ73" s="54"/>
      <c r="BR73" s="54"/>
      <c r="BS73" s="54"/>
      <c r="BT73" s="93"/>
      <c r="BU73" s="95"/>
      <c r="BV73" s="95"/>
      <c r="BW73" s="95"/>
      <c r="BX73" s="93"/>
      <c r="BY73" s="95"/>
      <c r="BZ73" s="95"/>
      <c r="CA73" s="95"/>
      <c r="CB73" s="95"/>
      <c r="CC73" s="95"/>
      <c r="CD73" s="95"/>
      <c r="CE73" s="95"/>
      <c r="CF73" s="95"/>
      <c r="CG73" s="93"/>
      <c r="CH73" s="103"/>
      <c r="CI73" s="94"/>
      <c r="CJ73" s="94"/>
      <c r="CK73" s="93"/>
      <c r="CL73" s="93"/>
      <c r="CM73" s="93"/>
      <c r="CN73" s="93"/>
      <c r="CO73" s="93"/>
      <c r="CP73" s="93"/>
      <c r="CQ73" s="93"/>
      <c r="CR73" s="93"/>
      <c r="CS73" s="93"/>
      <c r="CT73" s="92"/>
    </row>
    <row r="74" spans="1:98" s="4" customFormat="1" x14ac:dyDescent="0.25">
      <c r="B74" s="68"/>
      <c r="C74" s="3"/>
      <c r="D74" s="68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115"/>
      <c r="W74" s="93"/>
      <c r="X74" s="93"/>
      <c r="Y74" s="106"/>
      <c r="Z74" s="107"/>
      <c r="AA74" s="107"/>
      <c r="AB74" s="95"/>
      <c r="AC74" s="100"/>
      <c r="AD74" s="100"/>
      <c r="AE74" s="100"/>
      <c r="AF74" s="54"/>
      <c r="AG74" s="54"/>
      <c r="AH74" s="54"/>
      <c r="AI74" s="54"/>
      <c r="AJ74" s="54"/>
      <c r="AK74" s="54"/>
      <c r="AL74" s="54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7"/>
      <c r="BE74" s="95"/>
      <c r="BF74" s="97"/>
      <c r="BG74" s="95"/>
      <c r="BH74" s="93"/>
      <c r="BI74" s="93"/>
      <c r="BJ74" s="93"/>
      <c r="BK74" s="93"/>
      <c r="BL74" s="98"/>
      <c r="BM74" s="102"/>
      <c r="BN74" s="102"/>
      <c r="BO74" s="102"/>
      <c r="BP74" s="54"/>
      <c r="BQ74" s="54"/>
      <c r="BR74" s="54"/>
      <c r="BS74" s="54"/>
      <c r="BT74" s="93"/>
      <c r="BU74" s="95"/>
      <c r="BV74" s="95"/>
      <c r="BW74" s="95"/>
      <c r="BX74" s="93"/>
      <c r="BY74" s="95"/>
      <c r="BZ74" s="95"/>
      <c r="CA74" s="95"/>
      <c r="CB74" s="95"/>
      <c r="CC74" s="95"/>
      <c r="CD74" s="95"/>
      <c r="CE74" s="95"/>
      <c r="CF74" s="95"/>
      <c r="CG74" s="93"/>
      <c r="CH74" s="103"/>
      <c r="CI74" s="94"/>
      <c r="CJ74" s="94"/>
      <c r="CK74" s="93"/>
      <c r="CL74" s="93"/>
      <c r="CM74" s="93"/>
      <c r="CN74" s="93"/>
      <c r="CO74" s="93"/>
      <c r="CP74" s="93"/>
      <c r="CQ74" s="93"/>
      <c r="CR74" s="93"/>
      <c r="CS74" s="93"/>
      <c r="CT74" s="92"/>
    </row>
    <row r="75" spans="1:98" s="4" customFormat="1" x14ac:dyDescent="0.25">
      <c r="A75" s="4" t="s">
        <v>281</v>
      </c>
      <c r="B75" s="5"/>
      <c r="D75" s="32"/>
      <c r="E75" s="32"/>
      <c r="F75" s="32"/>
      <c r="G75" s="91"/>
      <c r="H75" s="91"/>
      <c r="I75" s="32"/>
      <c r="J75" s="32"/>
      <c r="K75" s="32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115"/>
      <c r="W75" s="93"/>
      <c r="X75" s="93"/>
      <c r="Y75" s="106"/>
      <c r="Z75" s="107"/>
      <c r="AA75" s="107"/>
      <c r="AB75" s="95"/>
      <c r="AC75" s="100"/>
      <c r="AD75" s="100"/>
      <c r="AE75" s="100"/>
      <c r="AF75" s="54"/>
      <c r="AG75" s="54"/>
      <c r="AH75" s="54"/>
      <c r="AI75" s="54"/>
      <c r="AJ75" s="54"/>
      <c r="AK75" s="54"/>
      <c r="AL75" s="54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7"/>
      <c r="BE75" s="95"/>
      <c r="BF75" s="97"/>
      <c r="BG75" s="95"/>
      <c r="BH75" s="93"/>
      <c r="BI75" s="93"/>
      <c r="BJ75" s="93"/>
      <c r="BK75" s="93"/>
      <c r="BL75" s="98"/>
      <c r="BM75" s="102"/>
      <c r="BN75" s="102"/>
      <c r="BO75" s="102"/>
      <c r="BP75" s="54"/>
      <c r="BQ75" s="54"/>
      <c r="BR75" s="54"/>
      <c r="BS75" s="54"/>
      <c r="BT75" s="93"/>
      <c r="BU75" s="95"/>
      <c r="BV75" s="95"/>
      <c r="BW75" s="95"/>
      <c r="BX75" s="93"/>
      <c r="BY75" s="95"/>
      <c r="BZ75" s="95"/>
      <c r="CA75" s="95"/>
      <c r="CB75" s="95"/>
      <c r="CC75" s="95"/>
      <c r="CD75" s="95"/>
      <c r="CE75" s="95"/>
      <c r="CF75" s="95"/>
      <c r="CG75" s="93"/>
      <c r="CH75" s="103"/>
      <c r="CI75" s="94"/>
      <c r="CJ75" s="94"/>
      <c r="CK75" s="93"/>
      <c r="CL75" s="93"/>
      <c r="CM75" s="93"/>
      <c r="CN75" s="93"/>
      <c r="CO75" s="93"/>
      <c r="CP75" s="93"/>
      <c r="CQ75" s="93"/>
      <c r="CR75" s="93"/>
      <c r="CS75" s="93"/>
      <c r="CT75" s="92"/>
    </row>
    <row r="76" spans="1:98" s="4" customFormat="1" x14ac:dyDescent="0.25">
      <c r="A76" s="172" t="s">
        <v>242</v>
      </c>
      <c r="B76" s="5" t="s">
        <v>282</v>
      </c>
      <c r="C76" s="185" t="s">
        <v>285</v>
      </c>
      <c r="D76" s="32"/>
      <c r="E76" s="32"/>
      <c r="F76" s="32"/>
      <c r="G76" s="91"/>
      <c r="H76" s="91"/>
      <c r="I76" s="32"/>
      <c r="J76" s="32"/>
      <c r="K76" s="32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115"/>
      <c r="W76" s="93"/>
      <c r="X76" s="93"/>
      <c r="Y76" s="106"/>
      <c r="Z76" s="107"/>
      <c r="AA76" s="107"/>
      <c r="AB76" s="95"/>
      <c r="AC76" s="100"/>
      <c r="AD76" s="100"/>
      <c r="AE76" s="100"/>
      <c r="AF76" s="54"/>
      <c r="AG76" s="54"/>
      <c r="AH76" s="54"/>
      <c r="AI76" s="54"/>
      <c r="AJ76" s="54"/>
      <c r="AK76" s="54"/>
      <c r="AL76" s="54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7"/>
      <c r="BE76" s="95"/>
      <c r="BF76" s="97"/>
      <c r="BG76" s="95"/>
      <c r="BH76" s="93"/>
      <c r="BI76" s="93"/>
      <c r="BJ76" s="93"/>
      <c r="BK76" s="93"/>
      <c r="BL76" s="98"/>
      <c r="BM76" s="102"/>
      <c r="BN76" s="102"/>
      <c r="BO76" s="102"/>
      <c r="BP76" s="54"/>
      <c r="BQ76" s="54"/>
      <c r="BR76" s="54"/>
      <c r="BS76" s="54"/>
      <c r="BT76" s="93"/>
      <c r="BU76" s="95"/>
      <c r="BV76" s="95"/>
      <c r="BW76" s="95"/>
      <c r="BX76" s="93"/>
      <c r="BY76" s="95"/>
      <c r="BZ76" s="95"/>
      <c r="CA76" s="95"/>
      <c r="CB76" s="95"/>
      <c r="CC76" s="95"/>
      <c r="CD76" s="95"/>
      <c r="CE76" s="95"/>
      <c r="CF76" s="95"/>
      <c r="CG76" s="93"/>
      <c r="CH76" s="103"/>
      <c r="CI76" s="94"/>
      <c r="CJ76" s="94"/>
      <c r="CK76" s="93"/>
      <c r="CL76" s="93"/>
      <c r="CM76" s="93"/>
      <c r="CN76" s="93"/>
      <c r="CO76" s="93"/>
      <c r="CP76" s="93"/>
      <c r="CQ76" s="93"/>
      <c r="CR76" s="93"/>
      <c r="CS76" s="93"/>
      <c r="CT76" s="92"/>
    </row>
    <row r="77" spans="1:98" s="4" customFormat="1" x14ac:dyDescent="0.25">
      <c r="A77" s="172" t="s">
        <v>243</v>
      </c>
      <c r="B77" s="5" t="s">
        <v>283</v>
      </c>
      <c r="C77" s="185" t="s">
        <v>286</v>
      </c>
      <c r="D77" s="32" t="s">
        <v>1</v>
      </c>
      <c r="E77" s="32"/>
      <c r="F77" s="32"/>
      <c r="G77" s="2"/>
      <c r="H77" s="2"/>
      <c r="I77" s="32"/>
      <c r="J77" s="32"/>
      <c r="K77" s="32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115"/>
      <c r="W77" s="93"/>
      <c r="X77" s="93"/>
      <c r="Y77" s="106"/>
      <c r="Z77" s="107"/>
      <c r="AA77" s="107"/>
      <c r="AB77" s="95"/>
      <c r="AC77" s="100"/>
      <c r="AD77" s="100"/>
      <c r="AE77" s="100"/>
      <c r="AF77" s="54"/>
      <c r="AG77" s="54"/>
      <c r="AH77" s="54"/>
      <c r="AI77" s="54"/>
      <c r="AJ77" s="54"/>
      <c r="AK77" s="54"/>
      <c r="AL77" s="54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7"/>
      <c r="BE77" s="95"/>
      <c r="BF77" s="97"/>
      <c r="BG77" s="95"/>
      <c r="BH77" s="93"/>
      <c r="BI77" s="93"/>
      <c r="BJ77" s="93"/>
      <c r="BK77" s="93"/>
      <c r="BL77" s="98"/>
      <c r="BM77" s="102"/>
      <c r="BN77" s="102"/>
      <c r="BO77" s="102"/>
      <c r="BP77" s="54"/>
      <c r="BQ77" s="54"/>
      <c r="BR77" s="54"/>
      <c r="BS77" s="54"/>
      <c r="BT77" s="93"/>
      <c r="BU77" s="95"/>
      <c r="BV77" s="95"/>
      <c r="BW77" s="95"/>
      <c r="BX77" s="93"/>
      <c r="BY77" s="95"/>
      <c r="BZ77" s="95"/>
      <c r="CA77" s="95"/>
      <c r="CB77" s="95"/>
      <c r="CC77" s="95"/>
      <c r="CD77" s="95"/>
      <c r="CE77" s="95"/>
      <c r="CF77" s="95"/>
      <c r="CG77" s="93"/>
      <c r="CH77" s="103"/>
      <c r="CI77" s="94"/>
      <c r="CJ77" s="94"/>
      <c r="CK77" s="93"/>
      <c r="CL77" s="93"/>
      <c r="CM77" s="93"/>
      <c r="CN77" s="93"/>
      <c r="CO77" s="93"/>
      <c r="CP77" s="93"/>
      <c r="CQ77" s="93"/>
      <c r="CR77" s="93"/>
      <c r="CS77" s="93"/>
      <c r="CT77" s="92"/>
    </row>
    <row r="78" spans="1:98" x14ac:dyDescent="0.25">
      <c r="A78" s="172" t="s">
        <v>72</v>
      </c>
      <c r="B78" s="5" t="s">
        <v>284</v>
      </c>
      <c r="C78" s="185" t="s">
        <v>287</v>
      </c>
      <c r="D78" s="32"/>
      <c r="E78" s="32"/>
      <c r="F78" s="32"/>
      <c r="I78" s="32" t="s">
        <v>1</v>
      </c>
      <c r="J78" s="32"/>
      <c r="K78" s="32"/>
      <c r="BB78" s="54" t="s">
        <v>1</v>
      </c>
      <c r="BE78" s="54" t="s">
        <v>215</v>
      </c>
    </row>
    <row r="79" spans="1:98" x14ac:dyDescent="0.25">
      <c r="A79" s="32"/>
      <c r="B79" s="32"/>
      <c r="C79" s="32"/>
      <c r="D79" s="32"/>
      <c r="E79" s="32"/>
      <c r="F79" s="32"/>
      <c r="I79" s="32"/>
      <c r="J79" s="32"/>
      <c r="K79" s="32"/>
      <c r="O79" s="2" t="s">
        <v>1</v>
      </c>
    </row>
    <row r="80" spans="1:98" x14ac:dyDescent="0.25">
      <c r="A80" s="2"/>
      <c r="B80" s="2"/>
      <c r="C80" s="2"/>
      <c r="D80" s="2"/>
      <c r="I80" s="32"/>
      <c r="J80" s="32"/>
      <c r="K80" s="32"/>
    </row>
    <row r="81" spans="1:5" x14ac:dyDescent="0.25">
      <c r="A81" s="2"/>
      <c r="B81" s="2"/>
      <c r="C81" s="2"/>
      <c r="D81" s="2"/>
    </row>
    <row r="82" spans="1:5" x14ac:dyDescent="0.25">
      <c r="E82" s="5"/>
    </row>
    <row r="84" spans="1:5" x14ac:dyDescent="0.25">
      <c r="D84" s="5" t="s">
        <v>1</v>
      </c>
    </row>
  </sheetData>
  <sortState xmlns:xlrd2="http://schemas.microsoft.com/office/spreadsheetml/2017/richdata2" ref="A53:CW70">
    <sortCondition ref="A53:A70"/>
  </sortState>
  <mergeCells count="18">
    <mergeCell ref="B51:D51"/>
    <mergeCell ref="B71:D71"/>
    <mergeCell ref="R3:S3"/>
    <mergeCell ref="B3:B4"/>
    <mergeCell ref="C3:C4"/>
    <mergeCell ref="D3:D4"/>
    <mergeCell ref="B11:D11"/>
    <mergeCell ref="B14:D14"/>
    <mergeCell ref="B34:D34"/>
    <mergeCell ref="E2:V2"/>
    <mergeCell ref="V3:V4"/>
    <mergeCell ref="F3:G3"/>
    <mergeCell ref="H3:I3"/>
    <mergeCell ref="J3:K3"/>
    <mergeCell ref="L3:M3"/>
    <mergeCell ref="N3:O3"/>
    <mergeCell ref="P3:Q3"/>
    <mergeCell ref="T3:U3"/>
  </mergeCells>
  <phoneticPr fontId="19" type="noConversion"/>
  <conditionalFormatting sqref="G5:G10">
    <cfRule type="cellIs" dxfId="206" priority="345" operator="equal">
      <formula>"O"</formula>
    </cfRule>
    <cfRule type="cellIs" dxfId="205" priority="346" operator="equal">
      <formula>"V"</formula>
    </cfRule>
    <cfRule type="cellIs" dxfId="204" priority="347" operator="equal">
      <formula>"G"</formula>
    </cfRule>
    <cfRule type="iconSet" priority="348">
      <iconSet iconSet="3Flags">
        <cfvo type="percent" val="0"/>
        <cfvo type="percent" val="33"/>
        <cfvo type="percent" val="67"/>
      </iconSet>
    </cfRule>
  </conditionalFormatting>
  <conditionalFormatting sqref="G13">
    <cfRule type="cellIs" dxfId="203" priority="309" operator="equal">
      <formula>"O"</formula>
    </cfRule>
    <cfRule type="cellIs" dxfId="202" priority="310" operator="equal">
      <formula>"V"</formula>
    </cfRule>
    <cfRule type="cellIs" dxfId="201" priority="311" operator="equal">
      <formula>"G"</formula>
    </cfRule>
    <cfRule type="iconSet" priority="312">
      <iconSet iconSet="3Flags">
        <cfvo type="percent" val="0"/>
        <cfvo type="percent" val="33"/>
        <cfvo type="percent" val="67"/>
      </iconSet>
    </cfRule>
  </conditionalFormatting>
  <conditionalFormatting sqref="G16:G17 G19:G33">
    <cfRule type="cellIs" dxfId="200" priority="273" operator="equal">
      <formula>"O"</formula>
    </cfRule>
    <cfRule type="cellIs" dxfId="199" priority="274" operator="equal">
      <formula>"V"</formula>
    </cfRule>
    <cfRule type="cellIs" dxfId="198" priority="275" operator="equal">
      <formula>"G"</formula>
    </cfRule>
    <cfRule type="iconSet" priority="276">
      <iconSet iconSet="3Flags">
        <cfvo type="percent" val="0"/>
        <cfvo type="percent" val="33"/>
        <cfvo type="percent" val="67"/>
      </iconSet>
    </cfRule>
  </conditionalFormatting>
  <conditionalFormatting sqref="G36:G43 G48:G50 G45:G46">
    <cfRule type="cellIs" dxfId="197" priority="349" operator="equal">
      <formula>"O"</formula>
    </cfRule>
    <cfRule type="cellIs" dxfId="196" priority="350" operator="equal">
      <formula>"V"</formula>
    </cfRule>
    <cfRule type="cellIs" dxfId="195" priority="351" operator="equal">
      <formula>"G"</formula>
    </cfRule>
    <cfRule type="iconSet" priority="352">
      <iconSet iconSet="3Flags">
        <cfvo type="percent" val="0"/>
        <cfvo type="percent" val="33"/>
        <cfvo type="percent" val="67"/>
      </iconSet>
    </cfRule>
  </conditionalFormatting>
  <conditionalFormatting sqref="G65:G70 G53:G63">
    <cfRule type="cellIs" dxfId="194" priority="165" operator="equal">
      <formula>"O"</formula>
    </cfRule>
    <cfRule type="cellIs" dxfId="193" priority="166" operator="equal">
      <formula>"V"</formula>
    </cfRule>
    <cfRule type="cellIs" dxfId="192" priority="167" operator="equal">
      <formula>"G"</formula>
    </cfRule>
    <cfRule type="iconSet" priority="168">
      <iconSet iconSet="3Flags">
        <cfvo type="percent" val="0"/>
        <cfvo type="percent" val="33"/>
        <cfvo type="percent" val="67"/>
      </iconSet>
    </cfRule>
  </conditionalFormatting>
  <conditionalFormatting sqref="I5:I10">
    <cfRule type="cellIs" dxfId="191" priority="341" operator="equal">
      <formula>"O"</formula>
    </cfRule>
    <cfRule type="cellIs" dxfId="190" priority="342" operator="equal">
      <formula>"V"</formula>
    </cfRule>
    <cfRule type="cellIs" dxfId="189" priority="343" operator="equal">
      <formula>"G"</formula>
    </cfRule>
    <cfRule type="iconSet" priority="344">
      <iconSet iconSet="3Flags">
        <cfvo type="percent" val="0"/>
        <cfvo type="percent" val="33"/>
        <cfvo type="percent" val="67"/>
      </iconSet>
    </cfRule>
  </conditionalFormatting>
  <conditionalFormatting sqref="I13">
    <cfRule type="cellIs" dxfId="188" priority="305" operator="equal">
      <formula>"O"</formula>
    </cfRule>
    <cfRule type="cellIs" dxfId="187" priority="306" operator="equal">
      <formula>"V"</formula>
    </cfRule>
    <cfRule type="cellIs" dxfId="186" priority="307" operator="equal">
      <formula>"G"</formula>
    </cfRule>
    <cfRule type="iconSet" priority="308">
      <iconSet iconSet="3Flags">
        <cfvo type="percent" val="0"/>
        <cfvo type="percent" val="33"/>
        <cfvo type="percent" val="67"/>
      </iconSet>
    </cfRule>
  </conditionalFormatting>
  <conditionalFormatting sqref="I16:I33">
    <cfRule type="cellIs" dxfId="185" priority="269" operator="equal">
      <formula>"O"</formula>
    </cfRule>
    <cfRule type="cellIs" dxfId="184" priority="270" operator="equal">
      <formula>"V"</formula>
    </cfRule>
    <cfRule type="cellIs" dxfId="183" priority="271" operator="equal">
      <formula>"G"</formula>
    </cfRule>
    <cfRule type="iconSet" priority="272">
      <iconSet iconSet="3Flags">
        <cfvo type="percent" val="0"/>
        <cfvo type="percent" val="33"/>
        <cfvo type="percent" val="67"/>
      </iconSet>
    </cfRule>
  </conditionalFormatting>
  <conditionalFormatting sqref="I36:I40 I42:I50">
    <cfRule type="cellIs" dxfId="182" priority="357" operator="equal">
      <formula>"O"</formula>
    </cfRule>
    <cfRule type="cellIs" dxfId="181" priority="358" operator="equal">
      <formula>"V"</formula>
    </cfRule>
    <cfRule type="cellIs" dxfId="180" priority="359" operator="equal">
      <formula>"G"</formula>
    </cfRule>
    <cfRule type="iconSet" priority="360">
      <iconSet iconSet="3Flags">
        <cfvo type="percent" val="0"/>
        <cfvo type="percent" val="33"/>
        <cfvo type="percent" val="67"/>
      </iconSet>
    </cfRule>
  </conditionalFormatting>
  <conditionalFormatting sqref="I53:I70">
    <cfRule type="cellIs" dxfId="179" priority="161" operator="equal">
      <formula>"O"</formula>
    </cfRule>
    <cfRule type="cellIs" dxfId="178" priority="162" operator="equal">
      <formula>"V"</formula>
    </cfRule>
    <cfRule type="cellIs" dxfId="177" priority="163" operator="equal">
      <formula>"G"</formula>
    </cfRule>
    <cfRule type="iconSet" priority="164">
      <iconSet iconSet="3Flags">
        <cfvo type="percent" val="0"/>
        <cfvo type="percent" val="33"/>
        <cfvo type="percent" val="67"/>
      </iconSet>
    </cfRule>
  </conditionalFormatting>
  <conditionalFormatting sqref="K5:K10">
    <cfRule type="cellIs" dxfId="176" priority="337" operator="equal">
      <formula>"O"</formula>
    </cfRule>
    <cfRule type="cellIs" dxfId="175" priority="338" operator="equal">
      <formula>"V"</formula>
    </cfRule>
    <cfRule type="cellIs" dxfId="174" priority="339" operator="equal">
      <formula>"G"</formula>
    </cfRule>
    <cfRule type="iconSet" priority="340">
      <iconSet iconSet="3Flags">
        <cfvo type="percent" val="0"/>
        <cfvo type="percent" val="33"/>
        <cfvo type="percent" val="67"/>
      </iconSet>
    </cfRule>
  </conditionalFormatting>
  <conditionalFormatting sqref="K13">
    <cfRule type="cellIs" dxfId="173" priority="301" operator="equal">
      <formula>"O"</formula>
    </cfRule>
    <cfRule type="cellIs" dxfId="172" priority="302" operator="equal">
      <formula>"V"</formula>
    </cfRule>
    <cfRule type="cellIs" dxfId="171" priority="303" operator="equal">
      <formula>"G"</formula>
    </cfRule>
    <cfRule type="iconSet" priority="304">
      <iconSet iconSet="3Flags">
        <cfvo type="percent" val="0"/>
        <cfvo type="percent" val="33"/>
        <cfvo type="percent" val="67"/>
      </iconSet>
    </cfRule>
  </conditionalFormatting>
  <conditionalFormatting sqref="K16:K21 K23:K33">
    <cfRule type="cellIs" dxfId="170" priority="265" operator="equal">
      <formula>"O"</formula>
    </cfRule>
    <cfRule type="cellIs" dxfId="169" priority="266" operator="equal">
      <formula>"V"</formula>
    </cfRule>
    <cfRule type="cellIs" dxfId="168" priority="267" operator="equal">
      <formula>"G"</formula>
    </cfRule>
    <cfRule type="iconSet" priority="268">
      <iconSet iconSet="3Flags">
        <cfvo type="percent" val="0"/>
        <cfvo type="percent" val="33"/>
        <cfvo type="percent" val="67"/>
      </iconSet>
    </cfRule>
  </conditionalFormatting>
  <conditionalFormatting sqref="K36:K40 K42:K50">
    <cfRule type="cellIs" dxfId="167" priority="365" operator="equal">
      <formula>"O"</formula>
    </cfRule>
    <cfRule type="cellIs" dxfId="166" priority="366" operator="equal">
      <formula>"V"</formula>
    </cfRule>
    <cfRule type="cellIs" dxfId="165" priority="367" operator="equal">
      <formula>"G"</formula>
    </cfRule>
    <cfRule type="iconSet" priority="368">
      <iconSet iconSet="3Flags">
        <cfvo type="percent" val="0"/>
        <cfvo type="percent" val="33"/>
        <cfvo type="percent" val="67"/>
      </iconSet>
    </cfRule>
  </conditionalFormatting>
  <conditionalFormatting sqref="K53:K70">
    <cfRule type="cellIs" dxfId="164" priority="157" operator="equal">
      <formula>"O"</formula>
    </cfRule>
    <cfRule type="cellIs" dxfId="163" priority="158" operator="equal">
      <formula>"V"</formula>
    </cfRule>
    <cfRule type="cellIs" dxfId="162" priority="159" operator="equal">
      <formula>"G"</formula>
    </cfRule>
    <cfRule type="iconSet" priority="160">
      <iconSet iconSet="3Flags">
        <cfvo type="percent" val="0"/>
        <cfvo type="percent" val="33"/>
        <cfvo type="percent" val="67"/>
      </iconSet>
    </cfRule>
  </conditionalFormatting>
  <conditionalFormatting sqref="M5:M10">
    <cfRule type="cellIs" dxfId="161" priority="329" operator="equal">
      <formula>"O"</formula>
    </cfRule>
    <cfRule type="cellIs" dxfId="160" priority="330" operator="equal">
      <formula>"V"</formula>
    </cfRule>
    <cfRule type="cellIs" dxfId="159" priority="331" operator="equal">
      <formula>"G"</formula>
    </cfRule>
    <cfRule type="iconSet" priority="332">
      <iconSet iconSet="3Flags">
        <cfvo type="percent" val="0"/>
        <cfvo type="percent" val="33"/>
        <cfvo type="percent" val="67"/>
      </iconSet>
    </cfRule>
  </conditionalFormatting>
  <conditionalFormatting sqref="M13">
    <cfRule type="cellIs" dxfId="158" priority="293" operator="equal">
      <formula>"O"</formula>
    </cfRule>
    <cfRule type="cellIs" dxfId="157" priority="294" operator="equal">
      <formula>"V"</formula>
    </cfRule>
    <cfRule type="cellIs" dxfId="156" priority="295" operator="equal">
      <formula>"G"</formula>
    </cfRule>
    <cfRule type="iconSet" priority="296">
      <iconSet iconSet="3Flags">
        <cfvo type="percent" val="0"/>
        <cfvo type="percent" val="33"/>
        <cfvo type="percent" val="67"/>
      </iconSet>
    </cfRule>
  </conditionalFormatting>
  <conditionalFormatting sqref="M16:M21 M23:M33">
    <cfRule type="cellIs" dxfId="155" priority="257" operator="equal">
      <formula>"O"</formula>
    </cfRule>
    <cfRule type="cellIs" dxfId="154" priority="258" operator="equal">
      <formula>"V"</formula>
    </cfRule>
    <cfRule type="cellIs" dxfId="153" priority="259" operator="equal">
      <formula>"G"</formula>
    </cfRule>
    <cfRule type="iconSet" priority="260">
      <iconSet iconSet="3Flags">
        <cfvo type="percent" val="0"/>
        <cfvo type="percent" val="33"/>
        <cfvo type="percent" val="67"/>
      </iconSet>
    </cfRule>
  </conditionalFormatting>
  <conditionalFormatting sqref="M36:M40 M42:M49">
    <cfRule type="cellIs" dxfId="152" priority="381" operator="equal">
      <formula>"O"</formula>
    </cfRule>
    <cfRule type="cellIs" dxfId="151" priority="382" operator="equal">
      <formula>"V"</formula>
    </cfRule>
    <cfRule type="cellIs" dxfId="150" priority="383" operator="equal">
      <formula>"G"</formula>
    </cfRule>
    <cfRule type="iconSet" priority="384">
      <iconSet iconSet="3Flags">
        <cfvo type="percent" val="0"/>
        <cfvo type="percent" val="33"/>
        <cfvo type="percent" val="67"/>
      </iconSet>
    </cfRule>
  </conditionalFormatting>
  <conditionalFormatting sqref="M53:M70">
    <cfRule type="cellIs" dxfId="149" priority="149" operator="equal">
      <formula>"O"</formula>
    </cfRule>
    <cfRule type="cellIs" dxfId="148" priority="150" operator="equal">
      <formula>"V"</formula>
    </cfRule>
    <cfRule type="cellIs" dxfId="147" priority="151" operator="equal">
      <formula>"G"</formula>
    </cfRule>
    <cfRule type="iconSet" priority="152">
      <iconSet iconSet="3Flags">
        <cfvo type="percent" val="0"/>
        <cfvo type="percent" val="33"/>
        <cfvo type="percent" val="67"/>
      </iconSet>
    </cfRule>
  </conditionalFormatting>
  <conditionalFormatting sqref="O5:O10">
    <cfRule type="cellIs" dxfId="146" priority="325" operator="equal">
      <formula>"O"</formula>
    </cfRule>
    <cfRule type="cellIs" dxfId="145" priority="326" operator="equal">
      <formula>"V"</formula>
    </cfRule>
    <cfRule type="cellIs" dxfId="144" priority="327" operator="equal">
      <formula>"G"</formula>
    </cfRule>
    <cfRule type="iconSet" priority="328">
      <iconSet iconSet="3Flags">
        <cfvo type="percent" val="0"/>
        <cfvo type="percent" val="33"/>
        <cfvo type="percent" val="67"/>
      </iconSet>
    </cfRule>
  </conditionalFormatting>
  <conditionalFormatting sqref="O13">
    <cfRule type="cellIs" dxfId="143" priority="289" operator="equal">
      <formula>"O"</formula>
    </cfRule>
    <cfRule type="cellIs" dxfId="142" priority="290" operator="equal">
      <formula>"V"</formula>
    </cfRule>
    <cfRule type="cellIs" dxfId="141" priority="291" operator="equal">
      <formula>"G"</formula>
    </cfRule>
    <cfRule type="iconSet" priority="292">
      <iconSet iconSet="3Flags">
        <cfvo type="percent" val="0"/>
        <cfvo type="percent" val="33"/>
        <cfvo type="percent" val="67"/>
      </iconSet>
    </cfRule>
  </conditionalFormatting>
  <conditionalFormatting sqref="O16:O21 O23:O33">
    <cfRule type="cellIs" dxfId="140" priority="253" operator="equal">
      <formula>"O"</formula>
    </cfRule>
    <cfRule type="cellIs" dxfId="139" priority="254" operator="equal">
      <formula>"V"</formula>
    </cfRule>
    <cfRule type="cellIs" dxfId="138" priority="255" operator="equal">
      <formula>"G"</formula>
    </cfRule>
    <cfRule type="iconSet" priority="256">
      <iconSet iconSet="3Flags">
        <cfvo type="percent" val="0"/>
        <cfvo type="percent" val="33"/>
        <cfvo type="percent" val="67"/>
      </iconSet>
    </cfRule>
  </conditionalFormatting>
  <conditionalFormatting sqref="O36:O40 O42:O49">
    <cfRule type="cellIs" dxfId="137" priority="389" operator="equal">
      <formula>"O"</formula>
    </cfRule>
    <cfRule type="cellIs" dxfId="136" priority="390" operator="equal">
      <formula>"V"</formula>
    </cfRule>
    <cfRule type="cellIs" dxfId="135" priority="391" operator="equal">
      <formula>"G"</formula>
    </cfRule>
    <cfRule type="iconSet" priority="392">
      <iconSet iconSet="3Flags">
        <cfvo type="percent" val="0"/>
        <cfvo type="percent" val="33"/>
        <cfvo type="percent" val="67"/>
      </iconSet>
    </cfRule>
  </conditionalFormatting>
  <conditionalFormatting sqref="O53:O70">
    <cfRule type="cellIs" dxfId="134" priority="145" operator="equal">
      <formula>"O"</formula>
    </cfRule>
    <cfRule type="cellIs" dxfId="133" priority="146" operator="equal">
      <formula>"V"</formula>
    </cfRule>
    <cfRule type="cellIs" dxfId="132" priority="147" operator="equal">
      <formula>"G"</formula>
    </cfRule>
    <cfRule type="iconSet" priority="148">
      <iconSet iconSet="3Flags">
        <cfvo type="percent" val="0"/>
        <cfvo type="percent" val="33"/>
        <cfvo type="percent" val="67"/>
      </iconSet>
    </cfRule>
  </conditionalFormatting>
  <conditionalFormatting sqref="Q5:Q10">
    <cfRule type="cellIs" dxfId="131" priority="321" operator="equal">
      <formula>"O"</formula>
    </cfRule>
    <cfRule type="cellIs" dxfId="130" priority="322" operator="equal">
      <formula>"V"</formula>
    </cfRule>
    <cfRule type="cellIs" dxfId="129" priority="323" operator="equal">
      <formula>"G"</formula>
    </cfRule>
    <cfRule type="iconSet" priority="324">
      <iconSet iconSet="3Flags">
        <cfvo type="percent" val="0"/>
        <cfvo type="percent" val="33"/>
        <cfvo type="percent" val="67"/>
      </iconSet>
    </cfRule>
  </conditionalFormatting>
  <conditionalFormatting sqref="Q13">
    <cfRule type="cellIs" dxfId="128" priority="285" operator="equal">
      <formula>"O"</formula>
    </cfRule>
    <cfRule type="cellIs" dxfId="127" priority="286" operator="equal">
      <formula>"V"</formula>
    </cfRule>
    <cfRule type="cellIs" dxfId="126" priority="287" operator="equal">
      <formula>"G"</formula>
    </cfRule>
    <cfRule type="iconSet" priority="288">
      <iconSet iconSet="3Flags">
        <cfvo type="percent" val="0"/>
        <cfvo type="percent" val="33"/>
        <cfvo type="percent" val="67"/>
      </iconSet>
    </cfRule>
  </conditionalFormatting>
  <conditionalFormatting sqref="Q16:Q27 Q30:Q33">
    <cfRule type="cellIs" dxfId="125" priority="249" operator="equal">
      <formula>"O"</formula>
    </cfRule>
    <cfRule type="cellIs" dxfId="124" priority="250" operator="equal">
      <formula>"V"</formula>
    </cfRule>
    <cfRule type="cellIs" dxfId="123" priority="251" operator="equal">
      <formula>"G"</formula>
    </cfRule>
    <cfRule type="iconSet" priority="252">
      <iconSet iconSet="3Flags">
        <cfvo type="percent" val="0"/>
        <cfvo type="percent" val="33"/>
        <cfvo type="percent" val="67"/>
      </iconSet>
    </cfRule>
  </conditionalFormatting>
  <conditionalFormatting sqref="Q36:Q40 Q42:Q49">
    <cfRule type="cellIs" dxfId="122" priority="397" operator="equal">
      <formula>"O"</formula>
    </cfRule>
    <cfRule type="cellIs" dxfId="121" priority="398" operator="equal">
      <formula>"V"</formula>
    </cfRule>
    <cfRule type="cellIs" dxfId="120" priority="399" operator="equal">
      <formula>"G"</formula>
    </cfRule>
    <cfRule type="iconSet" priority="400">
      <iconSet iconSet="3Flags">
        <cfvo type="percent" val="0"/>
        <cfvo type="percent" val="33"/>
        <cfvo type="percent" val="67"/>
      </iconSet>
    </cfRule>
  </conditionalFormatting>
  <conditionalFormatting sqref="Q53:Q70">
    <cfRule type="cellIs" dxfId="119" priority="141" operator="equal">
      <formula>"O"</formula>
    </cfRule>
    <cfRule type="cellIs" dxfId="118" priority="142" operator="equal">
      <formula>"V"</formula>
    </cfRule>
    <cfRule type="cellIs" dxfId="117" priority="143" operator="equal">
      <formula>"G"</formula>
    </cfRule>
    <cfRule type="iconSet" priority="144">
      <iconSet iconSet="3Flags">
        <cfvo type="percent" val="0"/>
        <cfvo type="percent" val="33"/>
        <cfvo type="percent" val="67"/>
      </iconSet>
    </cfRule>
  </conditionalFormatting>
  <conditionalFormatting sqref="S5:S10">
    <cfRule type="cellIs" dxfId="116" priority="317" operator="equal">
      <formula>"O"</formula>
    </cfRule>
    <cfRule type="cellIs" dxfId="115" priority="318" operator="equal">
      <formula>"V"</formula>
    </cfRule>
    <cfRule type="cellIs" dxfId="114" priority="319" operator="equal">
      <formula>"G"</formula>
    </cfRule>
    <cfRule type="iconSet" priority="320">
      <iconSet iconSet="3Flags">
        <cfvo type="percent" val="0"/>
        <cfvo type="percent" val="33"/>
        <cfvo type="percent" val="67"/>
      </iconSet>
    </cfRule>
  </conditionalFormatting>
  <conditionalFormatting sqref="S13">
    <cfRule type="cellIs" dxfId="113" priority="281" operator="equal">
      <formula>"O"</formula>
    </cfRule>
    <cfRule type="cellIs" dxfId="112" priority="282" operator="equal">
      <formula>"V"</formula>
    </cfRule>
    <cfRule type="cellIs" dxfId="111" priority="283" operator="equal">
      <formula>"G"</formula>
    </cfRule>
    <cfRule type="iconSet" priority="284">
      <iconSet iconSet="3Flags">
        <cfvo type="percent" val="0"/>
        <cfvo type="percent" val="33"/>
        <cfvo type="percent" val="67"/>
      </iconSet>
    </cfRule>
  </conditionalFormatting>
  <conditionalFormatting sqref="S16:S27 S30:S33">
    <cfRule type="cellIs" dxfId="110" priority="245" operator="equal">
      <formula>"O"</formula>
    </cfRule>
    <cfRule type="cellIs" dxfId="109" priority="246" operator="equal">
      <formula>"V"</formula>
    </cfRule>
    <cfRule type="cellIs" dxfId="108" priority="247" operator="equal">
      <formula>"G"</formula>
    </cfRule>
    <cfRule type="iconSet" priority="248">
      <iconSet iconSet="3Flags">
        <cfvo type="percent" val="0"/>
        <cfvo type="percent" val="33"/>
        <cfvo type="percent" val="67"/>
      </iconSet>
    </cfRule>
  </conditionalFormatting>
  <conditionalFormatting sqref="S36:S40 S42:S49">
    <cfRule type="cellIs" dxfId="107" priority="405" operator="equal">
      <formula>"O"</formula>
    </cfRule>
    <cfRule type="cellIs" dxfId="106" priority="406" operator="equal">
      <formula>"V"</formula>
    </cfRule>
    <cfRule type="cellIs" dxfId="105" priority="407" operator="equal">
      <formula>"G"</formula>
    </cfRule>
    <cfRule type="iconSet" priority="408">
      <iconSet iconSet="3Flags">
        <cfvo type="percent" val="0"/>
        <cfvo type="percent" val="33"/>
        <cfvo type="percent" val="67"/>
      </iconSet>
    </cfRule>
  </conditionalFormatting>
  <conditionalFormatting sqref="S53:S70">
    <cfRule type="cellIs" dxfId="104" priority="137" operator="equal">
      <formula>"O"</formula>
    </cfRule>
    <cfRule type="cellIs" dxfId="103" priority="138" operator="equal">
      <formula>"V"</formula>
    </cfRule>
    <cfRule type="cellIs" dxfId="102" priority="139" operator="equal">
      <formula>"G"</formula>
    </cfRule>
    <cfRule type="iconSet" priority="140">
      <iconSet iconSet="3Flags">
        <cfvo type="percent" val="0"/>
        <cfvo type="percent" val="33"/>
        <cfvo type="percent" val="67"/>
      </iconSet>
    </cfRule>
  </conditionalFormatting>
  <conditionalFormatting sqref="U5:U10">
    <cfRule type="cellIs" dxfId="101" priority="313" operator="equal">
      <formula>"O"</formula>
    </cfRule>
    <cfRule type="cellIs" dxfId="100" priority="314" operator="equal">
      <formula>"V"</formula>
    </cfRule>
    <cfRule type="cellIs" dxfId="99" priority="315" operator="equal">
      <formula>"G"</formula>
    </cfRule>
    <cfRule type="iconSet" priority="316">
      <iconSet iconSet="3Flags">
        <cfvo type="percent" val="0"/>
        <cfvo type="percent" val="33"/>
        <cfvo type="percent" val="67"/>
      </iconSet>
    </cfRule>
  </conditionalFormatting>
  <conditionalFormatting sqref="U13">
    <cfRule type="cellIs" dxfId="98" priority="277" operator="equal">
      <formula>"O"</formula>
    </cfRule>
    <cfRule type="cellIs" dxfId="97" priority="278" operator="equal">
      <formula>"V"</formula>
    </cfRule>
    <cfRule type="cellIs" dxfId="96" priority="279" operator="equal">
      <formula>"G"</formula>
    </cfRule>
    <cfRule type="iconSet" priority="280">
      <iconSet iconSet="3Flags">
        <cfvo type="percent" val="0"/>
        <cfvo type="percent" val="33"/>
        <cfvo type="percent" val="67"/>
      </iconSet>
    </cfRule>
  </conditionalFormatting>
  <conditionalFormatting sqref="U16:U33">
    <cfRule type="cellIs" dxfId="95" priority="241" operator="equal">
      <formula>"O"</formula>
    </cfRule>
    <cfRule type="cellIs" dxfId="94" priority="242" operator="equal">
      <formula>"V"</formula>
    </cfRule>
    <cfRule type="cellIs" dxfId="93" priority="243" operator="equal">
      <formula>"G"</formula>
    </cfRule>
    <cfRule type="iconSet" priority="244">
      <iconSet iconSet="3Flags">
        <cfvo type="percent" val="0"/>
        <cfvo type="percent" val="33"/>
        <cfvo type="percent" val="67"/>
      </iconSet>
    </cfRule>
  </conditionalFormatting>
  <conditionalFormatting sqref="U36:U40 U42:U49">
    <cfRule type="cellIs" dxfId="92" priority="413" operator="equal">
      <formula>"O"</formula>
    </cfRule>
    <cfRule type="cellIs" dxfId="91" priority="414" operator="equal">
      <formula>"V"</formula>
    </cfRule>
    <cfRule type="cellIs" dxfId="90" priority="415" operator="equal">
      <formula>"G"</formula>
    </cfRule>
    <cfRule type="iconSet" priority="416">
      <iconSet iconSet="3Flags">
        <cfvo type="percent" val="0"/>
        <cfvo type="percent" val="33"/>
        <cfvo type="percent" val="67"/>
      </iconSet>
    </cfRule>
  </conditionalFormatting>
  <conditionalFormatting sqref="U53:U70">
    <cfRule type="cellIs" dxfId="89" priority="133" operator="equal">
      <formula>"O"</formula>
    </cfRule>
    <cfRule type="cellIs" dxfId="88" priority="134" operator="equal">
      <formula>"V"</formula>
    </cfRule>
    <cfRule type="cellIs" dxfId="87" priority="135" operator="equal">
      <formula>"G"</formula>
    </cfRule>
    <cfRule type="iconSet" priority="136">
      <iconSet iconSet="3Flags">
        <cfvo type="percent" val="0"/>
        <cfvo type="percent" val="33"/>
        <cfvo type="percent" val="67"/>
      </iconSet>
    </cfRule>
  </conditionalFormatting>
  <conditionalFormatting sqref="Q28">
    <cfRule type="cellIs" dxfId="86" priority="129" operator="equal">
      <formula>"O"</formula>
    </cfRule>
    <cfRule type="cellIs" dxfId="85" priority="130" operator="equal">
      <formula>"V"</formula>
    </cfRule>
    <cfRule type="cellIs" dxfId="84" priority="131" operator="equal">
      <formula>"G"</formula>
    </cfRule>
    <cfRule type="iconSet" priority="132">
      <iconSet iconSet="3Flags">
        <cfvo type="percent" val="0"/>
        <cfvo type="percent" val="33"/>
        <cfvo type="percent" val="67"/>
      </iconSet>
    </cfRule>
  </conditionalFormatting>
  <conditionalFormatting sqref="S28">
    <cfRule type="cellIs" dxfId="83" priority="125" operator="equal">
      <formula>"O"</formula>
    </cfRule>
    <cfRule type="cellIs" dxfId="82" priority="126" operator="equal">
      <formula>"V"</formula>
    </cfRule>
    <cfRule type="cellIs" dxfId="81" priority="127" operator="equal">
      <formula>"G"</formula>
    </cfRule>
    <cfRule type="iconSet" priority="128">
      <iconSet iconSet="3Flags">
        <cfvo type="percent" val="0"/>
        <cfvo type="percent" val="33"/>
        <cfvo type="percent" val="67"/>
      </iconSet>
    </cfRule>
  </conditionalFormatting>
  <conditionalFormatting sqref="Q29">
    <cfRule type="cellIs" dxfId="80" priority="121" operator="equal">
      <formula>"O"</formula>
    </cfRule>
    <cfRule type="cellIs" dxfId="79" priority="122" operator="equal">
      <formula>"V"</formula>
    </cfRule>
    <cfRule type="cellIs" dxfId="78" priority="123" operator="equal">
      <formula>"G"</formula>
    </cfRule>
    <cfRule type="iconSet" priority="124">
      <iconSet iconSet="3Flags">
        <cfvo type="percent" val="0"/>
        <cfvo type="percent" val="33"/>
        <cfvo type="percent" val="67"/>
      </iconSet>
    </cfRule>
  </conditionalFormatting>
  <conditionalFormatting sqref="S29">
    <cfRule type="cellIs" dxfId="77" priority="117" operator="equal">
      <formula>"O"</formula>
    </cfRule>
    <cfRule type="cellIs" dxfId="76" priority="118" operator="equal">
      <formula>"V"</formula>
    </cfRule>
    <cfRule type="cellIs" dxfId="75" priority="119" operator="equal">
      <formula>"G"</formula>
    </cfRule>
    <cfRule type="iconSet" priority="120">
      <iconSet iconSet="3Flags">
        <cfvo type="percent" val="0"/>
        <cfvo type="percent" val="33"/>
        <cfvo type="percent" val="67"/>
      </iconSet>
    </cfRule>
  </conditionalFormatting>
  <conditionalFormatting sqref="K41">
    <cfRule type="cellIs" dxfId="74" priority="113" operator="equal">
      <formula>"O"</formula>
    </cfRule>
    <cfRule type="cellIs" dxfId="73" priority="114" operator="equal">
      <formula>"V"</formula>
    </cfRule>
    <cfRule type="cellIs" dxfId="72" priority="115" operator="equal">
      <formula>"G"</formula>
    </cfRule>
    <cfRule type="iconSet" priority="116">
      <iconSet iconSet="3Flags">
        <cfvo type="percent" val="0"/>
        <cfvo type="percent" val="33"/>
        <cfvo type="percent" val="67"/>
      </iconSet>
    </cfRule>
  </conditionalFormatting>
  <conditionalFormatting sqref="M41">
    <cfRule type="cellIs" dxfId="71" priority="109" operator="equal">
      <formula>"O"</formula>
    </cfRule>
    <cfRule type="cellIs" dxfId="70" priority="110" operator="equal">
      <formula>"V"</formula>
    </cfRule>
    <cfRule type="cellIs" dxfId="69" priority="111" operator="equal">
      <formula>"G"</formula>
    </cfRule>
    <cfRule type="iconSet" priority="112">
      <iconSet iconSet="3Flags">
        <cfvo type="percent" val="0"/>
        <cfvo type="percent" val="33"/>
        <cfvo type="percent" val="67"/>
      </iconSet>
    </cfRule>
  </conditionalFormatting>
  <conditionalFormatting sqref="O41">
    <cfRule type="cellIs" dxfId="68" priority="105" operator="equal">
      <formula>"O"</formula>
    </cfRule>
    <cfRule type="cellIs" dxfId="67" priority="106" operator="equal">
      <formula>"V"</formula>
    </cfRule>
    <cfRule type="cellIs" dxfId="66" priority="107" operator="equal">
      <formula>"G"</formula>
    </cfRule>
    <cfRule type="iconSet" priority="108">
      <iconSet iconSet="3Flags">
        <cfvo type="percent" val="0"/>
        <cfvo type="percent" val="33"/>
        <cfvo type="percent" val="67"/>
      </iconSet>
    </cfRule>
  </conditionalFormatting>
  <conditionalFormatting sqref="Q41">
    <cfRule type="cellIs" dxfId="65" priority="101" operator="equal">
      <formula>"O"</formula>
    </cfRule>
    <cfRule type="cellIs" dxfId="64" priority="102" operator="equal">
      <formula>"V"</formula>
    </cfRule>
    <cfRule type="cellIs" dxfId="63" priority="103" operator="equal">
      <formula>"G"</formula>
    </cfRule>
    <cfRule type="iconSet" priority="104">
      <iconSet iconSet="3Flags">
        <cfvo type="percent" val="0"/>
        <cfvo type="percent" val="33"/>
        <cfvo type="percent" val="67"/>
      </iconSet>
    </cfRule>
  </conditionalFormatting>
  <conditionalFormatting sqref="S41">
    <cfRule type="cellIs" dxfId="62" priority="97" operator="equal">
      <formula>"O"</formula>
    </cfRule>
    <cfRule type="cellIs" dxfId="61" priority="98" operator="equal">
      <formula>"V"</formula>
    </cfRule>
    <cfRule type="cellIs" dxfId="60" priority="99" operator="equal">
      <formula>"G"</formula>
    </cfRule>
    <cfRule type="iconSet" priority="100">
      <iconSet iconSet="3Flags">
        <cfvo type="percent" val="0"/>
        <cfvo type="percent" val="33"/>
        <cfvo type="percent" val="67"/>
      </iconSet>
    </cfRule>
  </conditionalFormatting>
  <conditionalFormatting sqref="U41">
    <cfRule type="cellIs" dxfId="59" priority="93" operator="equal">
      <formula>"O"</formula>
    </cfRule>
    <cfRule type="cellIs" dxfId="58" priority="94" operator="equal">
      <formula>"V"</formula>
    </cfRule>
    <cfRule type="cellIs" dxfId="57" priority="95" operator="equal">
      <formula>"G"</formula>
    </cfRule>
    <cfRule type="iconSet" priority="96">
      <iconSet iconSet="3Flags">
        <cfvo type="percent" val="0"/>
        <cfvo type="percent" val="33"/>
        <cfvo type="percent" val="67"/>
      </iconSet>
    </cfRule>
  </conditionalFormatting>
  <conditionalFormatting sqref="M50">
    <cfRule type="cellIs" dxfId="56" priority="89" operator="equal">
      <formula>"O"</formula>
    </cfRule>
    <cfRule type="cellIs" dxfId="55" priority="90" operator="equal">
      <formula>"V"</formula>
    </cfRule>
    <cfRule type="cellIs" dxfId="54" priority="91" operator="equal">
      <formula>"G"</formula>
    </cfRule>
    <cfRule type="iconSet" priority="92">
      <iconSet iconSet="3Flags">
        <cfvo type="percent" val="0"/>
        <cfvo type="percent" val="33"/>
        <cfvo type="percent" val="67"/>
      </iconSet>
    </cfRule>
  </conditionalFormatting>
  <conditionalFormatting sqref="O50">
    <cfRule type="cellIs" dxfId="53" priority="85" operator="equal">
      <formula>"O"</formula>
    </cfRule>
    <cfRule type="cellIs" dxfId="52" priority="86" operator="equal">
      <formula>"V"</formula>
    </cfRule>
    <cfRule type="cellIs" dxfId="51" priority="87" operator="equal">
      <formula>"G"</formula>
    </cfRule>
    <cfRule type="iconSet" priority="88">
      <iconSet iconSet="3Flags">
        <cfvo type="percent" val="0"/>
        <cfvo type="percent" val="33"/>
        <cfvo type="percent" val="67"/>
      </iconSet>
    </cfRule>
  </conditionalFormatting>
  <conditionalFormatting sqref="Q50">
    <cfRule type="cellIs" dxfId="50" priority="81" operator="equal">
      <formula>"O"</formula>
    </cfRule>
    <cfRule type="cellIs" dxfId="49" priority="82" operator="equal">
      <formula>"V"</formula>
    </cfRule>
    <cfRule type="cellIs" dxfId="48" priority="83" operator="equal">
      <formula>"G"</formula>
    </cfRule>
    <cfRule type="iconSet" priority="84">
      <iconSet iconSet="3Flags">
        <cfvo type="percent" val="0"/>
        <cfvo type="percent" val="33"/>
        <cfvo type="percent" val="67"/>
      </iconSet>
    </cfRule>
  </conditionalFormatting>
  <conditionalFormatting sqref="S50">
    <cfRule type="cellIs" dxfId="47" priority="77" operator="equal">
      <formula>"O"</formula>
    </cfRule>
    <cfRule type="cellIs" dxfId="46" priority="78" operator="equal">
      <formula>"V"</formula>
    </cfRule>
    <cfRule type="cellIs" dxfId="45" priority="79" operator="equal">
      <formula>"G"</formula>
    </cfRule>
    <cfRule type="iconSet" priority="80">
      <iconSet iconSet="3Flags">
        <cfvo type="percent" val="0"/>
        <cfvo type="percent" val="33"/>
        <cfvo type="percent" val="67"/>
      </iconSet>
    </cfRule>
  </conditionalFormatting>
  <conditionalFormatting sqref="U50">
    <cfRule type="cellIs" dxfId="44" priority="73" operator="equal">
      <formula>"O"</formula>
    </cfRule>
    <cfRule type="cellIs" dxfId="43" priority="74" operator="equal">
      <formula>"V"</formula>
    </cfRule>
    <cfRule type="cellIs" dxfId="42" priority="75" operator="equal">
      <formula>"G"</formula>
    </cfRule>
    <cfRule type="iconSet" priority="76">
      <iconSet iconSet="3Flags">
        <cfvo type="percent" val="0"/>
        <cfvo type="percent" val="33"/>
        <cfvo type="percent" val="67"/>
      </iconSet>
    </cfRule>
  </conditionalFormatting>
  <conditionalFormatting sqref="I41">
    <cfRule type="cellIs" dxfId="41" priority="69" operator="equal">
      <formula>"O"</formula>
    </cfRule>
    <cfRule type="cellIs" dxfId="40" priority="70" operator="equal">
      <formula>"V"</formula>
    </cfRule>
    <cfRule type="cellIs" dxfId="39" priority="71" operator="equal">
      <formula>"G"</formula>
    </cfRule>
    <cfRule type="iconSet" priority="72">
      <iconSet iconSet="3Flags">
        <cfvo type="percent" val="0"/>
        <cfvo type="percent" val="33"/>
        <cfvo type="percent" val="67"/>
      </iconSet>
    </cfRule>
  </conditionalFormatting>
  <conditionalFormatting sqref="G64">
    <cfRule type="cellIs" dxfId="38" priority="65" operator="equal">
      <formula>"O"</formula>
    </cfRule>
    <cfRule type="cellIs" dxfId="37" priority="66" operator="equal">
      <formula>"V"</formula>
    </cfRule>
    <cfRule type="cellIs" dxfId="36" priority="67" operator="equal">
      <formula>"G"</formula>
    </cfRule>
    <cfRule type="iconSet" priority="68">
      <iconSet iconSet="3Flags">
        <cfvo type="percent" val="0"/>
        <cfvo type="percent" val="33"/>
        <cfvo type="percent" val="67"/>
      </iconSet>
    </cfRule>
  </conditionalFormatting>
  <conditionalFormatting sqref="K22">
    <cfRule type="cellIs" dxfId="35" priority="61" operator="equal">
      <formula>"O"</formula>
    </cfRule>
    <cfRule type="cellIs" dxfId="34" priority="62" operator="equal">
      <formula>"V"</formula>
    </cfRule>
    <cfRule type="cellIs" dxfId="33" priority="63" operator="equal">
      <formula>"G"</formula>
    </cfRule>
    <cfRule type="iconSet" priority="64">
      <iconSet iconSet="3Flags">
        <cfvo type="percent" val="0"/>
        <cfvo type="percent" val="33"/>
        <cfvo type="percent" val="67"/>
      </iconSet>
    </cfRule>
  </conditionalFormatting>
  <conditionalFormatting sqref="M22">
    <cfRule type="cellIs" dxfId="32" priority="57" operator="equal">
      <formula>"O"</formula>
    </cfRule>
    <cfRule type="cellIs" dxfId="31" priority="58" operator="equal">
      <formula>"V"</formula>
    </cfRule>
    <cfRule type="cellIs" dxfId="30" priority="59" operator="equal">
      <formula>"G"</formula>
    </cfRule>
    <cfRule type="iconSet" priority="60">
      <iconSet iconSet="3Flags">
        <cfvo type="percent" val="0"/>
        <cfvo type="percent" val="33"/>
        <cfvo type="percent" val="67"/>
      </iconSet>
    </cfRule>
  </conditionalFormatting>
  <conditionalFormatting sqref="O22">
    <cfRule type="cellIs" dxfId="29" priority="53" operator="equal">
      <formula>"O"</formula>
    </cfRule>
    <cfRule type="cellIs" dxfId="28" priority="54" operator="equal">
      <formula>"V"</formula>
    </cfRule>
    <cfRule type="cellIs" dxfId="27" priority="55" operator="equal">
      <formula>"G"</formula>
    </cfRule>
    <cfRule type="iconSet" priority="56">
      <iconSet iconSet="3Flags">
        <cfvo type="percent" val="0"/>
        <cfvo type="percent" val="33"/>
        <cfvo type="percent" val="67"/>
      </iconSet>
    </cfRule>
  </conditionalFormatting>
  <conditionalFormatting sqref="G18">
    <cfRule type="cellIs" dxfId="26" priority="49" operator="equal">
      <formula>"O"</formula>
    </cfRule>
    <cfRule type="cellIs" dxfId="25" priority="50" operator="equal">
      <formula>"V"</formula>
    </cfRule>
    <cfRule type="cellIs" dxfId="24" priority="51" operator="equal">
      <formula>"G"</formula>
    </cfRule>
    <cfRule type="iconSet" priority="52">
      <iconSet iconSet="3Flags">
        <cfvo type="percent" val="0"/>
        <cfvo type="percent" val="33"/>
        <cfvo type="percent" val="67"/>
      </iconSet>
    </cfRule>
  </conditionalFormatting>
  <conditionalFormatting sqref="G47">
    <cfRule type="cellIs" dxfId="23" priority="45" operator="equal">
      <formula>"O"</formula>
    </cfRule>
    <cfRule type="cellIs" dxfId="22" priority="46" operator="equal">
      <formula>"V"</formula>
    </cfRule>
    <cfRule type="cellIs" dxfId="21" priority="47" operator="equal">
      <formula>"G"</formula>
    </cfRule>
    <cfRule type="iconSet" priority="48">
      <iconSet iconSet="3Flags">
        <cfvo type="percent" val="0"/>
        <cfvo type="percent" val="33"/>
        <cfvo type="percent" val="67"/>
      </iconSet>
    </cfRule>
  </conditionalFormatting>
  <conditionalFormatting sqref="G44">
    <cfRule type="cellIs" dxfId="20" priority="41" operator="equal">
      <formula>"O"</formula>
    </cfRule>
    <cfRule type="cellIs" dxfId="19" priority="42" operator="equal">
      <formula>"V"</formula>
    </cfRule>
    <cfRule type="cellIs" dxfId="18" priority="43" operator="equal">
      <formula>"G"</formula>
    </cfRule>
    <cfRule type="iconSet" priority="44">
      <iconSet iconSet="3Flags">
        <cfvo type="percent" val="0"/>
        <cfvo type="percent" val="33"/>
        <cfvo type="percent" val="67"/>
      </iconSet>
    </cfRule>
  </conditionalFormatting>
  <conditionalFormatting sqref="F77">
    <cfRule type="cellIs" dxfId="17" priority="21" operator="equal">
      <formula>"O"</formula>
    </cfRule>
    <cfRule type="cellIs" dxfId="16" priority="22" operator="equal">
      <formula>"V"</formula>
    </cfRule>
    <cfRule type="cellIs" dxfId="15" priority="23" operator="equal">
      <formula>"G"</formula>
    </cfRule>
    <cfRule type="iconSet" priority="24">
      <iconSet iconSet="3Flags">
        <cfvo type="percent" val="0"/>
        <cfvo type="percent" val="33"/>
        <cfvo type="percent" val="67"/>
      </iconSet>
    </cfRule>
  </conditionalFormatting>
  <conditionalFormatting sqref="F79">
    <cfRule type="cellIs" dxfId="14" priority="17" operator="equal">
      <formula>"O"</formula>
    </cfRule>
    <cfRule type="cellIs" dxfId="13" priority="18" operator="equal">
      <formula>"V"</formula>
    </cfRule>
    <cfRule type="cellIs" dxfId="12" priority="19" operator="equal">
      <formula>"G"</formula>
    </cfRule>
    <cfRule type="iconSet" priority="20">
      <iconSet iconSet="3Flags">
        <cfvo type="percent" val="0"/>
        <cfvo type="percent" val="33"/>
        <cfvo type="percent" val="67"/>
      </iconSet>
    </cfRule>
  </conditionalFormatting>
  <conditionalFormatting sqref="F78">
    <cfRule type="cellIs" dxfId="11" priority="13" operator="equal">
      <formula>"O"</formula>
    </cfRule>
    <cfRule type="cellIs" dxfId="10" priority="14" operator="equal">
      <formula>"V"</formula>
    </cfRule>
    <cfRule type="cellIs" dxfId="9" priority="15" operator="equal">
      <formula>"G"</formula>
    </cfRule>
    <cfRule type="iconSet" priority="16">
      <iconSet iconSet="3Flags">
        <cfvo type="percent" val="0"/>
        <cfvo type="percent" val="33"/>
        <cfvo type="percent" val="67"/>
      </iconSet>
    </cfRule>
  </conditionalFormatting>
  <conditionalFormatting sqref="A76">
    <cfRule type="cellIs" dxfId="8" priority="9" operator="equal">
      <formula>"O"</formula>
    </cfRule>
    <cfRule type="cellIs" dxfId="7" priority="10" operator="equal">
      <formula>"V"</formula>
    </cfRule>
    <cfRule type="cellIs" dxfId="6" priority="11" operator="equal">
      <formula>"G"</formula>
    </cfRule>
    <cfRule type="iconSet" priority="12">
      <iconSet iconSet="3Flags">
        <cfvo type="percent" val="0"/>
        <cfvo type="percent" val="33"/>
        <cfvo type="percent" val="67"/>
      </iconSet>
    </cfRule>
  </conditionalFormatting>
  <conditionalFormatting sqref="A78">
    <cfRule type="cellIs" dxfId="5" priority="5" operator="equal">
      <formula>"O"</formula>
    </cfRule>
    <cfRule type="cellIs" dxfId="4" priority="6" operator="equal">
      <formula>"V"</formula>
    </cfRule>
    <cfRule type="cellIs" dxfId="3" priority="7" operator="equal">
      <formula>"G"</formula>
    </cfRule>
    <cfRule type="iconSet" priority="8">
      <iconSet iconSet="3Flags">
        <cfvo type="percent" val="0"/>
        <cfvo type="percent" val="33"/>
        <cfvo type="percent" val="67"/>
      </iconSet>
    </cfRule>
  </conditionalFormatting>
  <conditionalFormatting sqref="A77">
    <cfRule type="cellIs" dxfId="2" priority="1" operator="equal">
      <formula>"O"</formula>
    </cfRule>
    <cfRule type="cellIs" dxfId="1" priority="2" operator="equal">
      <formula>"V"</formula>
    </cfRule>
    <cfRule type="cellIs" dxfId="0" priority="3" operator="equal">
      <formula>"G"</formula>
    </cfRule>
    <cfRule type="iconSet" priority="4">
      <iconSet iconSet="3Flags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I5:I10 S5:S10 G5:G10 K5:K10 M5:M10 O5:O10 Q5:Q10 U5:U10 I13 S13 G13 K13 M13 O13 Q13 U13 I16:I33 S36:S50 O16:O33 K16:K33 M16:M33 U53:U70 U16:U33 S53:S70 I53:I70 Q36:Q50 G53:G70 G36:G50 K53:K70 O53:O70 Q53:Q70 U36:U50 O36:O50 Q16:Q33 I36:I50 G16:G33 K36:K50 M36:M50 S16:S33 M53:M70 A76:A78" xr:uid="{887635B8-78B7-4749-B933-F7B7DDD0120D}">
      <formula1>#REF!</formula1>
    </dataValidation>
  </dataValidations>
  <pageMargins left="0" right="0" top="0.74803149606299213" bottom="0.74803149606299213" header="0.31496062992125984" footer="0.31496062992125984"/>
  <pageSetup paperSize="8" scale="6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B020C85BD21438B8BF2B0DA9A8162" ma:contentTypeVersion="15" ma:contentTypeDescription="Een nieuw document maken." ma:contentTypeScope="" ma:versionID="e338e67d6a855af8d058fda0d2fd68eb">
  <xsd:schema xmlns:xsd="http://www.w3.org/2001/XMLSchema" xmlns:xs="http://www.w3.org/2001/XMLSchema" xmlns:p="http://schemas.microsoft.com/office/2006/metadata/properties" xmlns:ns2="446a3d31-fb5b-4cd4-a7fc-9aa12a50da6d" xmlns:ns3="4862f71c-ece4-44d4-9bdd-a004074d4979" targetNamespace="http://schemas.microsoft.com/office/2006/metadata/properties" ma:root="true" ma:fieldsID="5d862549d3b929ebcbb59c5d0d0d4f0a" ns2:_="" ns3:_="">
    <xsd:import namespace="446a3d31-fb5b-4cd4-a7fc-9aa12a50da6d"/>
    <xsd:import namespace="4862f71c-ece4-44d4-9bdd-a004074d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d31-fb5b-4cd4-a7fc-9aa12a50d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63385bf-ec10-483f-b294-4175afdab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2f71c-ece4-44d4-9bdd-a004074d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129f77-3ce3-480f-90e8-1ef409c02ef1}" ma:internalName="TaxCatchAll" ma:showField="CatchAllData" ma:web="4862f71c-ece4-44d4-9bdd-a004074d4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62f71c-ece4-44d4-9bdd-a004074d4979" xsi:nil="true"/>
    <lcf76f155ced4ddcb4097134ff3c332f xmlns="446a3d31-fb5b-4cd4-a7fc-9aa12a50da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319801-27C6-46CB-813A-B396732B9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A66CF-8994-4FFB-A0F3-CD5F37B6B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a3d31-fb5b-4cd4-a7fc-9aa12a50da6d"/>
    <ds:schemaRef ds:uri="4862f71c-ece4-44d4-9bdd-a004074d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99F39-96B5-4334-8FC9-24B04529267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cd714be8-d70c-4f2a-b12f-d2754ab57be9"/>
    <ds:schemaRef ds:uri="6e3b071e-bd43-42d5-a80c-9b19149ffdd3"/>
    <ds:schemaRef ds:uri="4862f71c-ece4-44d4-9bdd-a004074d4979"/>
    <ds:schemaRef ds:uri="446a3d31-fb5b-4cd4-a7fc-9aa12a50da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Basisgegevens</vt:lpstr>
      <vt:lpstr>Meubilair</vt:lpstr>
      <vt:lpstr>Basisgegevens!Afdrukbereik</vt:lpstr>
      <vt:lpstr>Meubilair!Afdrukbereik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 Kaandorp</dc:creator>
  <cp:keywords/>
  <dc:description/>
  <cp:lastModifiedBy>Daniëlle Winter</cp:lastModifiedBy>
  <cp:revision/>
  <dcterms:created xsi:type="dcterms:W3CDTF">2016-07-25T13:53:30Z</dcterms:created>
  <dcterms:modified xsi:type="dcterms:W3CDTF">2023-06-12T15:10:31Z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0x01010013BED663E8759240A7A7496C650FC694</vt:lpwstr>
  </property>
  <property fmtid="{D5CDD505-2E9C-101B-9397-08002B2CF9AE}" pid="3" name="Order">
    <vt:r8>7800</vt:r8>
  </property>
  <property fmtid="{D5CDD505-2E9C-101B-9397-08002B2CF9AE}" pid="4" name="MediaServiceImageTags">
    <vt:lpwstr/>
  </property>
</Properties>
</file>