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R:\WO\Documentatie\Projecten\Lopend\2018 Implementatie PWS\2022\"/>
    </mc:Choice>
  </mc:AlternateContent>
  <xr:revisionPtr revIDLastSave="0" documentId="8_{BA963A1D-E833-4A8F-AF02-481E38A3E2F8}" xr6:coauthVersionLast="47" xr6:coauthVersionMax="47" xr10:uidLastSave="{00000000-0000-0000-0000-000000000000}"/>
  <bookViews>
    <workbookView xWindow="1290" yWindow="-120" windowWidth="27630" windowHeight="16440" activeTab="1" xr2:uid="{00000000-000D-0000-FFFF-FFFF00000000}"/>
  </bookViews>
  <sheets>
    <sheet name="Instructions Annex 4" sheetId="1" r:id="rId1"/>
    <sheet name="Pricing Sheet " sheetId="2" r:id="rId2"/>
  </sheets>
  <definedNames>
    <definedName name="_xlnm.Print_Area" localSheetId="1">'Pricing Sheet '!$A$1:$I$129</definedName>
    <definedName name="Z_B5AC064D_419A_6848_AFB2_153F0700B23B_.wvu.PrintArea" localSheetId="1" hidden="1">'Pricing Sheet '!$A$1:$H$123</definedName>
  </definedNames>
  <calcPr calcId="191029"/>
  <customWorkbookViews>
    <customWorkbookView name="Microsoft Office User - Personal View" guid="{B5AC064D-419A-6848-AFB2-153F0700B23B}" mergeInterval="0" personalView="1" xWindow="253" yWindow="67" windowWidth="1496" windowHeight="945"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2" i="2" l="1"/>
  <c r="F12" i="2"/>
  <c r="F17" i="2"/>
  <c r="A20" i="2" s="1"/>
  <c r="I129" i="2"/>
  <c r="I127" i="2"/>
  <c r="I126" i="2"/>
  <c r="I125" i="2"/>
  <c r="I7" i="2"/>
  <c r="I6" i="2"/>
  <c r="I101" i="2"/>
  <c r="I102" i="2"/>
  <c r="I103" i="2"/>
  <c r="I104" i="2"/>
  <c r="I105" i="2"/>
  <c r="I106" i="2"/>
  <c r="I107" i="2"/>
  <c r="I108" i="2"/>
  <c r="I109" i="2"/>
  <c r="I110" i="2"/>
  <c r="I111" i="2"/>
  <c r="I112" i="2"/>
  <c r="I113" i="2"/>
  <c r="I100" i="2"/>
  <c r="I63" i="2"/>
  <c r="I62" i="2"/>
  <c r="G40" i="2"/>
  <c r="G41" i="2"/>
  <c r="G42" i="2"/>
  <c r="G43" i="2"/>
  <c r="G44" i="2"/>
  <c r="G45" i="2"/>
  <c r="G46" i="2"/>
  <c r="G47" i="2"/>
  <c r="G48" i="2"/>
  <c r="G49" i="2"/>
  <c r="G50" i="2"/>
  <c r="G51" i="2"/>
  <c r="G52" i="2"/>
  <c r="G53" i="2"/>
  <c r="G54" i="2"/>
  <c r="G39" i="2"/>
  <c r="I33" i="2"/>
  <c r="I34" i="2"/>
  <c r="I35" i="2"/>
  <c r="I29" i="2"/>
  <c r="I27" i="2"/>
  <c r="G20" i="2" l="1"/>
  <c r="A19" i="2"/>
  <c r="J68" i="2"/>
  <c r="J69" i="2" s="1"/>
  <c r="C68" i="2"/>
  <c r="C69" i="2" s="1"/>
  <c r="P68" i="2" s="1"/>
  <c r="C70" i="2" l="1"/>
  <c r="Q69" i="2" s="1"/>
  <c r="G56" i="2"/>
  <c r="G58" i="2"/>
  <c r="K68" i="2"/>
  <c r="L68" i="2" s="1"/>
  <c r="J70" i="2"/>
  <c r="K69" i="2"/>
  <c r="L69" i="2" s="1"/>
  <c r="O69" i="2" s="1"/>
  <c r="G57" i="2"/>
  <c r="D69" i="2" l="1"/>
  <c r="G69" i="2" s="1"/>
  <c r="Q68" i="2"/>
  <c r="D68" i="2" s="1"/>
  <c r="G68" i="2" s="1"/>
  <c r="M70" i="2"/>
  <c r="P70" i="2" s="1"/>
  <c r="M69" i="2"/>
  <c r="K70" i="2"/>
  <c r="L70" i="2" s="1"/>
  <c r="O70" i="2" s="1"/>
  <c r="D70" i="2" s="1"/>
  <c r="G70" i="2" s="1"/>
  <c r="J71" i="2"/>
  <c r="M71" i="2" l="1"/>
  <c r="P71" i="2" s="1"/>
  <c r="N70" i="2"/>
  <c r="N71" i="2"/>
  <c r="Q71" i="2" s="1"/>
  <c r="J72" i="2"/>
  <c r="K71" i="2"/>
  <c r="L71" i="2" s="1"/>
  <c r="O71" i="2" s="1"/>
  <c r="D71" i="2" l="1"/>
  <c r="G71" i="2" s="1"/>
  <c r="M72" i="2"/>
  <c r="P72" i="2" s="1"/>
  <c r="N72" i="2"/>
  <c r="Q72" i="2" s="1"/>
  <c r="J73" i="2"/>
  <c r="K72" i="2"/>
  <c r="L72" i="2" s="1"/>
  <c r="O72" i="2" s="1"/>
  <c r="D72" i="2" l="1"/>
  <c r="G72" i="2" s="1"/>
  <c r="N73" i="2"/>
  <c r="Q73" i="2" s="1"/>
  <c r="M73" i="2"/>
  <c r="P73" i="2" s="1"/>
  <c r="J74" i="2"/>
  <c r="K73" i="2"/>
  <c r="L73" i="2" s="1"/>
  <c r="O73" i="2" s="1"/>
  <c r="D73" i="2" l="1"/>
  <c r="G73" i="2" s="1"/>
  <c r="M74" i="2"/>
  <c r="P74" i="2" s="1"/>
  <c r="N74" i="2"/>
  <c r="Q74" i="2" s="1"/>
  <c r="J75" i="2"/>
  <c r="K74" i="2"/>
  <c r="L74" i="2" s="1"/>
  <c r="O74" i="2" s="1"/>
  <c r="D74" i="2" l="1"/>
  <c r="G74" i="2" s="1"/>
  <c r="N75" i="2"/>
  <c r="Q75" i="2" s="1"/>
  <c r="M75" i="2"/>
  <c r="P75" i="2" s="1"/>
  <c r="J76" i="2"/>
  <c r="K75" i="2"/>
  <c r="L75" i="2" s="1"/>
  <c r="O75" i="2" s="1"/>
  <c r="D75" i="2" l="1"/>
  <c r="G75" i="2" s="1"/>
  <c r="M76" i="2"/>
  <c r="P76" i="2" s="1"/>
  <c r="N76" i="2"/>
  <c r="Q76" i="2" s="1"/>
  <c r="J77" i="2"/>
  <c r="K76" i="2"/>
  <c r="L76" i="2" s="1"/>
  <c r="O76" i="2" s="1"/>
  <c r="D76" i="2" l="1"/>
  <c r="G76" i="2" s="1"/>
  <c r="N77" i="2"/>
  <c r="Q77" i="2" s="1"/>
  <c r="M77" i="2"/>
  <c r="P77" i="2" s="1"/>
  <c r="J78" i="2"/>
  <c r="K77" i="2"/>
  <c r="L77" i="2" s="1"/>
  <c r="O77" i="2" s="1"/>
  <c r="D77" i="2" l="1"/>
  <c r="G77" i="2" s="1"/>
  <c r="M78" i="2"/>
  <c r="P78" i="2" s="1"/>
  <c r="N78" i="2"/>
  <c r="Q78" i="2" s="1"/>
  <c r="J79" i="2"/>
  <c r="K78" i="2"/>
  <c r="L78" i="2" s="1"/>
  <c r="O78" i="2" s="1"/>
  <c r="D78" i="2" l="1"/>
  <c r="G78" i="2" s="1"/>
  <c r="N79" i="2"/>
  <c r="Q79" i="2" s="1"/>
  <c r="M79" i="2"/>
  <c r="P79" i="2" s="1"/>
  <c r="J80" i="2"/>
  <c r="K79" i="2"/>
  <c r="L79" i="2" s="1"/>
  <c r="O79" i="2" s="1"/>
  <c r="D79" i="2" l="1"/>
  <c r="G79" i="2" s="1"/>
  <c r="M80" i="2"/>
  <c r="P80" i="2" s="1"/>
  <c r="N80" i="2"/>
  <c r="Q80" i="2" s="1"/>
  <c r="J81" i="2"/>
  <c r="K80" i="2"/>
  <c r="L80" i="2" s="1"/>
  <c r="O80" i="2" s="1"/>
  <c r="D80" i="2" l="1"/>
  <c r="G80" i="2" s="1"/>
  <c r="M81" i="2"/>
  <c r="P81" i="2" s="1"/>
  <c r="N81" i="2"/>
  <c r="Q81" i="2" s="1"/>
  <c r="J82" i="2"/>
  <c r="K81" i="2"/>
  <c r="L81" i="2" s="1"/>
  <c r="O81" i="2" s="1"/>
  <c r="D81" i="2" l="1"/>
  <c r="G81" i="2" s="1"/>
  <c r="M82" i="2"/>
  <c r="P82" i="2" s="1"/>
  <c r="N82" i="2"/>
  <c r="Q82" i="2" s="1"/>
  <c r="J83" i="2"/>
  <c r="K82" i="2"/>
  <c r="L82" i="2" s="1"/>
  <c r="O82" i="2" s="1"/>
  <c r="D82" i="2" l="1"/>
  <c r="G82" i="2" s="1"/>
  <c r="M83" i="2"/>
  <c r="P83" i="2" s="1"/>
  <c r="N83" i="2"/>
  <c r="Q83" i="2" s="1"/>
  <c r="K83" i="2"/>
  <c r="L83" i="2" s="1"/>
  <c r="O83" i="2" s="1"/>
  <c r="D83" i="2" l="1"/>
  <c r="G83" i="2" s="1"/>
  <c r="G100" i="2"/>
  <c r="E99" i="2"/>
  <c r="D14" i="2"/>
  <c r="E14" i="2" s="1"/>
  <c r="D16" i="2"/>
  <c r="E16" i="2" s="1"/>
  <c r="D15" i="2"/>
  <c r="E15" i="2" s="1"/>
  <c r="I17" i="2"/>
  <c r="I12" i="2" l="1"/>
  <c r="G19" i="2"/>
  <c r="G15" i="2"/>
  <c r="G16" i="2"/>
  <c r="G64" i="2"/>
  <c r="I64" i="2" s="1"/>
  <c r="G63" i="2"/>
  <c r="G14" i="2"/>
  <c r="G29" i="2"/>
  <c r="G27" i="2"/>
  <c r="G22" i="2"/>
  <c r="I130" i="2" l="1"/>
  <c r="F119" i="2" s="1"/>
  <c r="C89" i="2"/>
  <c r="C87" i="2"/>
  <c r="C88" i="2"/>
  <c r="D88" i="2"/>
  <c r="D89" i="2"/>
  <c r="D87" i="2"/>
  <c r="G23" i="2"/>
  <c r="G102" i="2"/>
  <c r="G101" i="2"/>
  <c r="G103" i="2"/>
  <c r="G30" i="2"/>
  <c r="E89" i="2" l="1"/>
  <c r="E88" i="2"/>
  <c r="E87" i="2"/>
  <c r="G87" i="2" s="1"/>
  <c r="G104" i="2"/>
  <c r="G88" i="2" l="1"/>
  <c r="G92" i="2" s="1"/>
  <c r="G91" i="2"/>
  <c r="G89" i="2"/>
  <c r="G93" i="2" s="1"/>
  <c r="G105" i="2"/>
  <c r="G106" i="2" l="1"/>
  <c r="G107" i="2" l="1"/>
  <c r="G115" i="2" l="1"/>
  <c r="G108" i="2"/>
  <c r="C120" i="2" l="1"/>
  <c r="C121" i="2"/>
  <c r="G109" i="2"/>
  <c r="G110" i="2" l="1"/>
  <c r="G116" i="2" l="1"/>
  <c r="G111" i="2"/>
  <c r="D121" i="2" l="1"/>
  <c r="D120" i="2"/>
  <c r="G112" i="2"/>
  <c r="G113" i="2" l="1"/>
  <c r="G117" i="2" s="1"/>
  <c r="E120" i="2" l="1"/>
  <c r="E121" i="2"/>
</calcChain>
</file>

<file path=xl/sharedStrings.xml><?xml version="1.0" encoding="utf-8"?>
<sst xmlns="http://schemas.openxmlformats.org/spreadsheetml/2006/main" count="241" uniqueCount="164">
  <si>
    <t>General</t>
  </si>
  <si>
    <t>Prices</t>
  </si>
  <si>
    <t>Product</t>
  </si>
  <si>
    <t>Amount</t>
  </si>
  <si>
    <t>Price per unit</t>
  </si>
  <si>
    <t>Calibration sets and tools</t>
  </si>
  <si>
    <t>Total</t>
  </si>
  <si>
    <t>Maintenance sets and tools</t>
  </si>
  <si>
    <t>Year 1</t>
  </si>
  <si>
    <t>Year 2</t>
  </si>
  <si>
    <t>Year 3</t>
  </si>
  <si>
    <t>Year 4</t>
  </si>
  <si>
    <t>Year 5</t>
  </si>
  <si>
    <t>Year 8</t>
  </si>
  <si>
    <t>Year 9</t>
  </si>
  <si>
    <t>Year 10</t>
  </si>
  <si>
    <t>Product: 3rd line maintenance (price per year)</t>
  </si>
  <si>
    <t>Remarks</t>
  </si>
  <si>
    <t>Total Price</t>
  </si>
  <si>
    <t>Price per sensor per year</t>
  </si>
  <si>
    <t>Total price</t>
  </si>
  <si>
    <t>B. Pricing of additional products</t>
  </si>
  <si>
    <t>Year 6</t>
  </si>
  <si>
    <t>Year 7</t>
  </si>
  <si>
    <t xml:space="preserve">Signature
</t>
  </si>
  <si>
    <t>Date:</t>
  </si>
  <si>
    <t>X</t>
  </si>
  <si>
    <t>Year 11 (extension 1)</t>
  </si>
  <si>
    <t>Year 12 (extension 1)</t>
  </si>
  <si>
    <t>Year 13 (extension 1)</t>
  </si>
  <si>
    <t>Year 14 (extension 2)</t>
  </si>
  <si>
    <t>Year 16 (extension 2)</t>
  </si>
  <si>
    <t>Year 15 (extension 2)</t>
  </si>
  <si>
    <t>3rd line</t>
  </si>
  <si>
    <t>Name of Tenderer :</t>
  </si>
  <si>
    <t>Name of duly authorized signatory :</t>
  </si>
  <si>
    <t>Job title :</t>
  </si>
  <si>
    <t xml:space="preserve">Signature :
</t>
  </si>
  <si>
    <t>Tenderer :</t>
  </si>
  <si>
    <t>……………………………………………….</t>
  </si>
  <si>
    <t>Times a year</t>
  </si>
  <si>
    <t>Number of year(s)</t>
  </si>
  <si>
    <t>Amount of sensors Spare</t>
  </si>
  <si>
    <t>Amount of sensors periodic maintenance</t>
  </si>
  <si>
    <t>New operational in field</t>
  </si>
  <si>
    <t>Number in hours</t>
  </si>
  <si>
    <t>Total 10 Years</t>
  </si>
  <si>
    <t>Total 13 Years (extension 1)</t>
  </si>
  <si>
    <t>Total 16 Years (extension 2)</t>
  </si>
  <si>
    <t>Cost KNMI employee per hour</t>
  </si>
  <si>
    <t>€/hour</t>
  </si>
  <si>
    <t>D. 2nd line maintenance</t>
  </si>
  <si>
    <t>Mean time between failures (MTBF) of BLS</t>
  </si>
  <si>
    <t>C. 1st line maintenance</t>
  </si>
  <si>
    <t>E. 3rd line maintenance</t>
  </si>
  <si>
    <t xml:space="preserve">Years </t>
  </si>
  <si>
    <t>Number of sensors</t>
  </si>
  <si>
    <t>Price</t>
  </si>
  <si>
    <t>10 Years</t>
  </si>
  <si>
    <t>13 Years  (extension 1)</t>
  </si>
  <si>
    <t>16 Years  (extension 2)</t>
  </si>
  <si>
    <t>Training</t>
  </si>
  <si>
    <t>Calculation to determine calibration moments</t>
  </si>
  <si>
    <t xml:space="preserve">Price per unit </t>
  </si>
  <si>
    <t>Mean time between failures (MTBF) of PWS</t>
  </si>
  <si>
    <t>Duration of 2nd line maintenance (calibration) per sensor in hours</t>
  </si>
  <si>
    <t># sensors AWS</t>
  </si>
  <si>
    <t>1st line maintenance duration in hour(s)</t>
  </si>
  <si>
    <t>Enter number from 1 to 2</t>
  </si>
  <si>
    <r>
      <t>Product</t>
    </r>
    <r>
      <rPr>
        <b/>
        <sz val="10"/>
        <color rgb="FFFF0000"/>
        <rFont val="Calibri"/>
        <family val="2"/>
        <scheme val="minor"/>
      </rPr>
      <t xml:space="preserve"> </t>
    </r>
  </si>
  <si>
    <t>&lt;Enter Choice &gt;</t>
  </si>
  <si>
    <t>* There are two options for this choice, case 1: A set-up is chosen in which the BLS and PWS are integrated into each other or case 2: where the BLS is separate from the PWS</t>
  </si>
  <si>
    <t>Case 2: Background Luminance Sensor (BLS)
incl. mounting materials or mast, (digital) documentation</t>
  </si>
  <si>
    <t>**** If a field is not filled in, a red area will appear in column "I" where the error has occurred</t>
  </si>
  <si>
    <t>TN-349307</t>
  </si>
  <si>
    <t>Fixed value ​​specified by KNMI</t>
  </si>
  <si>
    <t>TCO, total price including 1st and 2nd line maintenance (***)</t>
  </si>
  <si>
    <t>TCO / bid</t>
  </si>
  <si>
    <t>Bid, total price exclusive 1st and  2nd line maintenance (***)</t>
  </si>
  <si>
    <r>
      <t xml:space="preserve">Price for 3rd line maintenance of sensors </t>
    </r>
    <r>
      <rPr>
        <sz val="10"/>
        <color rgb="FFFF0000"/>
        <rFont val="Calibri"/>
        <family val="2"/>
        <scheme val="minor"/>
      </rPr>
      <t>in year 3</t>
    </r>
  </si>
  <si>
    <t># sensors</t>
  </si>
  <si>
    <t># spares</t>
  </si>
  <si>
    <t>total amount</t>
  </si>
  <si>
    <t>Fixed values ​​specified by KNMI including averaged travel time</t>
  </si>
  <si>
    <t># failures of BLS</t>
  </si>
  <si>
    <t># failures total</t>
  </si>
  <si>
    <t>Will be automatically calculated from MTBF and sensors in use</t>
  </si>
  <si>
    <r>
      <t>Will be automatically</t>
    </r>
    <r>
      <rPr>
        <sz val="10"/>
        <color rgb="FFFF0000"/>
        <rFont val="Calibri"/>
        <family val="2"/>
        <scheme val="minor"/>
      </rPr>
      <t xml:space="preserve"> calculated from calibration interval</t>
    </r>
    <r>
      <rPr>
        <sz val="10"/>
        <rFont val="Calibri"/>
        <family val="2"/>
        <scheme val="minor"/>
      </rPr>
      <t xml:space="preserve"> and sensors in use</t>
    </r>
  </si>
  <si>
    <t>Annex 4 - Pricing Sheet Acquisition and 3rd line Maintenance of Present Weather Sensors</t>
  </si>
  <si>
    <t>Reference number of this Tender</t>
  </si>
  <si>
    <r>
      <t xml:space="preserve">declares that, by signing this form, they offer to provide products and services as described in the Tender. They will do so at the following price in </t>
    </r>
    <r>
      <rPr>
        <b/>
        <sz val="10"/>
        <rFont val="Calibri"/>
        <family val="2"/>
      </rPr>
      <t>€</t>
    </r>
    <r>
      <rPr>
        <b/>
        <sz val="10"/>
        <rFont val="Arial"/>
        <family val="2"/>
      </rPr>
      <t>, excluding VAT:</t>
    </r>
  </si>
  <si>
    <t>A. Pricing of offered sensors</t>
  </si>
  <si>
    <t xml:space="preserve">Type of offered sensor (*) </t>
  </si>
  <si>
    <t xml:space="preserve"> # Training sessions</t>
  </si>
  <si>
    <t>Price per session</t>
  </si>
  <si>
    <t># sensors Airport/Airbase</t>
  </si>
  <si>
    <t># sensors platform</t>
  </si>
  <si>
    <t>Calibration period per sensor (minimum PWS and BLS)</t>
  </si>
  <si>
    <t>Duration corrective maintenance (16) and travel time (2)  in hours</t>
  </si>
  <si>
    <t>Number of Failures during the specified period based on the MTBF</t>
  </si>
  <si>
    <t># failures of PWS</t>
  </si>
  <si>
    <t>Amount of sensors deployed and spares</t>
  </si>
  <si>
    <t>Received</t>
  </si>
  <si>
    <t>** If the sensor consists of 1 unit and in case of replacement the entire sensor must be returned, the supplier must indicate how many extra sensors must be taken in stock due to the transit time of transport and repair. When choosing that the sensor consists of several line replaceable units that can be replaced during 2nd line maintenance, the supplier must indicate the required number of LRUs.</t>
  </si>
  <si>
    <t>*** No other costs than the ones submitted in this form can be charged to KNMI or its partners.</t>
  </si>
  <si>
    <t>Total 10 years</t>
  </si>
  <si>
    <t>Total 13 years (extension 1)</t>
  </si>
  <si>
    <t>Total 16 years (extension 2)</t>
  </si>
  <si>
    <t xml:space="preserve">Line-replaceable unit (LRU) or spare sensor for repair (**) </t>
  </si>
  <si>
    <t>The application of LRU or spare sensor is described in Annex 3 Requirement 104. The tenderer indicates the minimum stock required</t>
  </si>
  <si>
    <t>Pricing Sheet requirements</t>
  </si>
  <si>
    <t>Tenderer confirms that no other costs than mentioned in the Pricing Sheet will be invoiced, other than costs that could not reasonably be foreseen and have the explicit approval of KNMI.</t>
  </si>
  <si>
    <t xml:space="preserve">The Tenderer must enter the requested information in the yellow shaded cells. </t>
  </si>
  <si>
    <t>Instructions Annex 4 - Pricing Sheet</t>
  </si>
  <si>
    <t xml:space="preserve">Any modifications made to the Pricing Sheet by the Tenderer at places other than those indicated in yellow may result in the invalidation of the Tender and, as a result, in exclusion. </t>
  </si>
  <si>
    <t>In addition to prices, numbers are also requested. These have a range that is indicated in the remarks. Only the MTBF asks for a number without a predefined range but it must exceed the minimal requirement.</t>
  </si>
  <si>
    <t>Zero prices may only be submitted if this is indicated in the Tender Documents or in the Information Memorandum. The submission of zero prices without the Contracting Authority’s express permission to do so can lead to exclusion.</t>
  </si>
  <si>
    <t>Tenderer shall include the prices only in this document and not in any other documents of the Tender.</t>
  </si>
  <si>
    <t xml:space="preserve">When Tenderer considers an internal or external temperature and/or humidity probe measurement essential in order to meet the requirements of the PWS and when this cannot be achieved as an off-line correction (e.g. changing freezing drizzle into drizzle and vice versa) then the costs of the temperature and/or humidity probe shall be included in the quotation price for the sensors (including costs for spares and calibration). </t>
  </si>
  <si>
    <t xml:space="preserve">Tenderer shall include in its offer any optional/additional parts/tools that are recommended or required according to the Tenderer. </t>
  </si>
  <si>
    <r>
      <t xml:space="preserve">Price for 3rd line maintenance of sensors </t>
    </r>
    <r>
      <rPr>
        <sz val="10"/>
        <color rgb="FFFF0000"/>
        <rFont val="Calibri"/>
        <family val="2"/>
        <scheme val="minor"/>
      </rPr>
      <t>in year 4</t>
    </r>
  </si>
  <si>
    <r>
      <t xml:space="preserve">Price for 3rd line maintenance of sensors </t>
    </r>
    <r>
      <rPr>
        <sz val="10"/>
        <color rgb="FFFF0000"/>
        <rFont val="Calibri"/>
        <family val="2"/>
        <scheme val="minor"/>
      </rPr>
      <t>in year 5</t>
    </r>
    <r>
      <rPr>
        <sz val="11"/>
        <color theme="1"/>
        <rFont val="Calibri"/>
        <family val="2"/>
        <scheme val="minor"/>
      </rPr>
      <t/>
    </r>
  </si>
  <si>
    <r>
      <t xml:space="preserve">Price for 3rd line maintenance of sensors </t>
    </r>
    <r>
      <rPr>
        <sz val="10"/>
        <color rgb="FFFF0000"/>
        <rFont val="Calibri"/>
        <family val="2"/>
        <scheme val="minor"/>
      </rPr>
      <t>in year 6</t>
    </r>
    <r>
      <rPr>
        <sz val="11"/>
        <color theme="1"/>
        <rFont val="Calibri"/>
        <family val="2"/>
        <scheme val="minor"/>
      </rPr>
      <t/>
    </r>
  </si>
  <si>
    <r>
      <t xml:space="preserve">Price for 3rd line maintenance of sensors </t>
    </r>
    <r>
      <rPr>
        <sz val="10"/>
        <color rgb="FFFF0000"/>
        <rFont val="Calibri"/>
        <family val="2"/>
        <scheme val="minor"/>
      </rPr>
      <t>in year 7</t>
    </r>
    <r>
      <rPr>
        <sz val="11"/>
        <color theme="1"/>
        <rFont val="Calibri"/>
        <family val="2"/>
        <scheme val="minor"/>
      </rPr>
      <t/>
    </r>
  </si>
  <si>
    <r>
      <t xml:space="preserve">Price for 3rd line maintenance of sensors </t>
    </r>
    <r>
      <rPr>
        <sz val="10"/>
        <color rgb="FFFF0000"/>
        <rFont val="Calibri"/>
        <family val="2"/>
        <scheme val="minor"/>
      </rPr>
      <t>in year 8</t>
    </r>
    <r>
      <rPr>
        <sz val="11"/>
        <color theme="1"/>
        <rFont val="Calibri"/>
        <family val="2"/>
        <scheme val="minor"/>
      </rPr>
      <t/>
    </r>
  </si>
  <si>
    <r>
      <t xml:space="preserve">Price for 3rd line maintenance of sensors </t>
    </r>
    <r>
      <rPr>
        <sz val="10"/>
        <color rgb="FFFF0000"/>
        <rFont val="Calibri"/>
        <family val="2"/>
        <scheme val="minor"/>
      </rPr>
      <t>in year 9</t>
    </r>
    <r>
      <rPr>
        <sz val="11"/>
        <color theme="1"/>
        <rFont val="Calibri"/>
        <family val="2"/>
        <scheme val="minor"/>
      </rPr>
      <t/>
    </r>
  </si>
  <si>
    <r>
      <t xml:space="preserve">Price for 3rd line maintenance of sensors </t>
    </r>
    <r>
      <rPr>
        <sz val="10"/>
        <color rgb="FFFF0000"/>
        <rFont val="Calibri"/>
        <family val="2"/>
        <scheme val="minor"/>
      </rPr>
      <t>in year 10</t>
    </r>
    <r>
      <rPr>
        <sz val="11"/>
        <color theme="1"/>
        <rFont val="Calibri"/>
        <family val="2"/>
        <scheme val="minor"/>
      </rPr>
      <t/>
    </r>
  </si>
  <si>
    <r>
      <t xml:space="preserve">Price for 3rd line maintenance of sensors </t>
    </r>
    <r>
      <rPr>
        <sz val="10"/>
        <color rgb="FFFF0000"/>
        <rFont val="Calibri"/>
        <family val="2"/>
        <scheme val="minor"/>
      </rPr>
      <t>in year 11</t>
    </r>
    <r>
      <rPr>
        <sz val="11"/>
        <color theme="1"/>
        <rFont val="Calibri"/>
        <family val="2"/>
        <scheme val="minor"/>
      </rPr>
      <t/>
    </r>
  </si>
  <si>
    <r>
      <t xml:space="preserve">Price for 3rd line maintenance of sensors </t>
    </r>
    <r>
      <rPr>
        <sz val="10"/>
        <color rgb="FFFF0000"/>
        <rFont val="Calibri"/>
        <family val="2"/>
        <scheme val="minor"/>
      </rPr>
      <t>in year 12</t>
    </r>
    <r>
      <rPr>
        <sz val="11"/>
        <color theme="1"/>
        <rFont val="Calibri"/>
        <family val="2"/>
        <scheme val="minor"/>
      </rPr>
      <t/>
    </r>
  </si>
  <si>
    <r>
      <t xml:space="preserve">Price for 3rd line maintenance of sensors </t>
    </r>
    <r>
      <rPr>
        <sz val="10"/>
        <color rgb="FFFF0000"/>
        <rFont val="Calibri"/>
        <family val="2"/>
        <scheme val="minor"/>
      </rPr>
      <t>in year 13</t>
    </r>
    <r>
      <rPr>
        <sz val="11"/>
        <color theme="1"/>
        <rFont val="Calibri"/>
        <family val="2"/>
        <scheme val="minor"/>
      </rPr>
      <t/>
    </r>
  </si>
  <si>
    <r>
      <t xml:space="preserve">Price for 3rd line maintenance of sensors </t>
    </r>
    <r>
      <rPr>
        <sz val="10"/>
        <color rgb="FFFF0000"/>
        <rFont val="Calibri"/>
        <family val="2"/>
        <scheme val="minor"/>
      </rPr>
      <t>in year 14</t>
    </r>
    <r>
      <rPr>
        <sz val="11"/>
        <color theme="1"/>
        <rFont val="Calibri"/>
        <family val="2"/>
        <scheme val="minor"/>
      </rPr>
      <t/>
    </r>
  </si>
  <si>
    <r>
      <t xml:space="preserve">Price for 3rd line maintenance of sensors </t>
    </r>
    <r>
      <rPr>
        <sz val="10"/>
        <color rgb="FFFF0000"/>
        <rFont val="Calibri"/>
        <family val="2"/>
        <scheme val="minor"/>
      </rPr>
      <t>in year 15</t>
    </r>
    <r>
      <rPr>
        <sz val="11"/>
        <color theme="1"/>
        <rFont val="Calibri"/>
        <family val="2"/>
        <scheme val="minor"/>
      </rPr>
      <t/>
    </r>
  </si>
  <si>
    <r>
      <t xml:space="preserve">Price for 3rd line maintenance of sensors </t>
    </r>
    <r>
      <rPr>
        <sz val="10"/>
        <color rgb="FFFF0000"/>
        <rFont val="Calibri"/>
        <family val="2"/>
        <scheme val="minor"/>
      </rPr>
      <t>in year 16</t>
    </r>
    <r>
      <rPr>
        <sz val="11"/>
        <color theme="1"/>
        <rFont val="Calibri"/>
        <family val="2"/>
        <scheme val="minor"/>
      </rPr>
      <t/>
    </r>
  </si>
  <si>
    <r>
      <t>Will be automatically</t>
    </r>
    <r>
      <rPr>
        <sz val="10"/>
        <color rgb="FFFF0000"/>
        <rFont val="Calibri"/>
        <family val="2"/>
        <scheme val="minor"/>
      </rPr>
      <t xml:space="preserve"> </t>
    </r>
    <r>
      <rPr>
        <sz val="10"/>
        <rFont val="Calibri"/>
        <family val="2"/>
        <scheme val="minor"/>
      </rPr>
      <t>calculated from maintenance intervals and  sensors in use</t>
    </r>
  </si>
  <si>
    <t>Legally represented in this matter by :</t>
  </si>
  <si>
    <t xml:space="preserve">Case 2: Present Weather Sensor (PWS)
incl. mounting materials or mast, (digital) documentation
</t>
  </si>
  <si>
    <t>Case 1: Present Weather Sensor with integrated BLS function (solution not sold separately)
incl. mounting materials or mast, (digital) documentation</t>
  </si>
  <si>
    <t>The price per unit is inclusive (including all costs such as insurance and shipment to KNMI location De Bilt) and applies to all eventual repeat orders.
The amount of units to be ordered may vary (the actual amount can deviate by  ±15%).
The amount of units will be ordered in batches, please see Annex 10 for more information.
The spares are required for exchanging sensors in the field for 2nd line maintenance.</t>
  </si>
  <si>
    <t>Number of maintenance events at AWS location per sensor per year</t>
  </si>
  <si>
    <t>Number of maintenance events at Airport/Airbase location per sensor per year</t>
  </si>
  <si>
    <t>Number of maintenance events at North Sea platform location per sensor per year</t>
  </si>
  <si>
    <t>Training covers of all items stated in Annex 3 section 8 Training. The state number of training sessions is estimated and may vary.</t>
  </si>
  <si>
    <t>Under warranty from supplier (excluding 3rd line costs), see Requirement XX</t>
  </si>
  <si>
    <t>The TCO over 16 years in the adjacent cell (framed in red) is used in the price rating. Prices above €5.500.000 will receive no points and may be rejected.</t>
  </si>
  <si>
    <t xml:space="preserve">The Tenderer declares to have examined all Tender documents. The Tenderer declares that the pricing sheet has been completed truthfully.
</t>
  </si>
  <si>
    <t>Enter number from 1 to 6</t>
  </si>
  <si>
    <t>A Bid for 16 year period must range between €1.000.000 and €2.500.000. A Bid outside this range may be rejected.</t>
  </si>
  <si>
    <t>Enter number  43830 or higher in hours (43830 hour = 60 months), see also Annex 3 req. 94.</t>
  </si>
  <si>
    <t>Enter number from 1 to 3 in years, see also Annex 3 req. 96.</t>
  </si>
  <si>
    <t>The Tenderer will be held responsible for any misinterpretation of this Pricing Sheet. It is possible to submit questions about this Pricing Sheet, in accordance with the procudure described in the Descriptive Document.</t>
  </si>
  <si>
    <t>The assessment of the pricing score will be based on the TCO over 16 years.</t>
  </si>
  <si>
    <t xml:space="preserve">Strategic tendering is prohibited. In the event of abnormal pricing, the Contracting Authority has the right to request further details, or to declare the Tender invalid and, leads to exclusion. </t>
  </si>
  <si>
    <t>If deviating quantities are ordered, the unit prices specified will apply during the term of the assignment.</t>
  </si>
  <si>
    <t>The offer shall include the costs of support and maintenance (parts required for 1st and 2nd line maintenance by KNMI and all required 3rd line maintenance after shipment to Tenderer) for the period of validity of the Contract, with a minimum of 10 years.</t>
  </si>
  <si>
    <t>In case Tenderer is selected for the Waiting Room Agreement, the cost of two units of the offered PWS and BLS including all additional required material will be derived from the units prices that Tenderer has entered in the Pricing Sheet.</t>
  </si>
  <si>
    <t>Failure to fill in required information can lead to a request for further information or, in extreme cases, to exclusion. The submitted prices will be assessed, based on the number of decimal places to which the prices/surcharges have been rounded off in this Pricing Sheet.</t>
  </si>
  <si>
    <t>All prices shall be given are in Euros (€'s) excluding VAT, currency risks lie with the Tenderer.</t>
  </si>
  <si>
    <t>The prices offered by the Tenderer are all-in. The prices must correspond with the information as set out in the Tender documents.</t>
  </si>
  <si>
    <t>The Tender price include all costs, there must be no additional costs (e.g. travel expenses, insurance, overhead costs, transport, project management, etc.).</t>
  </si>
  <si>
    <t>At the top of the Pricing  Sheet you are asked for the sensor configuration at "type of offered sensor". You can choose from two options. With this choice, the correct numbers are given for each configuration throughout the Pricing Sheet.
- Only PWS with integrated BLS
- Separate PWS and BLS</t>
  </si>
  <si>
    <t>Submitting negative prices is prohibited, under penalty of exclusion. Discounts must be incorporated in the Tender price.</t>
  </si>
  <si>
    <t>The offer shall include the costs of the items on the recommended spare parts list or spare PWS and BLS (when PWS is considerded a LRU).</t>
  </si>
  <si>
    <t>All repairs are included, with the exception of damage due to vandalism and lightning strikes.</t>
  </si>
  <si>
    <t>Prices are fixed for the first 10 years and the rest of the years of the Contract the price will be subject to price review (including provision for CPI).  The CPI is described in Annex 5.1 Draft Agreement; Article 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</si>
</sst>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0.0"/>
  </numFmts>
  <fonts count="51"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b/>
      <sz val="10"/>
      <color theme="1"/>
      <name val="Calibri"/>
      <family val="2"/>
      <scheme val="minor"/>
    </font>
    <font>
      <sz val="10"/>
      <color theme="1"/>
      <name val="Calibri"/>
      <family val="2"/>
      <scheme val="minor"/>
    </font>
    <font>
      <b/>
      <sz val="24"/>
      <color theme="0"/>
      <name val="Arial"/>
      <family val="2"/>
    </font>
    <font>
      <b/>
      <sz val="14"/>
      <color theme="1"/>
      <name val="Calibri"/>
      <family val="2"/>
      <scheme val="minor"/>
    </font>
    <font>
      <b/>
      <sz val="11"/>
      <color theme="1"/>
      <name val="Calibri"/>
      <family val="2"/>
      <scheme val="minor"/>
    </font>
    <font>
      <b/>
      <sz val="24"/>
      <color theme="1"/>
      <name val="Arial"/>
      <family val="2"/>
    </font>
    <font>
      <b/>
      <sz val="10"/>
      <color theme="1"/>
      <name val="Arial"/>
      <family val="2"/>
    </font>
    <font>
      <sz val="11"/>
      <color rgb="FFFF0000"/>
      <name val="Calibri"/>
      <family val="2"/>
      <scheme val="minor"/>
    </font>
    <font>
      <b/>
      <i/>
      <sz val="10"/>
      <color theme="1"/>
      <name val="Calibri"/>
      <family val="2"/>
      <scheme val="minor"/>
    </font>
    <font>
      <i/>
      <sz val="10"/>
      <color theme="1"/>
      <name val="Calibri"/>
      <family val="2"/>
      <scheme val="minor"/>
    </font>
    <font>
      <sz val="11"/>
      <color rgb="FF000000"/>
      <name val="Calibri"/>
      <family val="2"/>
      <scheme val="minor"/>
    </font>
    <font>
      <sz val="10"/>
      <color rgb="FFFF0000"/>
      <name val="Calibri"/>
      <family val="2"/>
      <scheme val="minor"/>
    </font>
    <font>
      <b/>
      <sz val="11"/>
      <color rgb="FFFF0000"/>
      <name val="Calibri"/>
      <family val="2"/>
      <scheme val="minor"/>
    </font>
    <font>
      <sz val="10"/>
      <color rgb="FFFF0000"/>
      <name val="Calibri"/>
      <family val="2"/>
    </font>
    <font>
      <sz val="10"/>
      <color rgb="FFFF0000"/>
      <name val="Symbol"/>
      <family val="1"/>
      <charset val="2"/>
    </font>
    <font>
      <sz val="10"/>
      <color theme="1"/>
      <name val="Calibri"/>
      <family val="2"/>
    </font>
    <font>
      <sz val="8"/>
      <name val="Calibri"/>
      <family val="2"/>
      <scheme val="minor"/>
    </font>
    <font>
      <b/>
      <sz val="10"/>
      <name val="Calibri"/>
      <family val="2"/>
      <scheme val="minor"/>
    </font>
    <font>
      <i/>
      <sz val="10"/>
      <color rgb="FFFF0000"/>
      <name val="Calibri"/>
      <family val="2"/>
      <scheme val="minor"/>
    </font>
    <font>
      <sz val="10"/>
      <color theme="0" tint="-0.249977111117893"/>
      <name val="Calibri"/>
      <family val="2"/>
      <scheme val="minor"/>
    </font>
    <font>
      <i/>
      <sz val="10"/>
      <color theme="0" tint="-0.249977111117893"/>
      <name val="Calibri"/>
      <family val="2"/>
      <scheme val="minor"/>
    </font>
    <font>
      <b/>
      <sz val="14"/>
      <color theme="0" tint="-0.14999847407452621"/>
      <name val="Calibri"/>
      <family val="2"/>
      <scheme val="minor"/>
    </font>
    <font>
      <sz val="10"/>
      <color theme="0" tint="-0.499984740745262"/>
      <name val="Calibri"/>
      <family val="2"/>
      <scheme val="minor"/>
    </font>
    <font>
      <i/>
      <sz val="10"/>
      <name val="Calibri"/>
      <family val="2"/>
      <scheme val="minor"/>
    </font>
    <font>
      <sz val="10"/>
      <name val="Calibri"/>
      <family val="2"/>
      <scheme val="minor"/>
    </font>
    <font>
      <sz val="11"/>
      <color theme="0" tint="-0.499984740745262"/>
      <name val="Calibri"/>
      <family val="2"/>
      <scheme val="minor"/>
    </font>
    <font>
      <sz val="10"/>
      <color theme="0" tint="-0.499984740745262"/>
      <name val="Calibri"/>
      <family val="2"/>
    </font>
    <font>
      <i/>
      <sz val="10"/>
      <color theme="0" tint="-0.499984740745262"/>
      <name val="Calibri"/>
      <family val="2"/>
      <scheme val="minor"/>
    </font>
    <font>
      <b/>
      <i/>
      <sz val="10"/>
      <color theme="0" tint="-0.499984740745262"/>
      <name val="Calibri"/>
      <family val="2"/>
      <scheme val="minor"/>
    </font>
    <font>
      <b/>
      <sz val="10"/>
      <color theme="0" tint="-0.499984740745262"/>
      <name val="Calibri"/>
      <family val="2"/>
      <scheme val="minor"/>
    </font>
    <font>
      <sz val="11"/>
      <name val="Calibri"/>
      <family val="2"/>
      <scheme val="minor"/>
    </font>
    <font>
      <b/>
      <sz val="10"/>
      <color rgb="FFFF0000"/>
      <name val="Calibri"/>
      <family val="2"/>
      <scheme val="minor"/>
    </font>
    <font>
      <b/>
      <i/>
      <sz val="10"/>
      <color rgb="FFFF0000"/>
      <name val="Calibri"/>
      <family val="2"/>
      <scheme val="minor"/>
    </font>
    <font>
      <sz val="11"/>
      <color theme="0" tint="-0.14999847407452621"/>
      <name val="Calibri"/>
      <family val="2"/>
      <scheme val="minor"/>
    </font>
    <font>
      <b/>
      <sz val="10"/>
      <color theme="0"/>
      <name val="Calibri"/>
      <family val="2"/>
      <scheme val="minor"/>
    </font>
    <font>
      <sz val="10"/>
      <color theme="0"/>
      <name val="Calibri"/>
      <family val="2"/>
      <scheme val="minor"/>
    </font>
    <font>
      <b/>
      <sz val="10"/>
      <color theme="0" tint="-0.14999847407452621"/>
      <name val="Calibri"/>
      <family val="2"/>
      <scheme val="minor"/>
    </font>
    <font>
      <b/>
      <i/>
      <sz val="10"/>
      <name val="Calibri"/>
      <family val="2"/>
      <scheme val="minor"/>
    </font>
    <font>
      <b/>
      <sz val="24"/>
      <name val="Arial"/>
      <family val="2"/>
    </font>
    <font>
      <b/>
      <sz val="10"/>
      <name val="Arial"/>
      <family val="2"/>
    </font>
    <font>
      <b/>
      <sz val="10"/>
      <name val="Calibri"/>
      <family val="2"/>
    </font>
    <font>
      <b/>
      <sz val="14"/>
      <name val="Calibri"/>
      <family val="2"/>
      <scheme val="minor"/>
    </font>
    <font>
      <b/>
      <sz val="12"/>
      <name val="Calibri"/>
      <family val="2"/>
      <scheme val="minor"/>
    </font>
    <font>
      <sz val="10"/>
      <name val="Calibri"/>
      <family val="2"/>
    </font>
    <font>
      <b/>
      <sz val="11"/>
      <name val="Calibri"/>
      <family val="2"/>
      <scheme val="minor"/>
    </font>
    <font>
      <sz val="11"/>
      <name val="Calibri"/>
      <family val="2"/>
    </font>
    <font>
      <sz val="11"/>
      <color theme="1"/>
      <name val="Calibri"/>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7" tint="0.59999389629810485"/>
        <bgColor indexed="64"/>
      </patternFill>
    </fill>
    <fill>
      <patternFill patternType="solid">
        <fgColor theme="7"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s>
  <cellStyleXfs count="3">
    <xf numFmtId="0" fontId="0" fillId="0" borderId="0"/>
    <xf numFmtId="44" fontId="1" fillId="0" borderId="0" applyFont="0" applyFill="0" applyBorder="0" applyAlignment="0" applyProtection="0"/>
    <xf numFmtId="0" fontId="1" fillId="0" borderId="0"/>
  </cellStyleXfs>
  <cellXfs count="276">
    <xf numFmtId="0" fontId="0" fillId="0" borderId="0" xfId="0"/>
    <xf numFmtId="0" fontId="3" fillId="3" borderId="1" xfId="0" applyFont="1" applyFill="1" applyBorder="1" applyAlignment="1">
      <alignment vertical="top" wrapText="1"/>
    </xf>
    <xf numFmtId="0" fontId="0" fillId="3" borderId="1" xfId="0" applyFill="1" applyBorder="1" applyAlignment="1">
      <alignment vertical="top" wrapText="1"/>
    </xf>
    <xf numFmtId="0" fontId="3" fillId="0" borderId="1" xfId="0" applyFont="1" applyBorder="1" applyAlignment="1">
      <alignment vertical="top" wrapText="1"/>
    </xf>
    <xf numFmtId="0" fontId="0" fillId="0" borderId="0" xfId="0"/>
    <xf numFmtId="44" fontId="5" fillId="3" borderId="1" xfId="1" applyFont="1" applyFill="1" applyBorder="1" applyAlignment="1" applyProtection="1">
      <alignment horizontal="center"/>
      <protection locked="0"/>
    </xf>
    <xf numFmtId="0" fontId="6" fillId="4" borderId="0" xfId="0" applyFont="1" applyFill="1" applyBorder="1" applyAlignment="1">
      <alignment horizontal="left" vertical="top"/>
    </xf>
    <xf numFmtId="0" fontId="0" fillId="0" borderId="11" xfId="0" applyBorder="1"/>
    <xf numFmtId="0" fontId="0" fillId="0" borderId="5" xfId="0" applyBorder="1"/>
    <xf numFmtId="0" fontId="0" fillId="0" borderId="7" xfId="0" applyBorder="1"/>
    <xf numFmtId="0" fontId="6" fillId="4" borderId="13" xfId="0" applyFont="1" applyFill="1" applyBorder="1" applyAlignment="1">
      <alignment horizontal="left" vertical="top"/>
    </xf>
    <xf numFmtId="0" fontId="6" fillId="3" borderId="12" xfId="0" applyFont="1" applyFill="1" applyBorder="1" applyAlignment="1">
      <alignment horizontal="left" vertical="top"/>
    </xf>
    <xf numFmtId="0" fontId="6" fillId="3" borderId="0" xfId="0" applyFont="1" applyFill="1" applyBorder="1" applyAlignment="1">
      <alignment horizontal="left" vertical="top"/>
    </xf>
    <xf numFmtId="0" fontId="6" fillId="3" borderId="13" xfId="0" applyFont="1" applyFill="1" applyBorder="1" applyAlignment="1">
      <alignment horizontal="left" vertical="top"/>
    </xf>
    <xf numFmtId="0" fontId="0" fillId="0" borderId="10" xfId="0" applyBorder="1"/>
    <xf numFmtId="0" fontId="4" fillId="0" borderId="1" xfId="0" applyFont="1" applyBorder="1" applyAlignment="1">
      <alignment horizontal="left"/>
    </xf>
    <xf numFmtId="0" fontId="4" fillId="2" borderId="1" xfId="0" applyFont="1" applyFill="1" applyBorder="1" applyAlignment="1">
      <alignment horizontal="left" vertical="top" wrapText="1"/>
    </xf>
    <xf numFmtId="0" fontId="11" fillId="0" borderId="0" xfId="0" applyFont="1"/>
    <xf numFmtId="44" fontId="5" fillId="3" borderId="1" xfId="0" applyNumberFormat="1" applyFont="1" applyFill="1" applyBorder="1" applyAlignment="1">
      <alignment horizontal="center" vertical="center"/>
    </xf>
    <xf numFmtId="44" fontId="4" fillId="0" borderId="1" xfId="0" applyNumberFormat="1" applyFont="1" applyBorder="1" applyAlignment="1">
      <alignment horizontal="left"/>
    </xf>
    <xf numFmtId="0" fontId="16" fillId="0" borderId="0" xfId="0" applyFont="1"/>
    <xf numFmtId="0" fontId="11" fillId="0" borderId="0" xfId="0" applyFont="1" applyAlignment="1">
      <alignment horizontal="center" vertical="center"/>
    </xf>
    <xf numFmtId="0" fontId="17" fillId="0" borderId="0" xfId="0" applyFont="1" applyAlignment="1">
      <alignment horizontal="center" vertical="center"/>
    </xf>
    <xf numFmtId="0" fontId="11" fillId="0" borderId="0" xfId="0" applyFont="1" applyAlignment="1">
      <alignment horizontal="center"/>
    </xf>
    <xf numFmtId="0" fontId="16" fillId="0" borderId="0" xfId="0" applyFont="1" applyAlignment="1">
      <alignment horizontal="center"/>
    </xf>
    <xf numFmtId="0" fontId="18" fillId="0" borderId="0" xfId="0" applyFont="1" applyAlignment="1">
      <alignment horizontal="center" vertical="center"/>
    </xf>
    <xf numFmtId="44" fontId="4" fillId="3" borderId="1" xfId="0" applyNumberFormat="1" applyFont="1" applyFill="1" applyBorder="1" applyAlignment="1">
      <alignment horizontal="center" vertical="center"/>
    </xf>
    <xf numFmtId="0" fontId="11" fillId="0" borderId="0" xfId="0" quotePrefix="1" applyFont="1"/>
    <xf numFmtId="0" fontId="9" fillId="4" borderId="0" xfId="0" applyFont="1" applyFill="1" applyBorder="1" applyAlignment="1">
      <alignment horizontal="left" vertical="top"/>
    </xf>
    <xf numFmtId="0" fontId="8" fillId="3" borderId="12" xfId="0" applyFont="1" applyFill="1" applyBorder="1" applyAlignment="1">
      <alignment vertical="top" wrapText="1"/>
    </xf>
    <xf numFmtId="0" fontId="8" fillId="3" borderId="9" xfId="0" applyFont="1" applyFill="1" applyBorder="1" applyAlignment="1">
      <alignment vertical="top" wrapText="1"/>
    </xf>
    <xf numFmtId="0" fontId="10" fillId="3" borderId="11" xfId="0" applyFont="1" applyFill="1" applyBorder="1" applyAlignment="1">
      <alignment vertical="top" wrapText="1"/>
    </xf>
    <xf numFmtId="0" fontId="10" fillId="3" borderId="12" xfId="0" applyFont="1" applyFill="1" applyBorder="1" applyAlignment="1">
      <alignment vertical="top" wrapText="1"/>
    </xf>
    <xf numFmtId="0" fontId="10" fillId="3" borderId="5" xfId="0" applyFont="1" applyFill="1" applyBorder="1" applyAlignment="1">
      <alignment vertical="top" wrapText="1"/>
    </xf>
    <xf numFmtId="0" fontId="10" fillId="3" borderId="7" xfId="0" applyFont="1" applyFill="1" applyBorder="1" applyAlignment="1">
      <alignment vertical="top" wrapText="1"/>
    </xf>
    <xf numFmtId="0" fontId="21" fillId="2" borderId="1" xfId="0" applyFont="1" applyFill="1" applyBorder="1" applyAlignment="1">
      <alignment horizontal="left" vertical="top" wrapText="1"/>
    </xf>
    <xf numFmtId="0" fontId="7" fillId="2" borderId="3" xfId="0" applyFont="1" applyFill="1" applyBorder="1" applyAlignment="1">
      <alignment vertical="top"/>
    </xf>
    <xf numFmtId="0" fontId="7" fillId="2" borderId="4" xfId="0" applyFont="1" applyFill="1" applyBorder="1" applyAlignment="1">
      <alignment vertical="top"/>
    </xf>
    <xf numFmtId="0" fontId="22" fillId="0" borderId="3" xfId="0" applyFont="1" applyBorder="1" applyAlignment="1">
      <alignment horizontal="left"/>
    </xf>
    <xf numFmtId="49" fontId="19" fillId="3" borderId="1" xfId="1" applyNumberFormat="1" applyFont="1" applyFill="1" applyBorder="1" applyAlignment="1" applyProtection="1">
      <alignment horizontal="left" vertical="top" wrapText="1"/>
      <protection locked="0"/>
    </xf>
    <xf numFmtId="0" fontId="24" fillId="6" borderId="4"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3" xfId="0" applyFont="1" applyFill="1" applyBorder="1" applyAlignment="1">
      <alignment horizontal="center" vertical="center"/>
    </xf>
    <xf numFmtId="0" fontId="7" fillId="2" borderId="5" xfId="0" applyFont="1" applyFill="1" applyBorder="1" applyAlignment="1">
      <alignment vertical="top"/>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5" fillId="2" borderId="3" xfId="0" applyFont="1" applyFill="1" applyBorder="1" applyAlignment="1">
      <alignment vertical="top"/>
    </xf>
    <xf numFmtId="0" fontId="13" fillId="0" borderId="4" xfId="0" applyFont="1" applyBorder="1" applyAlignment="1">
      <alignment horizontal="left"/>
    </xf>
    <xf numFmtId="0" fontId="22" fillId="0" borderId="2" xfId="0" applyFont="1" applyBorder="1" applyAlignment="1">
      <alignment horizontal="left"/>
    </xf>
    <xf numFmtId="0" fontId="22" fillId="0" borderId="3" xfId="0" applyFont="1" applyBorder="1" applyAlignment="1">
      <alignment horizontal="left"/>
    </xf>
    <xf numFmtId="0" fontId="22" fillId="0" borderId="4" xfId="0" applyFont="1" applyBorder="1" applyAlignment="1">
      <alignment horizontal="left"/>
    </xf>
    <xf numFmtId="164" fontId="4" fillId="3" borderId="4" xfId="0" applyNumberFormat="1" applyFont="1" applyFill="1" applyBorder="1" applyAlignment="1">
      <alignment horizontal="center" vertical="center"/>
    </xf>
    <xf numFmtId="164" fontId="26" fillId="3" borderId="2" xfId="0" applyNumberFormat="1" applyFont="1" applyFill="1" applyBorder="1" applyAlignment="1">
      <alignment horizontal="center" vertical="center"/>
    </xf>
    <xf numFmtId="164" fontId="26" fillId="3" borderId="3"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0" fillId="0" borderId="0" xfId="0"/>
    <xf numFmtId="44" fontId="0" fillId="0" borderId="1" xfId="0" applyNumberFormat="1" applyBorder="1"/>
    <xf numFmtId="0" fontId="0" fillId="2" borderId="0" xfId="0" applyFill="1"/>
    <xf numFmtId="164" fontId="26" fillId="3" borderId="1" xfId="0" applyNumberFormat="1" applyFont="1" applyFill="1" applyBorder="1" applyAlignment="1">
      <alignment horizontal="center" vertical="center"/>
    </xf>
    <xf numFmtId="0" fontId="4" fillId="2" borderId="4" xfId="0" applyFont="1" applyFill="1" applyBorder="1" applyAlignment="1">
      <alignment horizontal="left" vertical="top" wrapText="1"/>
    </xf>
    <xf numFmtId="165" fontId="29" fillId="0" borderId="0" xfId="0" applyNumberFormat="1" applyFont="1"/>
    <xf numFmtId="1" fontId="30" fillId="0" borderId="0" xfId="0" applyNumberFormat="1" applyFont="1" applyAlignment="1">
      <alignment horizontal="center" vertical="center"/>
    </xf>
    <xf numFmtId="0" fontId="29" fillId="0" borderId="0" xfId="0" applyFont="1"/>
    <xf numFmtId="0" fontId="22" fillId="2" borderId="3" xfId="0" applyFont="1" applyFill="1" applyBorder="1" applyAlignment="1">
      <alignment horizontal="center"/>
    </xf>
    <xf numFmtId="0" fontId="31" fillId="2" borderId="3" xfId="0" applyFont="1" applyFill="1" applyBorder="1" applyAlignment="1">
      <alignment horizontal="center"/>
    </xf>
    <xf numFmtId="0" fontId="12" fillId="2" borderId="5" xfId="0" applyFont="1" applyFill="1" applyBorder="1" applyAlignment="1">
      <alignment horizontal="center"/>
    </xf>
    <xf numFmtId="0" fontId="12" fillId="2" borderId="5" xfId="0" applyFont="1" applyFill="1" applyBorder="1" applyAlignment="1">
      <alignment horizontal="left"/>
    </xf>
    <xf numFmtId="0" fontId="12" fillId="0" borderId="1" xfId="0" applyFont="1" applyBorder="1" applyAlignment="1">
      <alignment horizontal="center"/>
    </xf>
    <xf numFmtId="44" fontId="5" fillId="0" borderId="1" xfId="1" applyFont="1" applyBorder="1" applyAlignment="1">
      <alignment horizontal="center"/>
    </xf>
    <xf numFmtId="0" fontId="12" fillId="2" borderId="1" xfId="0" applyFont="1" applyFill="1" applyBorder="1" applyAlignment="1">
      <alignment horizontal="center"/>
    </xf>
    <xf numFmtId="0" fontId="4" fillId="2" borderId="1" xfId="0" applyFont="1" applyFill="1" applyBorder="1" applyAlignment="1">
      <alignment horizontal="center" vertical="center"/>
    </xf>
    <xf numFmtId="0" fontId="32" fillId="0" borderId="1" xfId="0" applyFont="1" applyBorder="1" applyAlignment="1">
      <alignment horizontal="center"/>
    </xf>
    <xf numFmtId="0" fontId="33" fillId="2" borderId="3" xfId="0" applyFont="1" applyFill="1" applyBorder="1" applyAlignment="1">
      <alignment horizontal="center" vertical="top" wrapText="1"/>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2" borderId="2" xfId="0" applyFont="1" applyFill="1" applyBorder="1" applyAlignment="1">
      <alignment vertical="top"/>
    </xf>
    <xf numFmtId="44" fontId="4" fillId="0" borderId="1" xfId="0" applyNumberFormat="1" applyFont="1" applyBorder="1" applyAlignment="1">
      <alignment horizontal="center"/>
    </xf>
    <xf numFmtId="0" fontId="33" fillId="2" borderId="1" xfId="0" applyFont="1" applyFill="1" applyBorder="1" applyAlignment="1">
      <alignment horizontal="left"/>
    </xf>
    <xf numFmtId="44" fontId="4" fillId="3" borderId="1" xfId="1" applyFont="1" applyFill="1" applyBorder="1" applyAlignment="1" applyProtection="1">
      <alignment horizontal="center" vertical="center"/>
      <protection locked="0"/>
    </xf>
    <xf numFmtId="44" fontId="4" fillId="0" borderId="1" xfId="0" applyNumberFormat="1" applyFont="1" applyBorder="1" applyAlignment="1">
      <alignment horizontal="left" vertical="center"/>
    </xf>
    <xf numFmtId="44" fontId="23" fillId="6" borderId="1" xfId="1" applyFont="1" applyFill="1" applyBorder="1" applyAlignment="1" applyProtection="1">
      <alignment horizontal="center" vertical="center"/>
      <protection locked="0"/>
    </xf>
    <xf numFmtId="0" fontId="33" fillId="2" borderId="2" xfId="0" applyFont="1" applyFill="1" applyBorder="1" applyAlignment="1">
      <alignment horizontal="center" vertical="top" wrapText="1"/>
    </xf>
    <xf numFmtId="0" fontId="33" fillId="2" borderId="4" xfId="0" applyFont="1" applyFill="1" applyBorder="1" applyAlignment="1">
      <alignment horizontal="center" vertical="top" wrapText="1"/>
    </xf>
    <xf numFmtId="0" fontId="12" fillId="2" borderId="15" xfId="0" applyFont="1" applyFill="1" applyBorder="1" applyAlignment="1">
      <alignment horizontal="center"/>
    </xf>
    <xf numFmtId="0" fontId="32" fillId="2" borderId="4" xfId="0" applyFont="1" applyFill="1" applyBorder="1" applyAlignment="1">
      <alignment horizontal="center"/>
    </xf>
    <xf numFmtId="0" fontId="12" fillId="2" borderId="7" xfId="0" applyFont="1" applyFill="1" applyBorder="1" applyAlignment="1">
      <alignment horizontal="center"/>
    </xf>
    <xf numFmtId="44" fontId="4" fillId="0" borderId="1" xfId="0" applyNumberFormat="1" applyFont="1" applyBorder="1" applyAlignment="1">
      <alignment horizontal="center" vertical="center"/>
    </xf>
    <xf numFmtId="44" fontId="28" fillId="3" borderId="1" xfId="1" applyFont="1" applyFill="1" applyBorder="1" applyAlignment="1" applyProtection="1">
      <alignment horizontal="left"/>
      <protection locked="0"/>
    </xf>
    <xf numFmtId="44" fontId="28" fillId="0" borderId="1" xfId="1" applyFont="1" applyFill="1" applyBorder="1" applyAlignment="1" applyProtection="1">
      <alignment horizontal="left"/>
      <protection locked="0"/>
    </xf>
    <xf numFmtId="0" fontId="27" fillId="0" borderId="4" xfId="0" applyFont="1" applyBorder="1" applyAlignment="1">
      <alignment horizontal="left"/>
    </xf>
    <xf numFmtId="0" fontId="0" fillId="0" borderId="0" xfId="0" applyAlignment="1">
      <alignment horizontal="center" vertical="center"/>
    </xf>
    <xf numFmtId="0" fontId="0" fillId="0" borderId="1" xfId="0" applyBorder="1" applyAlignment="1">
      <alignment horizontal="center" vertical="center"/>
    </xf>
    <xf numFmtId="0" fontId="34" fillId="0" borderId="0" xfId="0" applyFont="1"/>
    <xf numFmtId="0" fontId="14" fillId="0" borderId="10" xfId="0" applyFont="1" applyBorder="1" applyAlignment="1">
      <alignment wrapText="1"/>
    </xf>
    <xf numFmtId="0" fontId="0" fillId="0" borderId="1" xfId="0" applyFill="1" applyBorder="1" applyAlignment="1">
      <alignment horizontal="center" vertical="center"/>
    </xf>
    <xf numFmtId="0" fontId="0" fillId="0" borderId="1" xfId="0" applyFont="1" applyBorder="1" applyAlignment="1">
      <alignment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28" fillId="3" borderId="2" xfId="0" applyFont="1" applyFill="1" applyBorder="1" applyAlignment="1"/>
    <xf numFmtId="0" fontId="28" fillId="3" borderId="4" xfId="0" applyFont="1" applyFill="1" applyBorder="1" applyAlignment="1"/>
    <xf numFmtId="0" fontId="28" fillId="3" borderId="11" xfId="0" applyFont="1" applyFill="1" applyBorder="1" applyAlignment="1"/>
    <xf numFmtId="0" fontId="28" fillId="3" borderId="7" xfId="0" applyFont="1" applyFill="1" applyBorder="1" applyAlignment="1"/>
    <xf numFmtId="164" fontId="26" fillId="3" borderId="4" xfId="0" applyNumberFormat="1" applyFont="1" applyFill="1" applyBorder="1" applyAlignment="1">
      <alignment horizontal="center" vertical="center"/>
    </xf>
    <xf numFmtId="164" fontId="15" fillId="3" borderId="2" xfId="0" applyNumberFormat="1" applyFont="1" applyFill="1" applyBorder="1" applyAlignment="1">
      <alignment horizontal="left" vertical="center"/>
    </xf>
    <xf numFmtId="0" fontId="4" fillId="2" borderId="2" xfId="0" applyFont="1" applyFill="1" applyBorder="1" applyAlignment="1">
      <alignment horizontal="center" vertical="center" wrapText="1"/>
    </xf>
    <xf numFmtId="0" fontId="0" fillId="0" borderId="0" xfId="0" applyAlignment="1"/>
    <xf numFmtId="0" fontId="0" fillId="2" borderId="10" xfId="0" applyFill="1" applyBorder="1"/>
    <xf numFmtId="0" fontId="0" fillId="2" borderId="14" xfId="0" applyFill="1" applyBorder="1"/>
    <xf numFmtId="0" fontId="11" fillId="7" borderId="14" xfId="0" applyFont="1" applyFill="1" applyBorder="1"/>
    <xf numFmtId="0" fontId="37" fillId="2" borderId="14" xfId="0" applyFont="1" applyFill="1" applyBorder="1" applyAlignment="1"/>
    <xf numFmtId="164" fontId="39" fillId="3" borderId="1" xfId="0" applyNumberFormat="1" applyFont="1" applyFill="1" applyBorder="1" applyAlignment="1">
      <alignment horizontal="center" vertical="center"/>
    </xf>
    <xf numFmtId="0" fontId="40" fillId="2" borderId="1" xfId="0" applyFont="1" applyFill="1" applyBorder="1" applyAlignment="1">
      <alignment horizontal="center" vertical="top" wrapText="1"/>
    </xf>
    <xf numFmtId="0" fontId="40" fillId="2" borderId="1" xfId="0" applyFont="1" applyFill="1" applyBorder="1" applyAlignment="1">
      <alignment horizontal="center" vertical="center" wrapText="1"/>
    </xf>
    <xf numFmtId="44" fontId="0" fillId="0" borderId="2" xfId="0" applyNumberFormat="1" applyBorder="1"/>
    <xf numFmtId="44" fontId="0" fillId="0" borderId="15" xfId="0" applyNumberFormat="1" applyFill="1" applyBorder="1"/>
    <xf numFmtId="44" fontId="0" fillId="8" borderId="20" xfId="0" applyNumberFormat="1" applyFill="1" applyBorder="1"/>
    <xf numFmtId="0" fontId="28" fillId="0" borderId="2" xfId="0" applyFont="1" applyBorder="1" applyAlignment="1">
      <alignment horizontal="left"/>
    </xf>
    <xf numFmtId="0" fontId="42" fillId="4" borderId="12" xfId="0" applyFont="1" applyFill="1" applyBorder="1" applyAlignment="1">
      <alignment horizontal="left" vertical="top"/>
    </xf>
    <xf numFmtId="0" fontId="43" fillId="3" borderId="12" xfId="0" applyFont="1" applyFill="1" applyBorder="1" applyAlignment="1">
      <alignment vertical="top" wrapText="1"/>
    </xf>
    <xf numFmtId="0" fontId="45" fillId="2" borderId="2" xfId="0" applyFont="1" applyFill="1" applyBorder="1" applyAlignment="1">
      <alignment vertical="top"/>
    </xf>
    <xf numFmtId="44" fontId="21" fillId="2" borderId="1" xfId="0" applyNumberFormat="1" applyFont="1" applyFill="1" applyBorder="1" applyAlignment="1">
      <alignment horizontal="left"/>
    </xf>
    <xf numFmtId="0" fontId="28" fillId="0" borderId="1" xfId="0" applyFont="1" applyBorder="1" applyAlignment="1">
      <alignment horizontal="left" wrapText="1"/>
    </xf>
    <xf numFmtId="0" fontId="21" fillId="2" borderId="1" xfId="0" applyFont="1" applyFill="1" applyBorder="1" applyAlignment="1">
      <alignment horizontal="center" vertical="center" wrapText="1"/>
    </xf>
    <xf numFmtId="0" fontId="41" fillId="2" borderId="11" xfId="0" applyFont="1" applyFill="1" applyBorder="1" applyAlignment="1">
      <alignment horizontal="left" vertical="center"/>
    </xf>
    <xf numFmtId="0" fontId="41" fillId="2" borderId="15" xfId="0" applyFont="1" applyFill="1" applyBorder="1" applyAlignment="1">
      <alignment horizontal="center"/>
    </xf>
    <xf numFmtId="0" fontId="21" fillId="2" borderId="2" xfId="0" applyFont="1" applyFill="1" applyBorder="1" applyAlignment="1">
      <alignment horizontal="center" vertical="top" wrapText="1"/>
    </xf>
    <xf numFmtId="0" fontId="21" fillId="2" borderId="3" xfId="0" applyFont="1" applyFill="1" applyBorder="1" applyAlignment="1">
      <alignment horizontal="center" vertical="top" wrapText="1"/>
    </xf>
    <xf numFmtId="0" fontId="21" fillId="2" borderId="4" xfId="0" applyFont="1" applyFill="1" applyBorder="1" applyAlignment="1">
      <alignment horizontal="center" vertical="top" wrapText="1"/>
    </xf>
    <xf numFmtId="0" fontId="29" fillId="3" borderId="1" xfId="0" applyFont="1" applyFill="1" applyBorder="1"/>
    <xf numFmtId="0" fontId="21" fillId="2" borderId="1" xfId="0" applyFont="1" applyFill="1" applyBorder="1" applyAlignment="1">
      <alignment horizontal="center" vertical="center"/>
    </xf>
    <xf numFmtId="0" fontId="26" fillId="3" borderId="1" xfId="0" applyFont="1" applyFill="1" applyBorder="1" applyAlignment="1">
      <alignment horizontal="center"/>
    </xf>
    <xf numFmtId="0" fontId="32" fillId="3" borderId="1" xfId="0" applyFont="1" applyFill="1" applyBorder="1" applyAlignment="1">
      <alignment horizontal="center"/>
    </xf>
    <xf numFmtId="0" fontId="0" fillId="0" borderId="1" xfId="0" applyFont="1" applyBorder="1" applyAlignment="1">
      <alignment vertical="center" wrapText="1"/>
    </xf>
    <xf numFmtId="0" fontId="49" fillId="3" borderId="1" xfId="0" applyFont="1" applyFill="1" applyBorder="1" applyAlignment="1">
      <alignment vertical="top" wrapText="1"/>
    </xf>
    <xf numFmtId="0" fontId="34" fillId="3" borderId="1" xfId="0" applyFont="1" applyFill="1" applyBorder="1" applyAlignment="1">
      <alignment vertical="top" wrapText="1"/>
    </xf>
    <xf numFmtId="0" fontId="34" fillId="3" borderId="14" xfId="0" applyFont="1" applyFill="1" applyBorder="1" applyAlignment="1">
      <alignment vertical="top" wrapText="1"/>
    </xf>
    <xf numFmtId="0" fontId="34" fillId="0" borderId="15" xfId="0" applyFont="1" applyBorder="1" applyAlignment="1">
      <alignment vertical="top" wrapText="1"/>
    </xf>
    <xf numFmtId="0" fontId="49" fillId="0" borderId="1" xfId="0" applyFont="1" applyBorder="1" applyAlignment="1">
      <alignment vertical="top" wrapText="1"/>
    </xf>
    <xf numFmtId="0" fontId="49" fillId="0" borderId="1" xfId="0" applyFont="1" applyFill="1" applyBorder="1" applyAlignment="1">
      <alignment vertical="top" wrapText="1"/>
    </xf>
    <xf numFmtId="0" fontId="34" fillId="0" borderId="15" xfId="0" applyFont="1" applyBorder="1"/>
    <xf numFmtId="0" fontId="34" fillId="3" borderId="1" xfId="0" applyFont="1" applyFill="1" applyBorder="1" applyAlignment="1">
      <alignment vertical="center" wrapText="1"/>
    </xf>
    <xf numFmtId="44" fontId="23" fillId="9" borderId="1" xfId="0" applyNumberFormat="1" applyFont="1" applyFill="1" applyBorder="1" applyAlignment="1" applyProtection="1">
      <alignment horizontal="center" vertical="center"/>
      <protection locked="0"/>
    </xf>
    <xf numFmtId="0" fontId="24" fillId="9" borderId="1" xfId="0" applyFont="1" applyFill="1" applyBorder="1" applyAlignment="1" applyProtection="1">
      <alignment horizontal="center" vertical="center"/>
      <protection locked="0"/>
    </xf>
    <xf numFmtId="44" fontId="5" fillId="5" borderId="1" xfId="0" applyNumberFormat="1" applyFont="1" applyFill="1" applyBorder="1" applyAlignment="1" applyProtection="1">
      <alignment horizontal="center" vertical="center"/>
      <protection locked="0"/>
    </xf>
    <xf numFmtId="0" fontId="21" fillId="5" borderId="3" xfId="0" applyFont="1" applyFill="1" applyBorder="1" applyAlignment="1" applyProtection="1">
      <alignment horizontal="center" vertical="center"/>
      <protection locked="0"/>
    </xf>
    <xf numFmtId="0" fontId="28" fillId="5" borderId="5" xfId="0" applyFont="1" applyFill="1" applyBorder="1" applyAlignment="1" applyProtection="1">
      <alignment horizontal="center"/>
      <protection locked="0"/>
    </xf>
    <xf numFmtId="0" fontId="28" fillId="9" borderId="5" xfId="0" applyFont="1" applyFill="1" applyBorder="1" applyAlignment="1" applyProtection="1">
      <alignment horizontal="center"/>
      <protection locked="0"/>
    </xf>
    <xf numFmtId="0" fontId="28" fillId="9" borderId="3" xfId="0" applyFont="1" applyFill="1" applyBorder="1" applyAlignment="1" applyProtection="1">
      <alignment horizontal="center"/>
      <protection locked="0"/>
    </xf>
    <xf numFmtId="0" fontId="2" fillId="3" borderId="1" xfId="0" applyFont="1" applyFill="1" applyBorder="1" applyAlignment="1">
      <alignment horizontal="left" wrapText="1"/>
    </xf>
    <xf numFmtId="0" fontId="42" fillId="4" borderId="1" xfId="0" applyFont="1" applyFill="1" applyBorder="1" applyAlignment="1">
      <alignment horizontal="left" vertical="top"/>
    </xf>
    <xf numFmtId="0" fontId="2" fillId="3" borderId="1" xfId="0" applyFont="1" applyFill="1" applyBorder="1" applyAlignment="1">
      <alignment horizontal="left" vertical="center" wrapText="1"/>
    </xf>
    <xf numFmtId="0" fontId="2" fillId="0" borderId="1" xfId="0" applyFont="1" applyBorder="1" applyAlignment="1">
      <alignment horizontal="left"/>
    </xf>
    <xf numFmtId="0" fontId="5" fillId="0" borderId="2" xfId="0" applyFont="1" applyBorder="1" applyAlignment="1">
      <alignment horizontal="left"/>
    </xf>
    <xf numFmtId="0" fontId="5" fillId="0" borderId="4" xfId="0" applyFont="1" applyBorder="1" applyAlignment="1">
      <alignment horizontal="left"/>
    </xf>
    <xf numFmtId="0" fontId="7" fillId="2" borderId="1" xfId="0" applyFont="1" applyFill="1" applyBorder="1" applyAlignment="1">
      <alignment horizontal="left" vertical="top"/>
    </xf>
    <xf numFmtId="0" fontId="21" fillId="2" borderId="2" xfId="0" applyFont="1" applyFill="1" applyBorder="1" applyAlignment="1">
      <alignment horizontal="center" vertical="top" wrapText="1"/>
    </xf>
    <xf numFmtId="0" fontId="21" fillId="2" borderId="3" xfId="0" applyFont="1" applyFill="1" applyBorder="1" applyAlignment="1">
      <alignment horizontal="center" vertical="top" wrapText="1"/>
    </xf>
    <xf numFmtId="0" fontId="21" fillId="2" borderId="4" xfId="0" applyFont="1" applyFill="1" applyBorder="1" applyAlignment="1">
      <alignment horizontal="center" vertical="top" wrapText="1"/>
    </xf>
    <xf numFmtId="0" fontId="13" fillId="0" borderId="2" xfId="0" applyFont="1" applyBorder="1" applyAlignment="1">
      <alignment horizontal="left" vertical="center"/>
    </xf>
    <xf numFmtId="0" fontId="13" fillId="0" borderId="4" xfId="0" applyFont="1" applyBorder="1" applyAlignment="1">
      <alignment horizontal="left" vertical="center"/>
    </xf>
    <xf numFmtId="0" fontId="13" fillId="0" borderId="2" xfId="0" applyFont="1" applyBorder="1" applyAlignment="1">
      <alignment horizontal="left"/>
    </xf>
    <xf numFmtId="0" fontId="13" fillId="0" borderId="4" xfId="0" applyFont="1" applyBorder="1" applyAlignment="1">
      <alignment horizontal="left"/>
    </xf>
    <xf numFmtId="0" fontId="4" fillId="2" borderId="2" xfId="0" applyFont="1" applyFill="1" applyBorder="1" applyAlignment="1">
      <alignment horizontal="left" vertical="top"/>
    </xf>
    <xf numFmtId="0" fontId="4" fillId="2" borderId="4" xfId="0" applyFont="1" applyFill="1" applyBorder="1" applyAlignment="1">
      <alignment horizontal="left" vertical="top"/>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4" fillId="2" borderId="11" xfId="0" applyFont="1" applyFill="1" applyBorder="1" applyAlignment="1">
      <alignment horizontal="left" vertical="top"/>
    </xf>
    <xf numFmtId="0" fontId="4" fillId="2" borderId="7" xfId="0" applyFont="1" applyFill="1" applyBorder="1" applyAlignment="1">
      <alignment horizontal="left" vertical="top"/>
    </xf>
    <xf numFmtId="0" fontId="8" fillId="5" borderId="0"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wrapText="1"/>
      <protection locked="0"/>
    </xf>
    <xf numFmtId="0" fontId="8" fillId="5" borderId="6" xfId="0" applyFont="1" applyFill="1" applyBorder="1" applyAlignment="1" applyProtection="1">
      <alignment horizontal="left" vertical="top" wrapText="1"/>
      <protection locked="0"/>
    </xf>
    <xf numFmtId="0" fontId="28" fillId="0" borderId="9" xfId="0" applyFont="1" applyBorder="1" applyAlignment="1">
      <alignment horizontal="left"/>
    </xf>
    <xf numFmtId="0" fontId="28" fillId="0" borderId="6" xfId="0" applyFont="1" applyBorder="1" applyAlignment="1">
      <alignment horizontal="left"/>
    </xf>
    <xf numFmtId="0" fontId="28" fillId="0" borderId="8" xfId="0" applyFont="1" applyBorder="1" applyAlignment="1">
      <alignment horizontal="left"/>
    </xf>
    <xf numFmtId="0" fontId="28" fillId="0" borderId="4" xfId="0" applyFont="1" applyBorder="1" applyAlignment="1">
      <alignment horizontal="left"/>
    </xf>
    <xf numFmtId="0" fontId="28" fillId="0" borderId="1" xfId="0" applyFont="1" applyBorder="1" applyAlignment="1">
      <alignment horizontal="left"/>
    </xf>
    <xf numFmtId="0" fontId="38" fillId="7" borderId="2" xfId="0" applyFont="1" applyFill="1" applyBorder="1" applyAlignment="1">
      <alignment horizontal="center" vertical="center" wrapText="1"/>
    </xf>
    <xf numFmtId="0" fontId="38" fillId="7" borderId="3" xfId="0" applyFont="1" applyFill="1" applyBorder="1" applyAlignment="1">
      <alignment horizontal="center" vertical="center" wrapText="1"/>
    </xf>
    <xf numFmtId="0" fontId="38" fillId="7" borderId="4" xfId="0" applyFont="1" applyFill="1" applyBorder="1" applyAlignment="1">
      <alignment horizontal="center" vertical="center" wrapText="1"/>
    </xf>
    <xf numFmtId="0" fontId="7" fillId="0" borderId="1" xfId="0" applyFont="1" applyBorder="1" applyAlignment="1">
      <alignment horizontal="left" vertical="top"/>
    </xf>
    <xf numFmtId="0" fontId="28" fillId="0" borderId="2" xfId="0" applyFont="1" applyBorder="1" applyAlignment="1">
      <alignment horizontal="left"/>
    </xf>
    <xf numFmtId="0" fontId="28" fillId="0" borderId="3" xfId="0" applyFont="1" applyBorder="1" applyAlignment="1">
      <alignment horizontal="left"/>
    </xf>
    <xf numFmtId="0" fontId="41" fillId="0" borderId="2" xfId="0" applyFont="1" applyBorder="1" applyAlignment="1">
      <alignment horizontal="right"/>
    </xf>
    <xf numFmtId="0" fontId="41" fillId="0" borderId="3" xfId="0" applyFont="1" applyBorder="1" applyAlignment="1">
      <alignment horizontal="right"/>
    </xf>
    <xf numFmtId="0" fontId="41" fillId="0" borderId="4" xfId="0" applyFont="1" applyBorder="1" applyAlignment="1">
      <alignment horizontal="right"/>
    </xf>
    <xf numFmtId="0" fontId="43" fillId="3" borderId="0" xfId="0" applyFont="1" applyFill="1" applyBorder="1" applyAlignment="1">
      <alignment horizontal="left" vertical="top" wrapText="1"/>
    </xf>
    <xf numFmtId="0" fontId="43" fillId="3" borderId="13" xfId="0" applyFont="1" applyFill="1" applyBorder="1" applyAlignment="1">
      <alignment horizontal="left" vertical="top" wrapText="1"/>
    </xf>
    <xf numFmtId="0" fontId="43" fillId="3" borderId="12" xfId="0" applyFont="1" applyFill="1" applyBorder="1" applyAlignment="1">
      <alignment horizontal="left" vertical="top" wrapText="1"/>
    </xf>
    <xf numFmtId="0" fontId="7" fillId="0" borderId="9" xfId="0" applyFont="1" applyBorder="1" applyAlignment="1">
      <alignment horizontal="left" vertical="top"/>
    </xf>
    <xf numFmtId="0" fontId="7" fillId="0" borderId="6" xfId="0" applyFont="1" applyBorder="1" applyAlignment="1">
      <alignment horizontal="left" vertical="top"/>
    </xf>
    <xf numFmtId="0" fontId="7" fillId="0" borderId="8" xfId="0" applyFont="1" applyBorder="1" applyAlignment="1">
      <alignment horizontal="left" vertical="top"/>
    </xf>
    <xf numFmtId="0" fontId="10" fillId="3" borderId="9" xfId="0" applyFont="1" applyFill="1" applyBorder="1" applyAlignment="1">
      <alignment horizontal="left" vertical="top" wrapText="1"/>
    </xf>
    <xf numFmtId="0" fontId="10" fillId="3" borderId="6" xfId="0" applyFont="1" applyFill="1" applyBorder="1" applyAlignment="1">
      <alignment horizontal="left" vertical="top" wrapText="1"/>
    </xf>
    <xf numFmtId="0" fontId="10" fillId="3" borderId="8" xfId="0" applyFont="1" applyFill="1" applyBorder="1" applyAlignment="1">
      <alignment horizontal="left" vertical="top" wrapText="1"/>
    </xf>
    <xf numFmtId="0" fontId="46" fillId="2" borderId="2" xfId="0" applyFont="1" applyFill="1" applyBorder="1" applyAlignment="1">
      <alignment horizontal="right" vertical="top"/>
    </xf>
    <xf numFmtId="0" fontId="46" fillId="2" borderId="19" xfId="0" applyFont="1" applyFill="1" applyBorder="1" applyAlignment="1">
      <alignment horizontal="right" vertical="top"/>
    </xf>
    <xf numFmtId="0" fontId="21" fillId="5" borderId="16" xfId="0" applyFont="1" applyFill="1" applyBorder="1" applyAlignment="1" applyProtection="1">
      <alignment horizontal="center" vertical="top"/>
      <protection locked="0"/>
    </xf>
    <xf numFmtId="0" fontId="21" fillId="5" borderId="17" xfId="0" applyFont="1" applyFill="1" applyBorder="1" applyAlignment="1" applyProtection="1">
      <alignment horizontal="center" vertical="top"/>
      <protection locked="0"/>
    </xf>
    <xf numFmtId="0" fontId="21" fillId="5" borderId="18" xfId="0" applyFont="1" applyFill="1" applyBorder="1" applyAlignment="1" applyProtection="1">
      <alignment horizontal="center" vertical="top"/>
      <protection locked="0"/>
    </xf>
    <xf numFmtId="0" fontId="10" fillId="5" borderId="0" xfId="0" applyFont="1" applyFill="1" applyBorder="1" applyAlignment="1" applyProtection="1">
      <alignment horizontal="left" vertical="top" wrapText="1"/>
      <protection locked="0"/>
    </xf>
    <xf numFmtId="0" fontId="10" fillId="5" borderId="13" xfId="0" applyFont="1" applyFill="1" applyBorder="1" applyAlignment="1" applyProtection="1">
      <alignment horizontal="left" vertical="top" wrapText="1"/>
      <protection locked="0"/>
    </xf>
    <xf numFmtId="0" fontId="29" fillId="0" borderId="0" xfId="0" applyFont="1" applyAlignment="1">
      <alignment horizontal="center" vertical="center" wrapText="1"/>
    </xf>
    <xf numFmtId="44" fontId="28" fillId="3" borderId="10" xfId="1" applyFont="1" applyFill="1" applyBorder="1" applyAlignment="1" applyProtection="1">
      <alignment horizontal="left" vertical="center"/>
      <protection locked="0"/>
    </xf>
    <xf numFmtId="44" fontId="28" fillId="3" borderId="14" xfId="1" applyFont="1" applyFill="1" applyBorder="1" applyAlignment="1" applyProtection="1">
      <alignment horizontal="left" vertical="center"/>
      <protection locked="0"/>
    </xf>
    <xf numFmtId="44" fontId="28" fillId="3" borderId="15" xfId="1" applyFont="1" applyFill="1" applyBorder="1" applyAlignment="1" applyProtection="1">
      <alignment horizontal="left" vertical="center"/>
      <protection locked="0"/>
    </xf>
    <xf numFmtId="0" fontId="5" fillId="0" borderId="10"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12" fillId="0" borderId="2" xfId="0" applyFont="1" applyBorder="1" applyAlignment="1">
      <alignment horizontal="right"/>
    </xf>
    <xf numFmtId="0" fontId="12" fillId="0" borderId="3" xfId="0" applyFont="1" applyBorder="1" applyAlignment="1">
      <alignment horizontal="right"/>
    </xf>
    <xf numFmtId="0" fontId="12" fillId="0" borderId="4" xfId="0" applyFont="1" applyBorder="1" applyAlignment="1">
      <alignment horizontal="right"/>
    </xf>
    <xf numFmtId="0" fontId="4" fillId="2" borderId="5" xfId="0" applyFont="1" applyFill="1" applyBorder="1" applyAlignment="1">
      <alignment horizontal="center" vertical="center" wrapText="1"/>
    </xf>
    <xf numFmtId="0" fontId="36" fillId="0" borderId="2" xfId="0" applyFont="1" applyBorder="1" applyAlignment="1">
      <alignment horizontal="center"/>
    </xf>
    <xf numFmtId="0" fontId="36" fillId="0" borderId="3" xfId="0" applyFont="1" applyBorder="1" applyAlignment="1">
      <alignment horizontal="center"/>
    </xf>
    <xf numFmtId="0" fontId="36" fillId="0" borderId="5" xfId="0" applyFont="1" applyBorder="1" applyAlignment="1">
      <alignment horizontal="center"/>
    </xf>
    <xf numFmtId="0" fontId="36" fillId="0" borderId="4" xfId="0" applyFont="1" applyBorder="1" applyAlignment="1">
      <alignment horizontal="center"/>
    </xf>
    <xf numFmtId="0" fontId="4" fillId="2" borderId="10"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21" fillId="2" borderId="7" xfId="0" applyFont="1" applyFill="1" applyBorder="1" applyAlignment="1">
      <alignment horizontal="left" vertical="center" wrapText="1"/>
    </xf>
    <xf numFmtId="0" fontId="21" fillId="2" borderId="8" xfId="0" applyFont="1" applyFill="1" applyBorder="1" applyAlignment="1">
      <alignment horizontal="left" vertical="center" wrapText="1"/>
    </xf>
    <xf numFmtId="49" fontId="47" fillId="3" borderId="10" xfId="1" applyNumberFormat="1" applyFont="1" applyFill="1" applyBorder="1" applyAlignment="1" applyProtection="1">
      <alignment horizontal="left" vertical="center" wrapText="1"/>
      <protection locked="0"/>
    </xf>
    <xf numFmtId="49" fontId="47" fillId="3" borderId="14" xfId="1" applyNumberFormat="1" applyFont="1" applyFill="1" applyBorder="1" applyAlignment="1" applyProtection="1">
      <alignment horizontal="left" vertical="center" wrapText="1"/>
      <protection locked="0"/>
    </xf>
    <xf numFmtId="0" fontId="31" fillId="2" borderId="6" xfId="0" applyFont="1" applyFill="1" applyBorder="1" applyAlignment="1">
      <alignment horizontal="center"/>
    </xf>
    <xf numFmtId="0" fontId="31" fillId="2" borderId="8" xfId="0" applyFont="1" applyFill="1" applyBorder="1" applyAlignment="1">
      <alignment horizontal="center"/>
    </xf>
    <xf numFmtId="0" fontId="24" fillId="6" borderId="2" xfId="0" applyFont="1" applyFill="1" applyBorder="1" applyAlignment="1">
      <alignment horizontal="left" vertical="top" wrapText="1"/>
    </xf>
    <xf numFmtId="0" fontId="24" fillId="6" borderId="4" xfId="0" applyFont="1" applyFill="1" applyBorder="1" applyAlignment="1">
      <alignment horizontal="left" vertical="top" wrapText="1"/>
    </xf>
    <xf numFmtId="0" fontId="7" fillId="2" borderId="2" xfId="0" applyFont="1" applyFill="1" applyBorder="1" applyAlignment="1">
      <alignment horizontal="left" vertical="top"/>
    </xf>
    <xf numFmtId="0" fontId="7" fillId="2" borderId="3" xfId="0" applyFont="1" applyFill="1" applyBorder="1" applyAlignment="1">
      <alignment horizontal="left" vertical="top"/>
    </xf>
    <xf numFmtId="0" fontId="7" fillId="2" borderId="4" xfId="0" applyFont="1" applyFill="1" applyBorder="1" applyAlignment="1">
      <alignment horizontal="left" vertical="top"/>
    </xf>
    <xf numFmtId="0" fontId="23" fillId="6" borderId="2" xfId="0" applyFont="1" applyFill="1" applyBorder="1" applyAlignment="1">
      <alignment horizontal="left" vertical="top" wrapText="1"/>
    </xf>
    <xf numFmtId="0" fontId="23" fillId="6" borderId="4" xfId="0" applyFont="1" applyFill="1" applyBorder="1" applyAlignment="1">
      <alignment horizontal="left" vertical="top" wrapText="1"/>
    </xf>
    <xf numFmtId="0" fontId="33" fillId="0" borderId="2" xfId="0" applyFont="1" applyBorder="1" applyAlignment="1">
      <alignment horizontal="center" vertical="top"/>
    </xf>
    <xf numFmtId="0" fontId="33" fillId="0" borderId="3" xfId="0" applyFont="1" applyBorder="1" applyAlignment="1">
      <alignment horizontal="center" vertical="top"/>
    </xf>
    <xf numFmtId="0" fontId="33" fillId="0" borderId="4" xfId="0" applyFont="1" applyBorder="1" applyAlignment="1">
      <alignment horizontal="center" vertical="top"/>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22" fillId="0" borderId="2" xfId="0" applyFont="1" applyBorder="1" applyAlignment="1">
      <alignment horizontal="left" vertical="top"/>
    </xf>
    <xf numFmtId="0" fontId="22" fillId="0" borderId="3" xfId="0" applyFont="1" applyBorder="1" applyAlignment="1">
      <alignment horizontal="left" vertical="top"/>
    </xf>
    <xf numFmtId="0" fontId="22" fillId="0" borderId="4" xfId="0" applyFont="1" applyBorder="1" applyAlignment="1">
      <alignment horizontal="left" vertical="top"/>
    </xf>
    <xf numFmtId="0" fontId="27" fillId="0" borderId="2" xfId="0" applyFont="1" applyBorder="1" applyAlignment="1">
      <alignment horizontal="left"/>
    </xf>
    <xf numFmtId="0" fontId="27" fillId="0" borderId="3" xfId="0" applyFont="1" applyBorder="1" applyAlignment="1">
      <alignment horizontal="left"/>
    </xf>
    <xf numFmtId="0" fontId="33" fillId="0" borderId="2"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4" fillId="3" borderId="0" xfId="0" applyFont="1" applyFill="1" applyBorder="1" applyAlignment="1">
      <alignment horizontal="left" vertical="top" wrapText="1"/>
    </xf>
    <xf numFmtId="0" fontId="4" fillId="2" borderId="11" xfId="0" applyFont="1" applyFill="1" applyBorder="1" applyAlignment="1">
      <alignment horizontal="left" vertical="center"/>
    </xf>
    <xf numFmtId="0" fontId="4" fillId="2" borderId="7" xfId="0" applyFont="1" applyFill="1" applyBorder="1" applyAlignment="1">
      <alignment horizontal="left" vertical="center"/>
    </xf>
    <xf numFmtId="0" fontId="4" fillId="2" borderId="9" xfId="0" applyFont="1" applyFill="1" applyBorder="1" applyAlignment="1">
      <alignment horizontal="left" vertical="center"/>
    </xf>
    <xf numFmtId="0" fontId="4" fillId="2" borderId="8" xfId="0" applyFont="1" applyFill="1" applyBorder="1" applyAlignment="1">
      <alignment horizontal="left" vertical="center"/>
    </xf>
    <xf numFmtId="49" fontId="47" fillId="3" borderId="15" xfId="1" applyNumberFormat="1" applyFont="1" applyFill="1" applyBorder="1" applyAlignment="1" applyProtection="1">
      <alignment horizontal="left" vertical="center" wrapText="1"/>
      <protection locked="0"/>
    </xf>
    <xf numFmtId="0" fontId="35" fillId="2" borderId="2" xfId="0" applyFont="1" applyFill="1" applyBorder="1" applyAlignment="1">
      <alignment horizontal="left" vertical="top"/>
    </xf>
    <xf numFmtId="0" fontId="8" fillId="0" borderId="0" xfId="0" applyFont="1" applyBorder="1" applyAlignment="1">
      <alignment horizontal="center" vertical="top"/>
    </xf>
    <xf numFmtId="0" fontId="8" fillId="0" borderId="13" xfId="0" applyFont="1" applyBorder="1" applyAlignment="1">
      <alignment horizontal="center" vertical="top"/>
    </xf>
    <xf numFmtId="0" fontId="8" fillId="0" borderId="6" xfId="0" applyFont="1" applyBorder="1" applyAlignment="1">
      <alignment horizontal="center" vertical="top"/>
    </xf>
    <xf numFmtId="0" fontId="8" fillId="0" borderId="8" xfId="0" applyFont="1" applyBorder="1" applyAlignment="1">
      <alignment horizontal="center" vertical="top"/>
    </xf>
    <xf numFmtId="0" fontId="8" fillId="3" borderId="11" xfId="0" applyFont="1" applyFill="1" applyBorder="1" applyAlignment="1">
      <alignment horizontal="left" vertical="top" wrapText="1"/>
    </xf>
    <xf numFmtId="0" fontId="8" fillId="3" borderId="5" xfId="0" applyFont="1" applyFill="1" applyBorder="1" applyAlignment="1">
      <alignment horizontal="left" vertical="top" wrapText="1"/>
    </xf>
    <xf numFmtId="0" fontId="8" fillId="3" borderId="7" xfId="0" applyFont="1" applyFill="1" applyBorder="1" applyAlignment="1">
      <alignment horizontal="left" vertical="top" wrapText="1"/>
    </xf>
    <xf numFmtId="0" fontId="48" fillId="0" borderId="12" xfId="0" applyFont="1" applyBorder="1" applyAlignment="1">
      <alignment horizontal="left" vertical="top" wrapText="1"/>
    </xf>
    <xf numFmtId="0" fontId="48" fillId="0" borderId="0" xfId="0" applyFont="1" applyBorder="1" applyAlignment="1">
      <alignment horizontal="left" vertical="top" wrapText="1"/>
    </xf>
    <xf numFmtId="0" fontId="48" fillId="0" borderId="13" xfId="0" applyFont="1" applyBorder="1" applyAlignment="1">
      <alignment horizontal="left" vertical="top" wrapText="1"/>
    </xf>
    <xf numFmtId="0" fontId="45" fillId="2" borderId="2" xfId="0" applyFont="1" applyFill="1" applyBorder="1" applyAlignment="1">
      <alignment horizontal="left" vertical="top"/>
    </xf>
    <xf numFmtId="0" fontId="45" fillId="2" borderId="4" xfId="0" applyFont="1" applyFill="1" applyBorder="1" applyAlignment="1">
      <alignment horizontal="left" vertical="top"/>
    </xf>
    <xf numFmtId="0" fontId="27" fillId="2" borderId="1" xfId="0" applyFont="1" applyFill="1" applyBorder="1" applyAlignment="1">
      <alignment horizontal="center" vertical="center"/>
    </xf>
    <xf numFmtId="0" fontId="4" fillId="2" borderId="9" xfId="0" applyFont="1" applyFill="1" applyBorder="1" applyAlignment="1">
      <alignment horizontal="left" vertical="top"/>
    </xf>
    <xf numFmtId="0" fontId="4" fillId="2" borderId="8" xfId="0" applyFont="1" applyFill="1" applyBorder="1" applyAlignment="1">
      <alignment horizontal="left" vertical="top"/>
    </xf>
    <xf numFmtId="0" fontId="33" fillId="0" borderId="2" xfId="0" applyFont="1" applyBorder="1" applyAlignment="1">
      <alignment horizontal="center" vertical="center"/>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50" fillId="0" borderId="1" xfId="0" applyFont="1" applyBorder="1" applyAlignment="1">
      <alignment vertical="top" wrapText="1"/>
    </xf>
  </cellXfs>
  <cellStyles count="3">
    <cellStyle name="Normal 2" xfId="2" xr:uid="{00000000-0005-0000-0000-000000000000}"/>
    <cellStyle name="Standaard" xfId="0" builtinId="0"/>
    <cellStyle name="Valuta" xfId="1" builtinId="4"/>
  </cellStyles>
  <dxfs count="35">
    <dxf>
      <font>
        <color rgb="FF00B050"/>
      </font>
      <fill>
        <patternFill>
          <bgColor rgb="FF00B050"/>
        </patternFill>
      </fill>
    </dxf>
    <dxf>
      <font>
        <color theme="0"/>
      </font>
      <fill>
        <patternFill>
          <bgColor rgb="FFFF0000"/>
        </patternFill>
      </fill>
    </dxf>
    <dxf>
      <font>
        <color theme="0"/>
      </font>
      <fill>
        <patternFill>
          <bgColor rgb="FFFF0000"/>
        </patternFill>
      </fill>
      <border>
        <left style="thin">
          <color theme="7" tint="0.39991454817346722"/>
        </left>
        <right style="thin">
          <color theme="7" tint="0.39991454817346722"/>
        </right>
        <top style="thin">
          <color theme="7" tint="0.39991454817346722"/>
        </top>
        <bottom style="thin">
          <color theme="7" tint="0.39991454817346722"/>
        </bottom>
        <vertical/>
        <horizontal/>
      </border>
    </dxf>
    <dxf>
      <fill>
        <patternFill>
          <bgColor rgb="FFFFFF00"/>
        </patternFill>
      </fill>
    </dxf>
    <dxf>
      <fill>
        <patternFill>
          <bgColor rgb="FFFFFF00"/>
        </patternFill>
      </fill>
    </dxf>
    <dxf>
      <font>
        <b val="0"/>
        <i val="0"/>
        <color rgb="FF00B050"/>
      </font>
      <fill>
        <patternFill>
          <bgColor theme="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rgb="FF00B050"/>
      </font>
      <fill>
        <patternFill>
          <bgColor rgb="FF00B050"/>
        </patternFill>
      </fill>
    </dxf>
    <dxf>
      <font>
        <color theme="1"/>
      </font>
    </dxf>
    <dxf>
      <font>
        <color theme="1"/>
      </font>
    </dxf>
    <dxf>
      <font>
        <color theme="1"/>
      </font>
      <fill>
        <patternFill>
          <bgColor rgb="FFFFFF00"/>
        </patternFill>
      </fill>
    </dxf>
    <dxf>
      <font>
        <color theme="1"/>
      </font>
      <fill>
        <patternFill>
          <bgColor rgb="FFFFFF00"/>
        </patternFill>
      </fill>
    </dxf>
    <dxf>
      <font>
        <color theme="1"/>
      </font>
    </dxf>
    <dxf>
      <font>
        <color theme="1"/>
      </font>
    </dxf>
    <dxf>
      <font>
        <color theme="1"/>
      </font>
      <fill>
        <patternFill>
          <bgColor rgb="FFFFFF00"/>
        </patternFill>
      </fill>
    </dxf>
    <dxf>
      <font>
        <color theme="1"/>
      </font>
      <fill>
        <patternFill>
          <bgColor rgb="FFFFFF00"/>
        </patternFill>
      </fill>
    </dxf>
    <dxf>
      <font>
        <b/>
        <i val="0"/>
        <color theme="1"/>
      </font>
      <fill>
        <patternFill>
          <bgColor theme="0"/>
        </patternFill>
      </fill>
    </dxf>
    <dxf>
      <font>
        <b/>
        <i val="0"/>
        <color theme="1"/>
      </font>
      <fill>
        <patternFill>
          <bgColor theme="0"/>
        </patternFill>
      </fill>
    </dxf>
    <dxf>
      <font>
        <color theme="1"/>
      </font>
      <fill>
        <patternFill>
          <bgColor rgb="FFFFFF00"/>
        </patternFill>
      </fill>
    </dxf>
    <dxf>
      <font>
        <color theme="1"/>
      </font>
      <fill>
        <patternFill>
          <bgColor rgb="FFFFFF00"/>
        </patternFill>
      </fill>
    </dxf>
    <dxf>
      <font>
        <b val="0"/>
        <i val="0"/>
        <color theme="1"/>
      </font>
      <fill>
        <patternFill>
          <bgColor theme="0"/>
        </patternFill>
      </fill>
    </dxf>
    <dxf>
      <font>
        <b val="0"/>
        <i val="0"/>
        <color theme="1"/>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
  <sheetViews>
    <sheetView topLeftCell="A13" zoomScale="120" zoomScaleNormal="120" workbookViewId="0">
      <selection activeCell="C21" sqref="C21"/>
    </sheetView>
  </sheetViews>
  <sheetFormatPr defaultColWidth="8.85546875" defaultRowHeight="15" x14ac:dyDescent="0.25"/>
  <cols>
    <col min="1" max="1" width="3" style="55" bestFit="1" customWidth="1"/>
    <col min="2" max="2" width="96.28515625" customWidth="1"/>
    <col min="3" max="3" width="17.7109375" bestFit="1" customWidth="1"/>
  </cols>
  <sheetData>
    <row r="1" spans="1:3" x14ac:dyDescent="0.25">
      <c r="B1" s="14"/>
    </row>
    <row r="2" spans="1:3" ht="30" x14ac:dyDescent="0.25">
      <c r="A2" s="151" t="s">
        <v>113</v>
      </c>
      <c r="B2" s="151"/>
    </row>
    <row r="3" spans="1:3" ht="17.100000000000001" customHeight="1" x14ac:dyDescent="0.25">
      <c r="A3" s="150" t="s">
        <v>0</v>
      </c>
      <c r="B3" s="150"/>
    </row>
    <row r="4" spans="1:3" ht="18" customHeight="1" x14ac:dyDescent="0.25">
      <c r="A4" s="93">
        <v>1</v>
      </c>
      <c r="B4" s="1" t="s">
        <v>112</v>
      </c>
    </row>
    <row r="5" spans="1:3" ht="45" x14ac:dyDescent="0.25">
      <c r="A5" s="93">
        <v>2</v>
      </c>
      <c r="B5" s="135" t="s">
        <v>155</v>
      </c>
      <c r="C5" s="17"/>
    </row>
    <row r="6" spans="1:3" ht="33.75" customHeight="1" x14ac:dyDescent="0.25">
      <c r="A6" s="93">
        <v>3</v>
      </c>
      <c r="B6" s="136" t="s">
        <v>149</v>
      </c>
      <c r="C6" s="17"/>
    </row>
    <row r="7" spans="1:3" ht="31.35" customHeight="1" x14ac:dyDescent="0.25">
      <c r="A7" s="93">
        <v>4</v>
      </c>
      <c r="B7" s="136" t="s">
        <v>114</v>
      </c>
    </row>
    <row r="8" spans="1:3" s="4" customFormat="1" ht="17.100000000000001" customHeight="1" x14ac:dyDescent="0.25">
      <c r="A8" s="93">
        <v>5</v>
      </c>
      <c r="B8" s="2" t="s">
        <v>156</v>
      </c>
    </row>
    <row r="9" spans="1:3" s="4" customFormat="1" ht="30" x14ac:dyDescent="0.25">
      <c r="A9" s="93">
        <v>6</v>
      </c>
      <c r="B9" s="136" t="s">
        <v>157</v>
      </c>
      <c r="C9" s="17"/>
    </row>
    <row r="10" spans="1:3" s="4" customFormat="1" ht="33" customHeight="1" x14ac:dyDescent="0.25">
      <c r="A10" s="93">
        <v>7</v>
      </c>
      <c r="B10" s="2" t="s">
        <v>158</v>
      </c>
    </row>
    <row r="11" spans="1:3" s="55" customFormat="1" ht="33" customHeight="1" x14ac:dyDescent="0.25">
      <c r="A11" s="93">
        <v>8</v>
      </c>
      <c r="B11" s="136" t="s">
        <v>115</v>
      </c>
    </row>
    <row r="12" spans="1:3" s="55" customFormat="1" ht="75" x14ac:dyDescent="0.25">
      <c r="A12" s="92">
        <v>9</v>
      </c>
      <c r="B12" s="137" t="s">
        <v>159</v>
      </c>
    </row>
    <row r="13" spans="1:3" x14ac:dyDescent="0.25">
      <c r="A13" s="152" t="s">
        <v>1</v>
      </c>
      <c r="B13" s="152"/>
    </row>
    <row r="14" spans="1:3" ht="30" x14ac:dyDescent="0.25">
      <c r="A14" s="92">
        <v>10</v>
      </c>
      <c r="B14" s="138" t="s">
        <v>151</v>
      </c>
      <c r="C14" s="17"/>
    </row>
    <row r="15" spans="1:3" ht="45" x14ac:dyDescent="0.25">
      <c r="A15" s="92">
        <v>11</v>
      </c>
      <c r="B15" s="139" t="s">
        <v>116</v>
      </c>
      <c r="C15" s="17"/>
    </row>
    <row r="16" spans="1:3" ht="33.75" customHeight="1" x14ac:dyDescent="0.25">
      <c r="A16" s="92">
        <v>12</v>
      </c>
      <c r="B16" s="3" t="s">
        <v>160</v>
      </c>
    </row>
    <row r="17" spans="1:2" ht="45" x14ac:dyDescent="0.25">
      <c r="A17" s="92">
        <v>13</v>
      </c>
      <c r="B17" s="275" t="s">
        <v>163</v>
      </c>
    </row>
    <row r="18" spans="1:2" x14ac:dyDescent="0.25">
      <c r="A18" s="92">
        <v>14</v>
      </c>
      <c r="B18" s="140" t="s">
        <v>117</v>
      </c>
    </row>
    <row r="19" spans="1:2" s="4" customFormat="1" x14ac:dyDescent="0.25">
      <c r="A19" s="92">
        <v>15</v>
      </c>
      <c r="B19" s="141" t="s">
        <v>150</v>
      </c>
    </row>
    <row r="20" spans="1:2" s="4" customFormat="1" x14ac:dyDescent="0.25">
      <c r="A20" s="92">
        <v>16</v>
      </c>
      <c r="B20" s="95" t="s">
        <v>152</v>
      </c>
    </row>
    <row r="21" spans="1:2" s="4" customFormat="1" x14ac:dyDescent="0.25">
      <c r="A21" s="153" t="s">
        <v>110</v>
      </c>
      <c r="B21" s="153"/>
    </row>
    <row r="22" spans="1:2" s="4" customFormat="1" ht="64.5" customHeight="1" x14ac:dyDescent="0.25">
      <c r="A22" s="96">
        <v>17</v>
      </c>
      <c r="B22" s="142" t="s">
        <v>118</v>
      </c>
    </row>
    <row r="23" spans="1:2" s="4" customFormat="1" ht="30" x14ac:dyDescent="0.25">
      <c r="A23" s="96">
        <v>18</v>
      </c>
      <c r="B23" s="142" t="s">
        <v>161</v>
      </c>
    </row>
    <row r="24" spans="1:2" s="4" customFormat="1" ht="45" x14ac:dyDescent="0.25">
      <c r="A24" s="96">
        <v>19</v>
      </c>
      <c r="B24" s="142" t="s">
        <v>153</v>
      </c>
    </row>
    <row r="25" spans="1:2" s="4" customFormat="1" ht="30" x14ac:dyDescent="0.25">
      <c r="A25" s="96">
        <v>20</v>
      </c>
      <c r="B25" s="142" t="s">
        <v>119</v>
      </c>
    </row>
    <row r="26" spans="1:2" ht="45" x14ac:dyDescent="0.25">
      <c r="A26" s="96">
        <v>21</v>
      </c>
      <c r="B26" s="142" t="s">
        <v>154</v>
      </c>
    </row>
    <row r="27" spans="1:2" x14ac:dyDescent="0.25">
      <c r="A27" s="96">
        <v>22</v>
      </c>
      <c r="B27" s="134" t="s">
        <v>162</v>
      </c>
    </row>
    <row r="28" spans="1:2" ht="30" x14ac:dyDescent="0.25">
      <c r="A28" s="96">
        <v>23</v>
      </c>
      <c r="B28" s="97" t="s">
        <v>111</v>
      </c>
    </row>
    <row r="29" spans="1:2" x14ac:dyDescent="0.25">
      <c r="B29" s="55"/>
    </row>
  </sheetData>
  <customSheetViews>
    <customSheetView guid="{B5AC064D-419A-6848-AFB2-153F0700B23B}">
      <selection activeCell="A2" sqref="A2"/>
      <pageMargins left="0.7" right="0.7" top="0.75" bottom="0.75" header="0.3" footer="0.3"/>
    </customSheetView>
  </customSheetViews>
  <mergeCells count="4">
    <mergeCell ref="A3:B3"/>
    <mergeCell ref="A2:B2"/>
    <mergeCell ref="A13:B13"/>
    <mergeCell ref="A21:B21"/>
  </mergeCells>
  <pageMargins left="0.7" right="0.7" top="0.75" bottom="0.75" header="0.3" footer="0.3"/>
  <pageSetup paperSize="9" orientation="portrait" horizontalDpi="1200" verticalDpi="120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34"/>
  <sheetViews>
    <sheetView tabSelected="1" zoomScale="85" zoomScaleNormal="85" workbookViewId="0">
      <selection activeCell="A17" sqref="A17:B17"/>
    </sheetView>
  </sheetViews>
  <sheetFormatPr defaultColWidth="9.140625" defaultRowHeight="15" x14ac:dyDescent="0.25"/>
  <cols>
    <col min="1" max="1" width="64.5703125" style="4" customWidth="1"/>
    <col min="2" max="2" width="9.7109375" style="4" customWidth="1"/>
    <col min="3" max="3" width="19.7109375" style="4" bestFit="1" customWidth="1"/>
    <col min="4" max="4" width="21.42578125" style="4" bestFit="1" customWidth="1"/>
    <col min="5" max="5" width="19.5703125" style="4" bestFit="1" customWidth="1"/>
    <col min="6" max="6" width="20.85546875" style="4" bestFit="1" customWidth="1"/>
    <col min="7" max="7" width="20.28515625" style="4" customWidth="1"/>
    <col min="8" max="8" width="82.42578125" style="4" customWidth="1"/>
    <col min="9" max="9" width="1.85546875" style="4" customWidth="1"/>
    <col min="10" max="10" width="4.5703125" style="17" hidden="1" customWidth="1"/>
    <col min="11" max="11" width="4.5703125" style="23" hidden="1" customWidth="1"/>
    <col min="12" max="12" width="4.5703125" style="17" hidden="1" customWidth="1"/>
    <col min="13" max="17" width="4.5703125" style="4" hidden="1" customWidth="1"/>
    <col min="18" max="16384" width="9.140625" style="4"/>
  </cols>
  <sheetData>
    <row r="1" spans="1:11" x14ac:dyDescent="0.25">
      <c r="A1" s="7"/>
      <c r="B1" s="8"/>
      <c r="C1" s="8"/>
      <c r="D1" s="8"/>
      <c r="E1" s="8"/>
      <c r="F1" s="8"/>
      <c r="G1" s="8"/>
      <c r="H1" s="9"/>
      <c r="I1" s="108"/>
    </row>
    <row r="2" spans="1:11" ht="38.25" customHeight="1" x14ac:dyDescent="0.25">
      <c r="A2" s="119" t="s">
        <v>88</v>
      </c>
      <c r="B2" s="28"/>
      <c r="C2" s="6"/>
      <c r="D2" s="6"/>
      <c r="E2" s="6"/>
      <c r="F2" s="6"/>
      <c r="G2" s="6"/>
      <c r="H2" s="10"/>
      <c r="I2" s="109"/>
    </row>
    <row r="3" spans="1:11" ht="16.5" customHeight="1" x14ac:dyDescent="0.25">
      <c r="A3" s="11"/>
      <c r="B3" s="12"/>
      <c r="C3" s="12"/>
      <c r="D3" s="12"/>
      <c r="E3" s="12"/>
      <c r="F3" s="12"/>
      <c r="G3" s="12"/>
      <c r="H3" s="13"/>
      <c r="I3" s="109"/>
    </row>
    <row r="4" spans="1:11" x14ac:dyDescent="0.25">
      <c r="A4" s="31"/>
      <c r="B4" s="33"/>
      <c r="C4" s="33"/>
      <c r="D4" s="33"/>
      <c r="E4" s="33"/>
      <c r="F4" s="33"/>
      <c r="G4" s="33"/>
      <c r="H4" s="34"/>
      <c r="I4" s="109"/>
    </row>
    <row r="5" spans="1:11" x14ac:dyDescent="0.25">
      <c r="A5" s="120" t="s">
        <v>89</v>
      </c>
      <c r="B5" s="188" t="s">
        <v>74</v>
      </c>
      <c r="C5" s="188"/>
      <c r="D5" s="188"/>
      <c r="E5" s="188"/>
      <c r="F5" s="188"/>
      <c r="G5" s="188"/>
      <c r="H5" s="189"/>
      <c r="I5" s="109"/>
    </row>
    <row r="6" spans="1:11" x14ac:dyDescent="0.25">
      <c r="A6" s="32" t="s">
        <v>38</v>
      </c>
      <c r="B6" s="202" t="s">
        <v>39</v>
      </c>
      <c r="C6" s="202"/>
      <c r="D6" s="202"/>
      <c r="E6" s="202"/>
      <c r="F6" s="202"/>
      <c r="G6" s="202"/>
      <c r="H6" s="203"/>
      <c r="I6" s="110">
        <f>IF(B6="……………………………………………….",0,1)</f>
        <v>0</v>
      </c>
    </row>
    <row r="7" spans="1:11" x14ac:dyDescent="0.25">
      <c r="A7" s="32" t="s">
        <v>134</v>
      </c>
      <c r="B7" s="202" t="s">
        <v>39</v>
      </c>
      <c r="C7" s="202"/>
      <c r="D7" s="202"/>
      <c r="E7" s="202"/>
      <c r="F7" s="202"/>
      <c r="G7" s="202"/>
      <c r="H7" s="203"/>
      <c r="I7" s="110">
        <f>IF(B7="……………………………………………….",0,1)</f>
        <v>0</v>
      </c>
    </row>
    <row r="8" spans="1:11" x14ac:dyDescent="0.25">
      <c r="A8" s="190" t="s">
        <v>90</v>
      </c>
      <c r="B8" s="188"/>
      <c r="C8" s="188"/>
      <c r="D8" s="188"/>
      <c r="E8" s="188"/>
      <c r="F8" s="188"/>
      <c r="G8" s="188"/>
      <c r="H8" s="189"/>
      <c r="I8" s="109"/>
    </row>
    <row r="9" spans="1:11" x14ac:dyDescent="0.25">
      <c r="A9" s="194"/>
      <c r="B9" s="195"/>
      <c r="C9" s="195"/>
      <c r="D9" s="195"/>
      <c r="E9" s="195"/>
      <c r="F9" s="195"/>
      <c r="G9" s="195"/>
      <c r="H9" s="196"/>
      <c r="I9" s="109"/>
    </row>
    <row r="10" spans="1:11" ht="18.75" x14ac:dyDescent="0.25">
      <c r="A10" s="191"/>
      <c r="B10" s="192"/>
      <c r="C10" s="192"/>
      <c r="D10" s="192"/>
      <c r="E10" s="192"/>
      <c r="F10" s="192"/>
      <c r="G10" s="192"/>
      <c r="H10" s="193"/>
      <c r="I10" s="109"/>
      <c r="J10" s="20"/>
      <c r="K10" s="24"/>
    </row>
    <row r="11" spans="1:11" ht="19.5" thickBot="1" x14ac:dyDescent="0.3">
      <c r="A11" s="121" t="s">
        <v>91</v>
      </c>
      <c r="B11" s="36"/>
      <c r="C11" s="43"/>
      <c r="D11" s="43"/>
      <c r="E11" s="43"/>
      <c r="F11" s="36"/>
      <c r="G11" s="36"/>
      <c r="H11" s="37"/>
      <c r="I11" s="109"/>
    </row>
    <row r="12" spans="1:11" ht="19.5" thickBot="1" x14ac:dyDescent="0.3">
      <c r="A12" s="197" t="s">
        <v>92</v>
      </c>
      <c r="B12" s="198"/>
      <c r="C12" s="199" t="s">
        <v>70</v>
      </c>
      <c r="D12" s="200"/>
      <c r="E12" s="201"/>
      <c r="F12" s="46">
        <f xml:space="preserve"> IF(C12="PWS integrated BLS and PWS without BLS",1,IF(C12="Offered PWS contains integrated BLS-function",2, IF(C12="PWS and BLS",3,0)))</f>
        <v>0</v>
      </c>
      <c r="G12" s="36"/>
      <c r="H12" s="37"/>
      <c r="I12" s="110">
        <f>IF(F12&gt;0,IF(OR(AND(F12=2,F14&gt;0),AND(F12=3,F15&gt;0,F12=3,F16&gt;0)),1,0),0)</f>
        <v>0</v>
      </c>
    </row>
    <row r="13" spans="1:11" ht="23.25" customHeight="1" x14ac:dyDescent="0.25">
      <c r="A13" s="164" t="s">
        <v>69</v>
      </c>
      <c r="B13" s="165"/>
      <c r="C13" s="98" t="s">
        <v>80</v>
      </c>
      <c r="D13" s="44" t="s">
        <v>81</v>
      </c>
      <c r="E13" s="45" t="s">
        <v>82</v>
      </c>
      <c r="F13" s="16" t="s">
        <v>63</v>
      </c>
      <c r="G13" s="16" t="s">
        <v>18</v>
      </c>
      <c r="H13" s="16" t="s">
        <v>17</v>
      </c>
      <c r="I13" s="109"/>
      <c r="K13" s="21"/>
    </row>
    <row r="14" spans="1:11" ht="44.25" customHeight="1" x14ac:dyDescent="0.25">
      <c r="A14" s="229" t="s">
        <v>136</v>
      </c>
      <c r="B14" s="230"/>
      <c r="C14" s="41">
        <v>86</v>
      </c>
      <c r="D14" s="42">
        <f>ROUNDUP(C14*10%,0.1)</f>
        <v>9</v>
      </c>
      <c r="E14" s="40">
        <f>C14+D14</f>
        <v>95</v>
      </c>
      <c r="F14" s="143">
        <v>0</v>
      </c>
      <c r="G14" s="82">
        <f>IF($F$12=2,E14*F14,0)</f>
        <v>0</v>
      </c>
      <c r="H14" s="225" t="s">
        <v>137</v>
      </c>
      <c r="I14" s="109"/>
      <c r="K14" s="21"/>
    </row>
    <row r="15" spans="1:11" ht="33" customHeight="1" x14ac:dyDescent="0.25">
      <c r="A15" s="234" t="s">
        <v>135</v>
      </c>
      <c r="B15" s="235"/>
      <c r="C15" s="41">
        <v>86</v>
      </c>
      <c r="D15" s="42">
        <f>ROUNDUP(C15*10%,0.1)</f>
        <v>9</v>
      </c>
      <c r="E15" s="40">
        <f>C15+D15</f>
        <v>95</v>
      </c>
      <c r="F15" s="143">
        <v>0</v>
      </c>
      <c r="G15" s="82">
        <f>IF($F$12=3,E15*F15,0)</f>
        <v>0</v>
      </c>
      <c r="H15" s="226"/>
      <c r="I15" s="109"/>
      <c r="K15" s="22"/>
    </row>
    <row r="16" spans="1:11" ht="33" customHeight="1" thickBot="1" x14ac:dyDescent="0.3">
      <c r="A16" s="234" t="s">
        <v>72</v>
      </c>
      <c r="B16" s="235"/>
      <c r="C16" s="41">
        <v>79</v>
      </c>
      <c r="D16" s="42">
        <f>ROUNDUP(C16*10%,0.1)</f>
        <v>8</v>
      </c>
      <c r="E16" s="40">
        <f>C16+D16</f>
        <v>87</v>
      </c>
      <c r="F16" s="143">
        <v>0</v>
      </c>
      <c r="G16" s="82">
        <f>IF($F$12=3,E16*F16,0)</f>
        <v>0</v>
      </c>
      <c r="H16" s="226"/>
      <c r="I16" s="109"/>
      <c r="K16" s="22"/>
    </row>
    <row r="17" spans="1:12" s="55" customFormat="1" ht="19.5" thickBot="1" x14ac:dyDescent="0.3">
      <c r="A17" s="197" t="s">
        <v>108</v>
      </c>
      <c r="B17" s="198"/>
      <c r="C17" s="199" t="s">
        <v>70</v>
      </c>
      <c r="D17" s="200"/>
      <c r="E17" s="201"/>
      <c r="F17" s="46">
        <f>IF(C17="LRU",1,IF(C17="Spare sensor",2,IF(C17="None",3,0)))</f>
        <v>0</v>
      </c>
      <c r="G17" s="36"/>
      <c r="H17" s="37"/>
      <c r="I17" s="110">
        <f>IF(F17&gt;0,IF(OR(AND(F12=2,F19&gt;0,D19&gt;0),AND(F12=3,F19&gt;0,F12=3,F20&gt;0,D19&gt;0,D20&gt;0),F17=3),1,0),0)</f>
        <v>0</v>
      </c>
      <c r="J17" s="17"/>
      <c r="K17" s="23"/>
      <c r="L17" s="17"/>
    </row>
    <row r="18" spans="1:12" s="55" customFormat="1" ht="23.25" customHeight="1" x14ac:dyDescent="0.25">
      <c r="A18" s="164" t="s">
        <v>69</v>
      </c>
      <c r="B18" s="165"/>
      <c r="C18" s="98"/>
      <c r="D18" s="44" t="s">
        <v>3</v>
      </c>
      <c r="E18" s="45"/>
      <c r="F18" s="16" t="s">
        <v>63</v>
      </c>
      <c r="G18" s="16" t="s">
        <v>18</v>
      </c>
      <c r="H18" s="16" t="s">
        <v>17</v>
      </c>
      <c r="I18" s="109"/>
      <c r="J18" s="17"/>
      <c r="K18" s="21"/>
      <c r="L18" s="17"/>
    </row>
    <row r="19" spans="1:12" s="55" customFormat="1" x14ac:dyDescent="0.25">
      <c r="A19" s="234" t="str">
        <f>IF(F17=1, "Set LRU for Present Weather Sensors",IF(F17=2, "Extra Spare Present Weather Sensors","Present Weather Sensors"))</f>
        <v>Present Weather Sensors</v>
      </c>
      <c r="B19" s="235"/>
      <c r="C19" s="41"/>
      <c r="D19" s="144">
        <v>0</v>
      </c>
      <c r="E19" s="40"/>
      <c r="F19" s="143">
        <v>0</v>
      </c>
      <c r="G19" s="82">
        <f>IF(AND(OR(F12=2,$F$12=3),OR(F17=1,F17=2)),D19*F19,0)</f>
        <v>0</v>
      </c>
      <c r="H19" s="225" t="s">
        <v>109</v>
      </c>
      <c r="I19" s="109"/>
      <c r="J19" s="17"/>
      <c r="K19" s="22"/>
      <c r="L19" s="17"/>
    </row>
    <row r="20" spans="1:12" s="55" customFormat="1" x14ac:dyDescent="0.25">
      <c r="A20" s="234" t="str">
        <f>IF(F17=1, "Set LRU for Background Luminance Sensor (BLS)",IF(F17=2, "Extra SpareBackground Luminance Sensor (BLS)","Background Luminance Sensor (BLS)"))</f>
        <v>Background Luminance Sensor (BLS)</v>
      </c>
      <c r="B20" s="235"/>
      <c r="C20" s="41"/>
      <c r="D20" s="144">
        <v>0</v>
      </c>
      <c r="E20" s="40"/>
      <c r="F20" s="143">
        <v>0</v>
      </c>
      <c r="G20" s="82">
        <f>IF(AND($F$12=3,OR(F17=1,F17=2)),D20*F20,0)</f>
        <v>0</v>
      </c>
      <c r="H20" s="255"/>
      <c r="I20" s="109"/>
      <c r="J20" s="17"/>
      <c r="K20" s="22"/>
      <c r="L20" s="17"/>
    </row>
    <row r="21" spans="1:12" s="55" customFormat="1" x14ac:dyDescent="0.25">
      <c r="A21" s="242"/>
      <c r="B21" s="243"/>
      <c r="C21" s="243"/>
      <c r="D21" s="243"/>
      <c r="E21" s="243"/>
      <c r="F21" s="243"/>
      <c r="G21" s="243"/>
      <c r="H21" s="244"/>
      <c r="I21" s="109"/>
      <c r="J21" s="17"/>
      <c r="K21" s="22"/>
      <c r="L21" s="17"/>
    </row>
    <row r="22" spans="1:12" x14ac:dyDescent="0.25">
      <c r="A22" s="154" t="s">
        <v>5</v>
      </c>
      <c r="B22" s="155"/>
      <c r="C22" s="236">
        <v>2</v>
      </c>
      <c r="D22" s="237"/>
      <c r="E22" s="238"/>
      <c r="F22" s="145">
        <v>0</v>
      </c>
      <c r="G22" s="80">
        <f>C22*F22</f>
        <v>0</v>
      </c>
      <c r="H22" s="39"/>
      <c r="I22" s="110">
        <f>IF(F22&gt;0,1,0)</f>
        <v>0</v>
      </c>
      <c r="K22" s="22"/>
    </row>
    <row r="23" spans="1:12" ht="20.100000000000001" customHeight="1" x14ac:dyDescent="0.25">
      <c r="A23" s="211" t="s">
        <v>6</v>
      </c>
      <c r="B23" s="212"/>
      <c r="C23" s="212"/>
      <c r="D23" s="212"/>
      <c r="E23" s="212"/>
      <c r="F23" s="213"/>
      <c r="G23" s="26">
        <f>SUM(G14:G22)</f>
        <v>0</v>
      </c>
      <c r="H23" s="5"/>
      <c r="I23" s="109"/>
      <c r="K23" s="22"/>
    </row>
    <row r="24" spans="1:12" ht="20.100000000000001" customHeight="1" x14ac:dyDescent="0.25">
      <c r="A24" s="242"/>
      <c r="B24" s="243"/>
      <c r="C24" s="243"/>
      <c r="D24" s="243"/>
      <c r="E24" s="243"/>
      <c r="F24" s="243"/>
      <c r="G24" s="243"/>
      <c r="H24" s="244"/>
      <c r="I24" s="109"/>
      <c r="K24" s="25"/>
    </row>
    <row r="25" spans="1:12" ht="20.100000000000001" customHeight="1" x14ac:dyDescent="0.25">
      <c r="A25" s="231" t="s">
        <v>21</v>
      </c>
      <c r="B25" s="232"/>
      <c r="C25" s="232"/>
      <c r="D25" s="232"/>
      <c r="E25" s="232"/>
      <c r="F25" s="232"/>
      <c r="G25" s="232"/>
      <c r="H25" s="233"/>
      <c r="I25" s="109"/>
      <c r="K25" s="25"/>
    </row>
    <row r="26" spans="1:12" ht="20.100000000000001" customHeight="1" x14ac:dyDescent="0.25">
      <c r="A26" s="164" t="s">
        <v>2</v>
      </c>
      <c r="B26" s="165"/>
      <c r="C26" s="239" t="s">
        <v>3</v>
      </c>
      <c r="D26" s="240"/>
      <c r="E26" s="241"/>
      <c r="F26" s="16" t="s">
        <v>4</v>
      </c>
      <c r="G26" s="16" t="s">
        <v>18</v>
      </c>
      <c r="H26" s="16" t="s">
        <v>17</v>
      </c>
      <c r="I26" s="109"/>
      <c r="K26" s="25"/>
    </row>
    <row r="27" spans="1:12" ht="20.100000000000001" customHeight="1" x14ac:dyDescent="0.25">
      <c r="A27" s="162" t="s">
        <v>7</v>
      </c>
      <c r="B27" s="163"/>
      <c r="C27" s="247">
        <v>8</v>
      </c>
      <c r="D27" s="248"/>
      <c r="E27" s="249"/>
      <c r="F27" s="145">
        <v>0</v>
      </c>
      <c r="G27" s="81">
        <f t="shared" ref="G27:G29" si="0">C27*F27</f>
        <v>0</v>
      </c>
      <c r="H27" s="15"/>
      <c r="I27" s="110">
        <f>IF(F27&gt;0,1,0)</f>
        <v>0</v>
      </c>
      <c r="K27" s="25"/>
    </row>
    <row r="28" spans="1:12" s="55" customFormat="1" ht="20.100000000000001" customHeight="1" x14ac:dyDescent="0.25">
      <c r="A28" s="164" t="s">
        <v>2</v>
      </c>
      <c r="B28" s="165"/>
      <c r="C28" s="157" t="s">
        <v>93</v>
      </c>
      <c r="D28" s="158"/>
      <c r="E28" s="159"/>
      <c r="F28" s="35" t="s">
        <v>94</v>
      </c>
      <c r="G28" s="122"/>
      <c r="H28" s="79"/>
      <c r="I28" s="109"/>
      <c r="J28" s="17"/>
      <c r="K28" s="25"/>
      <c r="L28" s="17"/>
    </row>
    <row r="29" spans="1:12" ht="26.25" x14ac:dyDescent="0.25">
      <c r="A29" s="160" t="s">
        <v>61</v>
      </c>
      <c r="B29" s="161"/>
      <c r="C29" s="272">
        <v>5</v>
      </c>
      <c r="D29" s="273"/>
      <c r="E29" s="274"/>
      <c r="F29" s="145">
        <v>0</v>
      </c>
      <c r="G29" s="88">
        <f t="shared" si="0"/>
        <v>0</v>
      </c>
      <c r="H29" s="123" t="s">
        <v>141</v>
      </c>
      <c r="I29" s="110">
        <f>IF(F29&gt;0,1,0)</f>
        <v>0</v>
      </c>
      <c r="K29" s="25"/>
    </row>
    <row r="30" spans="1:12" ht="20.100000000000001" customHeight="1" x14ac:dyDescent="0.25">
      <c r="A30" s="211" t="s">
        <v>6</v>
      </c>
      <c r="B30" s="212"/>
      <c r="C30" s="212"/>
      <c r="D30" s="212"/>
      <c r="E30" s="212"/>
      <c r="F30" s="213"/>
      <c r="G30" s="78">
        <f>SUM(G27:G29)</f>
        <v>0</v>
      </c>
      <c r="H30" s="15"/>
      <c r="I30" s="109"/>
      <c r="K30" s="25"/>
    </row>
    <row r="31" spans="1:12" s="55" customFormat="1" ht="20.100000000000001" customHeight="1" x14ac:dyDescent="0.25">
      <c r="A31" s="156" t="s">
        <v>53</v>
      </c>
      <c r="B31" s="156"/>
      <c r="C31" s="156"/>
      <c r="D31" s="156"/>
      <c r="E31" s="156"/>
      <c r="F31" s="156"/>
      <c r="G31" s="156"/>
      <c r="H31" s="156"/>
      <c r="I31" s="109"/>
      <c r="J31" s="17"/>
      <c r="K31" s="23"/>
      <c r="L31" s="17"/>
    </row>
    <row r="32" spans="1:12" ht="20.100000000000001" customHeight="1" x14ac:dyDescent="0.25">
      <c r="A32" s="164" t="s">
        <v>2</v>
      </c>
      <c r="B32" s="165"/>
      <c r="C32" s="239"/>
      <c r="D32" s="240"/>
      <c r="E32" s="241"/>
      <c r="F32" s="16"/>
      <c r="G32" s="16"/>
      <c r="H32" s="16" t="s">
        <v>17</v>
      </c>
      <c r="I32" s="109"/>
      <c r="K32" s="25"/>
    </row>
    <row r="33" spans="1:12" ht="20.100000000000001" customHeight="1" x14ac:dyDescent="0.25">
      <c r="A33" s="245" t="s">
        <v>138</v>
      </c>
      <c r="B33" s="246"/>
      <c r="C33" s="100"/>
      <c r="D33" s="146" t="s">
        <v>70</v>
      </c>
      <c r="E33" s="101"/>
      <c r="F33" s="16" t="s">
        <v>40</v>
      </c>
      <c r="G33" s="49"/>
      <c r="H33" s="47" t="s">
        <v>68</v>
      </c>
      <c r="I33" s="110">
        <f t="shared" ref="I33:I34" si="1">IF(D33="&lt;Enter Choice &gt;",0,IF(D33&gt;0,1,0))</f>
        <v>0</v>
      </c>
      <c r="K33" s="25"/>
    </row>
    <row r="34" spans="1:12" ht="20.100000000000001" customHeight="1" x14ac:dyDescent="0.25">
      <c r="A34" s="245" t="s">
        <v>139</v>
      </c>
      <c r="B34" s="246"/>
      <c r="C34" s="100"/>
      <c r="D34" s="146" t="s">
        <v>70</v>
      </c>
      <c r="E34" s="101"/>
      <c r="F34" s="16" t="s">
        <v>40</v>
      </c>
      <c r="G34" s="38"/>
      <c r="H34" s="47" t="s">
        <v>145</v>
      </c>
      <c r="I34" s="110">
        <f t="shared" si="1"/>
        <v>0</v>
      </c>
      <c r="K34" s="25"/>
    </row>
    <row r="35" spans="1:12" ht="20.100000000000001" customHeight="1" x14ac:dyDescent="0.25">
      <c r="A35" s="245" t="s">
        <v>140</v>
      </c>
      <c r="B35" s="246"/>
      <c r="C35" s="100"/>
      <c r="D35" s="146" t="s">
        <v>70</v>
      </c>
      <c r="E35" s="101"/>
      <c r="F35" s="16" t="s">
        <v>40</v>
      </c>
      <c r="G35" s="38"/>
      <c r="H35" s="47" t="s">
        <v>145</v>
      </c>
      <c r="I35" s="110">
        <f>IF(D35="&lt;Enter Choice &gt;",0,IF(D35&gt;0,1,0))</f>
        <v>0</v>
      </c>
      <c r="K35" s="25"/>
    </row>
    <row r="36" spans="1:12" s="55" customFormat="1" ht="20.100000000000001" customHeight="1" x14ac:dyDescent="0.25">
      <c r="A36" s="245" t="s">
        <v>49</v>
      </c>
      <c r="B36" s="246"/>
      <c r="C36" s="269">
        <v>150</v>
      </c>
      <c r="D36" s="269"/>
      <c r="E36" s="269"/>
      <c r="F36" s="16" t="s">
        <v>50</v>
      </c>
      <c r="G36" s="49"/>
      <c r="H36" s="91" t="s">
        <v>75</v>
      </c>
      <c r="I36" s="109"/>
      <c r="J36" s="17"/>
      <c r="K36" s="25"/>
      <c r="L36" s="17"/>
    </row>
    <row r="37" spans="1:12" s="55" customFormat="1" ht="25.5" customHeight="1" x14ac:dyDescent="0.25">
      <c r="A37" s="169"/>
      <c r="B37" s="170"/>
      <c r="C37" s="106" t="s">
        <v>66</v>
      </c>
      <c r="D37" s="124" t="s">
        <v>95</v>
      </c>
      <c r="E37" s="124" t="s">
        <v>96</v>
      </c>
      <c r="F37" s="114" t="s">
        <v>42</v>
      </c>
      <c r="G37" s="16" t="s">
        <v>20</v>
      </c>
      <c r="H37" s="35" t="s">
        <v>17</v>
      </c>
      <c r="I37" s="109"/>
      <c r="J37" s="17"/>
      <c r="K37" s="23"/>
      <c r="L37" s="17"/>
    </row>
    <row r="38" spans="1:12" s="55" customFormat="1" x14ac:dyDescent="0.25">
      <c r="A38" s="270" t="s">
        <v>67</v>
      </c>
      <c r="B38" s="271"/>
      <c r="C38" s="83">
        <v>1</v>
      </c>
      <c r="D38" s="72">
        <v>1</v>
      </c>
      <c r="E38" s="84">
        <v>1</v>
      </c>
      <c r="F38" s="113">
        <v>0</v>
      </c>
      <c r="G38" s="16"/>
      <c r="H38" s="91" t="s">
        <v>83</v>
      </c>
      <c r="I38" s="109"/>
      <c r="J38" s="17"/>
      <c r="K38" s="23"/>
      <c r="L38" s="17"/>
    </row>
    <row r="39" spans="1:12" s="55" customFormat="1" ht="20.100000000000001" customHeight="1" x14ac:dyDescent="0.25">
      <c r="A39" s="154" t="s">
        <v>8</v>
      </c>
      <c r="B39" s="155"/>
      <c r="C39" s="58">
        <v>8</v>
      </c>
      <c r="D39" s="58">
        <v>2</v>
      </c>
      <c r="E39" s="58">
        <v>0</v>
      </c>
      <c r="F39" s="112">
        <v>0</v>
      </c>
      <c r="G39" s="18">
        <f>IFERROR((C39*$D$33*$C$36*$C$38)+(D39*$D$34*$C$36*$D$38)+(E39*$D$35*$C$36*$E$38),0)</f>
        <v>0</v>
      </c>
      <c r="H39" s="205" t="s">
        <v>133</v>
      </c>
      <c r="I39" s="109"/>
      <c r="J39" s="17"/>
      <c r="K39" s="22"/>
      <c r="L39" s="17"/>
    </row>
    <row r="40" spans="1:12" s="55" customFormat="1" ht="20.100000000000001" customHeight="1" x14ac:dyDescent="0.25">
      <c r="A40" s="154" t="s">
        <v>9</v>
      </c>
      <c r="B40" s="155"/>
      <c r="C40" s="58">
        <v>15</v>
      </c>
      <c r="D40" s="58">
        <v>2</v>
      </c>
      <c r="E40" s="58">
        <v>0</v>
      </c>
      <c r="F40" s="112">
        <v>3</v>
      </c>
      <c r="G40" s="18">
        <f t="shared" ref="G40:G54" si="2">IFERROR((C40*$D$33*$C$36*$C$38)+(D40*$D$34*$C$36*$D$38)+(E40*$D$35*$C$36*$E$38),0)</f>
        <v>0</v>
      </c>
      <c r="H40" s="206"/>
      <c r="I40" s="109"/>
      <c r="J40" s="17"/>
      <c r="K40" s="22"/>
      <c r="L40" s="17"/>
    </row>
    <row r="41" spans="1:12" s="55" customFormat="1" ht="20.100000000000001" customHeight="1" x14ac:dyDescent="0.25">
      <c r="A41" s="154" t="s">
        <v>10</v>
      </c>
      <c r="B41" s="155"/>
      <c r="C41" s="58">
        <v>15</v>
      </c>
      <c r="D41" s="58">
        <v>49</v>
      </c>
      <c r="E41" s="58">
        <v>22</v>
      </c>
      <c r="F41" s="112">
        <v>9</v>
      </c>
      <c r="G41" s="18">
        <f t="shared" si="2"/>
        <v>0</v>
      </c>
      <c r="H41" s="206"/>
      <c r="I41" s="109"/>
      <c r="J41" s="17"/>
      <c r="K41" s="22"/>
      <c r="L41" s="17"/>
    </row>
    <row r="42" spans="1:12" s="55" customFormat="1" ht="20.100000000000001" customHeight="1" x14ac:dyDescent="0.25">
      <c r="A42" s="154" t="s">
        <v>11</v>
      </c>
      <c r="B42" s="155"/>
      <c r="C42" s="58">
        <v>15</v>
      </c>
      <c r="D42" s="58">
        <v>49</v>
      </c>
      <c r="E42" s="58">
        <v>22</v>
      </c>
      <c r="F42" s="112">
        <v>9</v>
      </c>
      <c r="G42" s="18">
        <f t="shared" si="2"/>
        <v>0</v>
      </c>
      <c r="H42" s="206"/>
      <c r="I42" s="109"/>
      <c r="J42" s="17"/>
      <c r="K42" s="22"/>
      <c r="L42" s="17"/>
    </row>
    <row r="43" spans="1:12" s="55" customFormat="1" ht="20.100000000000001" customHeight="1" x14ac:dyDescent="0.25">
      <c r="A43" s="154" t="s">
        <v>12</v>
      </c>
      <c r="B43" s="155"/>
      <c r="C43" s="58">
        <v>15</v>
      </c>
      <c r="D43" s="58">
        <v>49</v>
      </c>
      <c r="E43" s="58">
        <v>22</v>
      </c>
      <c r="F43" s="112">
        <v>9</v>
      </c>
      <c r="G43" s="18">
        <f t="shared" si="2"/>
        <v>0</v>
      </c>
      <c r="H43" s="206"/>
      <c r="I43" s="109"/>
      <c r="J43" s="27"/>
      <c r="K43" s="22"/>
      <c r="L43" s="17"/>
    </row>
    <row r="44" spans="1:12" s="55" customFormat="1" ht="20.100000000000001" customHeight="1" x14ac:dyDescent="0.25">
      <c r="A44" s="154" t="s">
        <v>22</v>
      </c>
      <c r="B44" s="155"/>
      <c r="C44" s="58">
        <v>15</v>
      </c>
      <c r="D44" s="58">
        <v>49</v>
      </c>
      <c r="E44" s="58">
        <v>22</v>
      </c>
      <c r="F44" s="112">
        <v>9</v>
      </c>
      <c r="G44" s="18">
        <f t="shared" si="2"/>
        <v>0</v>
      </c>
      <c r="H44" s="206"/>
      <c r="I44" s="109"/>
      <c r="J44" s="17"/>
      <c r="K44" s="22"/>
      <c r="L44" s="17"/>
    </row>
    <row r="45" spans="1:12" s="55" customFormat="1" ht="20.100000000000001" customHeight="1" x14ac:dyDescent="0.25">
      <c r="A45" s="154" t="s">
        <v>23</v>
      </c>
      <c r="B45" s="155"/>
      <c r="C45" s="58">
        <v>15</v>
      </c>
      <c r="D45" s="58">
        <v>49</v>
      </c>
      <c r="E45" s="58">
        <v>22</v>
      </c>
      <c r="F45" s="112">
        <v>9</v>
      </c>
      <c r="G45" s="18">
        <f t="shared" si="2"/>
        <v>0</v>
      </c>
      <c r="H45" s="206"/>
      <c r="I45" s="109"/>
      <c r="J45" s="17"/>
      <c r="K45" s="22"/>
      <c r="L45" s="17"/>
    </row>
    <row r="46" spans="1:12" s="55" customFormat="1" ht="20.100000000000001" customHeight="1" x14ac:dyDescent="0.25">
      <c r="A46" s="154" t="s">
        <v>13</v>
      </c>
      <c r="B46" s="155"/>
      <c r="C46" s="58">
        <v>15</v>
      </c>
      <c r="D46" s="58">
        <v>49</v>
      </c>
      <c r="E46" s="58">
        <v>22</v>
      </c>
      <c r="F46" s="112">
        <v>9</v>
      </c>
      <c r="G46" s="18">
        <f t="shared" si="2"/>
        <v>0</v>
      </c>
      <c r="H46" s="206"/>
      <c r="I46" s="109"/>
      <c r="J46" s="17"/>
      <c r="K46" s="22"/>
      <c r="L46" s="17"/>
    </row>
    <row r="47" spans="1:12" s="55" customFormat="1" ht="20.100000000000001" customHeight="1" x14ac:dyDescent="0.25">
      <c r="A47" s="154" t="s">
        <v>14</v>
      </c>
      <c r="B47" s="155"/>
      <c r="C47" s="58">
        <v>15</v>
      </c>
      <c r="D47" s="58">
        <v>49</v>
      </c>
      <c r="E47" s="58">
        <v>22</v>
      </c>
      <c r="F47" s="112">
        <v>9</v>
      </c>
      <c r="G47" s="18">
        <f t="shared" si="2"/>
        <v>0</v>
      </c>
      <c r="H47" s="206"/>
      <c r="I47" s="109"/>
      <c r="J47" s="17"/>
      <c r="K47" s="22"/>
      <c r="L47" s="17"/>
    </row>
    <row r="48" spans="1:12" s="55" customFormat="1" ht="20.100000000000001" customHeight="1" x14ac:dyDescent="0.25">
      <c r="A48" s="154" t="s">
        <v>15</v>
      </c>
      <c r="B48" s="155"/>
      <c r="C48" s="58">
        <v>15</v>
      </c>
      <c r="D48" s="58">
        <v>49</v>
      </c>
      <c r="E48" s="58">
        <v>22</v>
      </c>
      <c r="F48" s="112">
        <v>9</v>
      </c>
      <c r="G48" s="18">
        <f t="shared" si="2"/>
        <v>0</v>
      </c>
      <c r="H48" s="206"/>
      <c r="I48" s="109"/>
      <c r="J48" s="17"/>
      <c r="K48" s="22"/>
      <c r="L48" s="17"/>
    </row>
    <row r="49" spans="1:12" s="55" customFormat="1" ht="20.100000000000001" customHeight="1" x14ac:dyDescent="0.25">
      <c r="A49" s="154" t="s">
        <v>27</v>
      </c>
      <c r="B49" s="155"/>
      <c r="C49" s="58">
        <v>15</v>
      </c>
      <c r="D49" s="58">
        <v>49</v>
      </c>
      <c r="E49" s="58">
        <v>22</v>
      </c>
      <c r="F49" s="112">
        <v>9</v>
      </c>
      <c r="G49" s="18">
        <f t="shared" si="2"/>
        <v>0</v>
      </c>
      <c r="H49" s="206"/>
      <c r="I49" s="109"/>
      <c r="J49" s="17"/>
      <c r="K49" s="22"/>
      <c r="L49" s="17"/>
    </row>
    <row r="50" spans="1:12" s="55" customFormat="1" ht="20.100000000000001" customHeight="1" x14ac:dyDescent="0.25">
      <c r="A50" s="154" t="s">
        <v>28</v>
      </c>
      <c r="B50" s="155"/>
      <c r="C50" s="58">
        <v>15</v>
      </c>
      <c r="D50" s="58">
        <v>49</v>
      </c>
      <c r="E50" s="58">
        <v>22</v>
      </c>
      <c r="F50" s="112">
        <v>9</v>
      </c>
      <c r="G50" s="18">
        <f t="shared" si="2"/>
        <v>0</v>
      </c>
      <c r="H50" s="206"/>
      <c r="I50" s="109"/>
      <c r="J50" s="17"/>
      <c r="K50" s="22"/>
      <c r="L50" s="17"/>
    </row>
    <row r="51" spans="1:12" s="55" customFormat="1" ht="20.100000000000001" customHeight="1" x14ac:dyDescent="0.25">
      <c r="A51" s="154" t="s">
        <v>29</v>
      </c>
      <c r="B51" s="155"/>
      <c r="C51" s="58">
        <v>15</v>
      </c>
      <c r="D51" s="58">
        <v>49</v>
      </c>
      <c r="E51" s="58">
        <v>22</v>
      </c>
      <c r="F51" s="112">
        <v>9</v>
      </c>
      <c r="G51" s="18">
        <f t="shared" si="2"/>
        <v>0</v>
      </c>
      <c r="H51" s="206"/>
      <c r="I51" s="109"/>
      <c r="J51" s="17"/>
      <c r="K51" s="22"/>
      <c r="L51" s="17"/>
    </row>
    <row r="52" spans="1:12" s="55" customFormat="1" ht="20.100000000000001" customHeight="1" x14ac:dyDescent="0.25">
      <c r="A52" s="154" t="s">
        <v>30</v>
      </c>
      <c r="B52" s="155"/>
      <c r="C52" s="58">
        <v>15</v>
      </c>
      <c r="D52" s="58">
        <v>49</v>
      </c>
      <c r="E52" s="58">
        <v>22</v>
      </c>
      <c r="F52" s="112">
        <v>9</v>
      </c>
      <c r="G52" s="18">
        <f t="shared" si="2"/>
        <v>0</v>
      </c>
      <c r="H52" s="206"/>
      <c r="I52" s="109"/>
      <c r="J52" s="17"/>
      <c r="K52" s="22"/>
      <c r="L52" s="17"/>
    </row>
    <row r="53" spans="1:12" s="55" customFormat="1" ht="20.100000000000001" customHeight="1" x14ac:dyDescent="0.25">
      <c r="A53" s="154" t="s">
        <v>32</v>
      </c>
      <c r="B53" s="155"/>
      <c r="C53" s="58">
        <v>15</v>
      </c>
      <c r="D53" s="58">
        <v>49</v>
      </c>
      <c r="E53" s="58">
        <v>22</v>
      </c>
      <c r="F53" s="112">
        <v>9</v>
      </c>
      <c r="G53" s="18">
        <f t="shared" si="2"/>
        <v>0</v>
      </c>
      <c r="H53" s="206"/>
      <c r="I53" s="109"/>
      <c r="J53" s="17"/>
      <c r="K53" s="22"/>
      <c r="L53" s="17"/>
    </row>
    <row r="54" spans="1:12" s="55" customFormat="1" ht="20.100000000000001" customHeight="1" x14ac:dyDescent="0.25">
      <c r="A54" s="154" t="s">
        <v>31</v>
      </c>
      <c r="B54" s="155"/>
      <c r="C54" s="58">
        <v>15</v>
      </c>
      <c r="D54" s="58">
        <v>49</v>
      </c>
      <c r="E54" s="58">
        <v>22</v>
      </c>
      <c r="F54" s="112">
        <v>9</v>
      </c>
      <c r="G54" s="18">
        <f t="shared" si="2"/>
        <v>0</v>
      </c>
      <c r="H54" s="207"/>
      <c r="I54" s="109"/>
      <c r="J54" s="17"/>
      <c r="K54" s="22"/>
      <c r="L54" s="17"/>
    </row>
    <row r="55" spans="1:12" s="55" customFormat="1" ht="20.100000000000001" customHeight="1" x14ac:dyDescent="0.25">
      <c r="A55" s="166"/>
      <c r="B55" s="167"/>
      <c r="C55" s="167"/>
      <c r="D55" s="167"/>
      <c r="E55" s="167"/>
      <c r="F55" s="167"/>
      <c r="G55" s="167"/>
      <c r="H55" s="168"/>
      <c r="I55" s="109"/>
      <c r="J55" s="17"/>
      <c r="K55" s="25"/>
      <c r="L55" s="17"/>
    </row>
    <row r="56" spans="1:12" s="55" customFormat="1" ht="20.100000000000001" customHeight="1" x14ac:dyDescent="0.25">
      <c r="A56" s="211" t="s">
        <v>46</v>
      </c>
      <c r="B56" s="212"/>
      <c r="C56" s="212"/>
      <c r="D56" s="212"/>
      <c r="E56" s="212"/>
      <c r="F56" s="213"/>
      <c r="G56" s="19">
        <f>SUM(G39:G48)</f>
        <v>0</v>
      </c>
      <c r="H56" s="15"/>
      <c r="I56" s="109"/>
      <c r="J56" s="17"/>
      <c r="K56" s="25"/>
      <c r="L56" s="17"/>
    </row>
    <row r="57" spans="1:12" s="55" customFormat="1" ht="20.100000000000001" customHeight="1" x14ac:dyDescent="0.25">
      <c r="A57" s="211" t="s">
        <v>47</v>
      </c>
      <c r="B57" s="212"/>
      <c r="C57" s="212"/>
      <c r="D57" s="212"/>
      <c r="E57" s="212"/>
      <c r="F57" s="213"/>
      <c r="G57" s="19">
        <f>SUM(G39:G51)</f>
        <v>0</v>
      </c>
      <c r="H57" s="15"/>
      <c r="I57" s="109"/>
      <c r="J57" s="17"/>
      <c r="K57" s="25"/>
      <c r="L57" s="17"/>
    </row>
    <row r="58" spans="1:12" s="55" customFormat="1" ht="20.100000000000001" customHeight="1" x14ac:dyDescent="0.25">
      <c r="A58" s="211" t="s">
        <v>48</v>
      </c>
      <c r="B58" s="212"/>
      <c r="C58" s="212"/>
      <c r="D58" s="212"/>
      <c r="E58" s="212"/>
      <c r="F58" s="213"/>
      <c r="G58" s="19">
        <f>SUM(G39:G54)</f>
        <v>0</v>
      </c>
      <c r="H58" s="15"/>
      <c r="I58" s="109"/>
      <c r="J58" s="17"/>
      <c r="K58" s="25"/>
      <c r="L58" s="17"/>
    </row>
    <row r="59" spans="1:12" s="55" customFormat="1" ht="20.100000000000001" customHeight="1" x14ac:dyDescent="0.25">
      <c r="A59" s="48"/>
      <c r="B59" s="49"/>
      <c r="C59" s="49"/>
      <c r="D59" s="49"/>
      <c r="E59" s="49"/>
      <c r="F59" s="49"/>
      <c r="G59" s="49"/>
      <c r="H59" s="50"/>
      <c r="I59" s="109"/>
      <c r="J59" s="17"/>
      <c r="K59" s="25"/>
      <c r="L59" s="17"/>
    </row>
    <row r="60" spans="1:12" s="55" customFormat="1" ht="20.100000000000001" customHeight="1" x14ac:dyDescent="0.25">
      <c r="A60" s="156" t="s">
        <v>51</v>
      </c>
      <c r="B60" s="156"/>
      <c r="C60" s="156"/>
      <c r="D60" s="156"/>
      <c r="E60" s="156"/>
      <c r="F60" s="156"/>
      <c r="G60" s="156"/>
      <c r="H60" s="156"/>
      <c r="I60" s="109"/>
      <c r="J60" s="17"/>
      <c r="K60" s="23"/>
      <c r="L60" s="17"/>
    </row>
    <row r="61" spans="1:12" ht="20.100000000000001" customHeight="1" x14ac:dyDescent="0.25">
      <c r="A61" s="164" t="s">
        <v>2</v>
      </c>
      <c r="B61" s="165"/>
      <c r="C61" s="239" t="s">
        <v>41</v>
      </c>
      <c r="D61" s="240"/>
      <c r="E61" s="241"/>
      <c r="F61" s="16"/>
      <c r="G61" s="54" t="s">
        <v>56</v>
      </c>
      <c r="H61" s="16" t="s">
        <v>17</v>
      </c>
      <c r="I61" s="109"/>
      <c r="K61" s="25"/>
    </row>
    <row r="62" spans="1:12" ht="20.100000000000001" customHeight="1" x14ac:dyDescent="0.25">
      <c r="A62" s="183" t="s">
        <v>97</v>
      </c>
      <c r="B62" s="184"/>
      <c r="C62" s="102"/>
      <c r="D62" s="147" t="s">
        <v>70</v>
      </c>
      <c r="E62" s="103"/>
      <c r="F62" s="16" t="s">
        <v>41</v>
      </c>
      <c r="G62" s="63"/>
      <c r="H62" s="47" t="s">
        <v>148</v>
      </c>
      <c r="I62" s="110">
        <f t="shared" ref="I62:I63" si="3">IF(D62="&lt;Enter Choice &gt;",0,IF(D62&gt;0,1,0))</f>
        <v>0</v>
      </c>
      <c r="K62" s="25"/>
    </row>
    <row r="63" spans="1:12" s="55" customFormat="1" ht="20.100000000000001" customHeight="1" x14ac:dyDescent="0.25">
      <c r="A63" s="183" t="s">
        <v>64</v>
      </c>
      <c r="B63" s="184"/>
      <c r="C63" s="102"/>
      <c r="D63" s="148"/>
      <c r="E63" s="103"/>
      <c r="F63" s="59" t="s">
        <v>45</v>
      </c>
      <c r="G63" s="64">
        <f>IF(F12=1,#REF!,IF(F12=2,C14,IF(F12=3,C15,0)))</f>
        <v>0</v>
      </c>
      <c r="H63" s="91" t="s">
        <v>147</v>
      </c>
      <c r="I63" s="110">
        <f t="shared" si="3"/>
        <v>0</v>
      </c>
      <c r="J63" s="17"/>
      <c r="K63" s="25"/>
      <c r="L63" s="17"/>
    </row>
    <row r="64" spans="1:12" s="55" customFormat="1" ht="20.100000000000001" customHeight="1" x14ac:dyDescent="0.25">
      <c r="A64" s="183" t="s">
        <v>52</v>
      </c>
      <c r="B64" s="184"/>
      <c r="C64" s="100"/>
      <c r="D64" s="149"/>
      <c r="E64" s="101"/>
      <c r="F64" s="59" t="s">
        <v>45</v>
      </c>
      <c r="G64" s="64">
        <f>IF(F12=1,#REF!,IF(F12=2,0,IF(F12=3,C16,0)))</f>
        <v>0</v>
      </c>
      <c r="H64" s="91" t="s">
        <v>147</v>
      </c>
      <c r="I64" s="110">
        <f>IF(D64="&lt;Enter Choice &gt;",0,IF(D64&gt;0,1,IF(G64&gt;0,0,1)))</f>
        <v>1</v>
      </c>
      <c r="J64" s="17"/>
      <c r="K64" s="25"/>
      <c r="L64" s="17"/>
    </row>
    <row r="65" spans="1:17" s="55" customFormat="1" ht="20.100000000000001" customHeight="1" x14ac:dyDescent="0.25">
      <c r="A65" s="245" t="s">
        <v>49</v>
      </c>
      <c r="B65" s="246"/>
      <c r="C65" s="227">
        <v>150</v>
      </c>
      <c r="D65" s="227"/>
      <c r="E65" s="228"/>
      <c r="F65" s="16" t="s">
        <v>50</v>
      </c>
      <c r="G65" s="63"/>
      <c r="H65" s="47" t="s">
        <v>75</v>
      </c>
      <c r="I65" s="109"/>
      <c r="J65" s="17"/>
      <c r="K65" s="25"/>
      <c r="L65" s="17"/>
    </row>
    <row r="66" spans="1:17" s="55" customFormat="1" ht="25.5" customHeight="1" x14ac:dyDescent="0.25">
      <c r="A66" s="256"/>
      <c r="B66" s="165"/>
      <c r="C66" s="219" t="s">
        <v>44</v>
      </c>
      <c r="D66" s="219" t="s">
        <v>43</v>
      </c>
      <c r="E66" s="73"/>
      <c r="F66" s="74"/>
      <c r="G66" s="221" t="s">
        <v>57</v>
      </c>
      <c r="H66" s="223" t="s">
        <v>17</v>
      </c>
      <c r="I66" s="109"/>
      <c r="J66" s="204" t="s">
        <v>62</v>
      </c>
      <c r="K66" s="204"/>
      <c r="L66" s="204"/>
      <c r="M66" s="204"/>
      <c r="N66" s="204"/>
      <c r="O66" s="204"/>
      <c r="P66" s="204"/>
      <c r="Q66" s="204"/>
    </row>
    <row r="67" spans="1:17" s="55" customFormat="1" x14ac:dyDescent="0.25">
      <c r="A67" s="77" t="s">
        <v>65</v>
      </c>
      <c r="B67" s="72">
        <v>12</v>
      </c>
      <c r="C67" s="220"/>
      <c r="D67" s="220"/>
      <c r="E67" s="75"/>
      <c r="F67" s="76"/>
      <c r="G67" s="222"/>
      <c r="H67" s="224"/>
      <c r="I67" s="109"/>
      <c r="J67" s="204"/>
      <c r="K67" s="204"/>
      <c r="L67" s="204"/>
      <c r="M67" s="204"/>
      <c r="N67" s="204"/>
      <c r="O67" s="204"/>
      <c r="P67" s="204"/>
      <c r="Q67" s="204"/>
    </row>
    <row r="68" spans="1:17" s="55" customFormat="1" ht="20.100000000000001" customHeight="1" x14ac:dyDescent="0.25">
      <c r="A68" s="154" t="s">
        <v>8</v>
      </c>
      <c r="B68" s="155"/>
      <c r="C68" s="58">
        <f>C39+D39+E39</f>
        <v>10</v>
      </c>
      <c r="D68" s="58">
        <f>IFERROR((O68+P68+Q68),0)</f>
        <v>0</v>
      </c>
      <c r="E68" s="52"/>
      <c r="F68" s="104"/>
      <c r="G68" s="18">
        <f>IFERROR((D68*$B$67*$C$65),0)</f>
        <v>0</v>
      </c>
      <c r="H68" s="205" t="s">
        <v>87</v>
      </c>
      <c r="I68" s="109"/>
      <c r="J68" s="60" t="e">
        <f>1/$D$62</f>
        <v>#VALUE!</v>
      </c>
      <c r="K68" s="61" t="e">
        <f>TRUNC(J68)</f>
        <v>#VALUE!</v>
      </c>
      <c r="L68" s="62" t="e">
        <f>IF(J68=K68,1,0)</f>
        <v>#VALUE!</v>
      </c>
      <c r="M68" s="62">
        <v>0</v>
      </c>
      <c r="N68" s="62">
        <v>0</v>
      </c>
      <c r="O68" s="62">
        <v>0</v>
      </c>
      <c r="P68" s="62">
        <f>M68*$C$69</f>
        <v>0</v>
      </c>
      <c r="Q68" s="62">
        <f>N68*$C$70</f>
        <v>0</v>
      </c>
    </row>
    <row r="69" spans="1:17" s="55" customFormat="1" ht="20.100000000000001" customHeight="1" x14ac:dyDescent="0.25">
      <c r="A69" s="154" t="s">
        <v>9</v>
      </c>
      <c r="B69" s="155"/>
      <c r="C69" s="58">
        <f>C40+D40+E40-C68</f>
        <v>7</v>
      </c>
      <c r="D69" s="58">
        <f t="shared" ref="D69:D83" si="4">IFERROR((O69+P69+Q69),0)</f>
        <v>0</v>
      </c>
      <c r="E69" s="52"/>
      <c r="F69" s="104"/>
      <c r="G69" s="18">
        <f t="shared" ref="G69:G83" si="5">IFERROR((D69*$B$67*$C$65),0)</f>
        <v>0</v>
      </c>
      <c r="H69" s="206"/>
      <c r="I69" s="109"/>
      <c r="J69" s="60" t="e">
        <f>J68+(1/$D$62)</f>
        <v>#VALUE!</v>
      </c>
      <c r="K69" s="61" t="e">
        <f t="shared" ref="K69:K83" si="6">TRUNC(J69)</f>
        <v>#VALUE!</v>
      </c>
      <c r="L69" s="62" t="e">
        <f t="shared" ref="L69:L83" si="7">IF(J69=K69,1,0)</f>
        <v>#VALUE!</v>
      </c>
      <c r="M69" s="62" t="e">
        <f>L68</f>
        <v>#VALUE!</v>
      </c>
      <c r="N69" s="62">
        <v>0</v>
      </c>
      <c r="O69" s="62" t="e">
        <f>L69*$C$68</f>
        <v>#VALUE!</v>
      </c>
      <c r="P69" s="62">
        <v>0</v>
      </c>
      <c r="Q69" s="62">
        <f>N69*$C$70</f>
        <v>0</v>
      </c>
    </row>
    <row r="70" spans="1:17" s="55" customFormat="1" ht="20.100000000000001" customHeight="1" x14ac:dyDescent="0.25">
      <c r="A70" s="154" t="s">
        <v>10</v>
      </c>
      <c r="B70" s="155"/>
      <c r="C70" s="58">
        <f>C41+D41+E41-C69-C68</f>
        <v>69</v>
      </c>
      <c r="D70" s="58">
        <f t="shared" si="4"/>
        <v>0</v>
      </c>
      <c r="E70" s="105"/>
      <c r="F70" s="104"/>
      <c r="G70" s="18">
        <f t="shared" si="5"/>
        <v>0</v>
      </c>
      <c r="H70" s="206"/>
      <c r="I70" s="109"/>
      <c r="J70" s="60" t="e">
        <f t="shared" ref="J70:J83" si="8">J69+(1/$D$62)</f>
        <v>#VALUE!</v>
      </c>
      <c r="K70" s="61" t="e">
        <f t="shared" si="6"/>
        <v>#VALUE!</v>
      </c>
      <c r="L70" s="62" t="e">
        <f t="shared" si="7"/>
        <v>#VALUE!</v>
      </c>
      <c r="M70" s="62" t="e">
        <f t="shared" ref="M70:M83" si="9">L69</f>
        <v>#VALUE!</v>
      </c>
      <c r="N70" s="62" t="e">
        <f>M69</f>
        <v>#VALUE!</v>
      </c>
      <c r="O70" s="62" t="e">
        <f t="shared" ref="O70:O83" si="10">L70*$C$68</f>
        <v>#VALUE!</v>
      </c>
      <c r="P70" s="62" t="e">
        <f t="shared" ref="P70:P83" si="11">M70*$C$69</f>
        <v>#VALUE!</v>
      </c>
      <c r="Q70" s="62">
        <v>0</v>
      </c>
    </row>
    <row r="71" spans="1:17" s="55" customFormat="1" ht="20.100000000000001" customHeight="1" x14ac:dyDescent="0.25">
      <c r="A71" s="154" t="s">
        <v>11</v>
      </c>
      <c r="B71" s="155"/>
      <c r="C71" s="58">
        <v>0</v>
      </c>
      <c r="D71" s="58">
        <f t="shared" si="4"/>
        <v>0</v>
      </c>
      <c r="E71" s="52"/>
      <c r="F71" s="104"/>
      <c r="G71" s="18">
        <f t="shared" si="5"/>
        <v>0</v>
      </c>
      <c r="H71" s="206"/>
      <c r="I71" s="109"/>
      <c r="J71" s="60" t="e">
        <f t="shared" si="8"/>
        <v>#VALUE!</v>
      </c>
      <c r="K71" s="61" t="e">
        <f t="shared" si="6"/>
        <v>#VALUE!</v>
      </c>
      <c r="L71" s="62" t="e">
        <f t="shared" si="7"/>
        <v>#VALUE!</v>
      </c>
      <c r="M71" s="62" t="e">
        <f t="shared" si="9"/>
        <v>#VALUE!</v>
      </c>
      <c r="N71" s="62" t="e">
        <f t="shared" ref="N71:N83" si="12">M70</f>
        <v>#VALUE!</v>
      </c>
      <c r="O71" s="62" t="e">
        <f t="shared" si="10"/>
        <v>#VALUE!</v>
      </c>
      <c r="P71" s="62" t="e">
        <f t="shared" si="11"/>
        <v>#VALUE!</v>
      </c>
      <c r="Q71" s="62" t="e">
        <f t="shared" ref="Q71:Q83" si="13">N71*$C$70</f>
        <v>#VALUE!</v>
      </c>
    </row>
    <row r="72" spans="1:17" s="55" customFormat="1" ht="20.100000000000001" customHeight="1" x14ac:dyDescent="0.25">
      <c r="A72" s="154" t="s">
        <v>12</v>
      </c>
      <c r="B72" s="155"/>
      <c r="C72" s="58">
        <v>0</v>
      </c>
      <c r="D72" s="58">
        <f t="shared" si="4"/>
        <v>0</v>
      </c>
      <c r="E72" s="52"/>
      <c r="F72" s="104"/>
      <c r="G72" s="18">
        <f t="shared" si="5"/>
        <v>0</v>
      </c>
      <c r="H72" s="206"/>
      <c r="I72" s="109"/>
      <c r="J72" s="60" t="e">
        <f t="shared" si="8"/>
        <v>#VALUE!</v>
      </c>
      <c r="K72" s="61" t="e">
        <f t="shared" si="6"/>
        <v>#VALUE!</v>
      </c>
      <c r="L72" s="62" t="e">
        <f t="shared" si="7"/>
        <v>#VALUE!</v>
      </c>
      <c r="M72" s="62" t="e">
        <f t="shared" si="9"/>
        <v>#VALUE!</v>
      </c>
      <c r="N72" s="62" t="e">
        <f t="shared" si="12"/>
        <v>#VALUE!</v>
      </c>
      <c r="O72" s="62" t="e">
        <f t="shared" si="10"/>
        <v>#VALUE!</v>
      </c>
      <c r="P72" s="62" t="e">
        <f t="shared" si="11"/>
        <v>#VALUE!</v>
      </c>
      <c r="Q72" s="62" t="e">
        <f t="shared" si="13"/>
        <v>#VALUE!</v>
      </c>
    </row>
    <row r="73" spans="1:17" s="55" customFormat="1" ht="20.100000000000001" customHeight="1" x14ac:dyDescent="0.25">
      <c r="A73" s="154" t="s">
        <v>22</v>
      </c>
      <c r="B73" s="155"/>
      <c r="C73" s="58">
        <v>0</v>
      </c>
      <c r="D73" s="58">
        <f t="shared" si="4"/>
        <v>0</v>
      </c>
      <c r="E73" s="52"/>
      <c r="F73" s="104"/>
      <c r="G73" s="18">
        <f t="shared" si="5"/>
        <v>0</v>
      </c>
      <c r="H73" s="206"/>
      <c r="I73" s="109"/>
      <c r="J73" s="60" t="e">
        <f t="shared" si="8"/>
        <v>#VALUE!</v>
      </c>
      <c r="K73" s="61" t="e">
        <f t="shared" si="6"/>
        <v>#VALUE!</v>
      </c>
      <c r="L73" s="62" t="e">
        <f t="shared" si="7"/>
        <v>#VALUE!</v>
      </c>
      <c r="M73" s="62" t="e">
        <f t="shared" si="9"/>
        <v>#VALUE!</v>
      </c>
      <c r="N73" s="62" t="e">
        <f t="shared" si="12"/>
        <v>#VALUE!</v>
      </c>
      <c r="O73" s="62" t="e">
        <f t="shared" si="10"/>
        <v>#VALUE!</v>
      </c>
      <c r="P73" s="62" t="e">
        <f t="shared" si="11"/>
        <v>#VALUE!</v>
      </c>
      <c r="Q73" s="62" t="e">
        <f t="shared" si="13"/>
        <v>#VALUE!</v>
      </c>
    </row>
    <row r="74" spans="1:17" s="55" customFormat="1" ht="20.100000000000001" customHeight="1" x14ac:dyDescent="0.25">
      <c r="A74" s="154" t="s">
        <v>23</v>
      </c>
      <c r="B74" s="155"/>
      <c r="C74" s="58">
        <v>0</v>
      </c>
      <c r="D74" s="58">
        <f t="shared" si="4"/>
        <v>0</v>
      </c>
      <c r="E74" s="52"/>
      <c r="F74" s="104"/>
      <c r="G74" s="18">
        <f t="shared" si="5"/>
        <v>0</v>
      </c>
      <c r="H74" s="206"/>
      <c r="I74" s="109"/>
      <c r="J74" s="60" t="e">
        <f t="shared" si="8"/>
        <v>#VALUE!</v>
      </c>
      <c r="K74" s="61" t="e">
        <f t="shared" si="6"/>
        <v>#VALUE!</v>
      </c>
      <c r="L74" s="62" t="e">
        <f t="shared" si="7"/>
        <v>#VALUE!</v>
      </c>
      <c r="M74" s="62" t="e">
        <f t="shared" si="9"/>
        <v>#VALUE!</v>
      </c>
      <c r="N74" s="62" t="e">
        <f t="shared" si="12"/>
        <v>#VALUE!</v>
      </c>
      <c r="O74" s="62" t="e">
        <f t="shared" si="10"/>
        <v>#VALUE!</v>
      </c>
      <c r="P74" s="62" t="e">
        <f t="shared" si="11"/>
        <v>#VALUE!</v>
      </c>
      <c r="Q74" s="62" t="e">
        <f t="shared" si="13"/>
        <v>#VALUE!</v>
      </c>
    </row>
    <row r="75" spans="1:17" s="55" customFormat="1" ht="20.100000000000001" customHeight="1" x14ac:dyDescent="0.25">
      <c r="A75" s="154" t="s">
        <v>13</v>
      </c>
      <c r="B75" s="155"/>
      <c r="C75" s="58">
        <v>0</v>
      </c>
      <c r="D75" s="58">
        <f t="shared" si="4"/>
        <v>0</v>
      </c>
      <c r="E75" s="52"/>
      <c r="F75" s="104"/>
      <c r="G75" s="18">
        <f t="shared" si="5"/>
        <v>0</v>
      </c>
      <c r="H75" s="206"/>
      <c r="I75" s="109"/>
      <c r="J75" s="60" t="e">
        <f t="shared" si="8"/>
        <v>#VALUE!</v>
      </c>
      <c r="K75" s="61" t="e">
        <f t="shared" si="6"/>
        <v>#VALUE!</v>
      </c>
      <c r="L75" s="62" t="e">
        <f t="shared" si="7"/>
        <v>#VALUE!</v>
      </c>
      <c r="M75" s="62" t="e">
        <f t="shared" si="9"/>
        <v>#VALUE!</v>
      </c>
      <c r="N75" s="62" t="e">
        <f t="shared" si="12"/>
        <v>#VALUE!</v>
      </c>
      <c r="O75" s="62" t="e">
        <f t="shared" si="10"/>
        <v>#VALUE!</v>
      </c>
      <c r="P75" s="62" t="e">
        <f t="shared" si="11"/>
        <v>#VALUE!</v>
      </c>
      <c r="Q75" s="62" t="e">
        <f t="shared" si="13"/>
        <v>#VALUE!</v>
      </c>
    </row>
    <row r="76" spans="1:17" s="55" customFormat="1" ht="20.100000000000001" customHeight="1" x14ac:dyDescent="0.25">
      <c r="A76" s="154" t="s">
        <v>14</v>
      </c>
      <c r="B76" s="155"/>
      <c r="C76" s="58">
        <v>0</v>
      </c>
      <c r="D76" s="58">
        <f t="shared" si="4"/>
        <v>0</v>
      </c>
      <c r="E76" s="52"/>
      <c r="F76" s="104"/>
      <c r="G76" s="18">
        <f t="shared" si="5"/>
        <v>0</v>
      </c>
      <c r="H76" s="206"/>
      <c r="I76" s="109"/>
      <c r="J76" s="60" t="e">
        <f t="shared" si="8"/>
        <v>#VALUE!</v>
      </c>
      <c r="K76" s="61" t="e">
        <f t="shared" si="6"/>
        <v>#VALUE!</v>
      </c>
      <c r="L76" s="62" t="e">
        <f t="shared" si="7"/>
        <v>#VALUE!</v>
      </c>
      <c r="M76" s="62" t="e">
        <f t="shared" si="9"/>
        <v>#VALUE!</v>
      </c>
      <c r="N76" s="62" t="e">
        <f t="shared" si="12"/>
        <v>#VALUE!</v>
      </c>
      <c r="O76" s="62" t="e">
        <f t="shared" si="10"/>
        <v>#VALUE!</v>
      </c>
      <c r="P76" s="62" t="e">
        <f t="shared" si="11"/>
        <v>#VALUE!</v>
      </c>
      <c r="Q76" s="62" t="e">
        <f t="shared" si="13"/>
        <v>#VALUE!</v>
      </c>
    </row>
    <row r="77" spans="1:17" s="55" customFormat="1" ht="20.100000000000001" customHeight="1" x14ac:dyDescent="0.25">
      <c r="A77" s="154" t="s">
        <v>15</v>
      </c>
      <c r="B77" s="155"/>
      <c r="C77" s="58">
        <v>0</v>
      </c>
      <c r="D77" s="58">
        <f t="shared" si="4"/>
        <v>0</v>
      </c>
      <c r="E77" s="52"/>
      <c r="F77" s="104"/>
      <c r="G77" s="18">
        <f t="shared" si="5"/>
        <v>0</v>
      </c>
      <c r="H77" s="206"/>
      <c r="I77" s="109"/>
      <c r="J77" s="60" t="e">
        <f t="shared" si="8"/>
        <v>#VALUE!</v>
      </c>
      <c r="K77" s="61" t="e">
        <f t="shared" si="6"/>
        <v>#VALUE!</v>
      </c>
      <c r="L77" s="62" t="e">
        <f t="shared" si="7"/>
        <v>#VALUE!</v>
      </c>
      <c r="M77" s="62" t="e">
        <f t="shared" si="9"/>
        <v>#VALUE!</v>
      </c>
      <c r="N77" s="62" t="e">
        <f t="shared" si="12"/>
        <v>#VALUE!</v>
      </c>
      <c r="O77" s="62" t="e">
        <f t="shared" si="10"/>
        <v>#VALUE!</v>
      </c>
      <c r="P77" s="62" t="e">
        <f t="shared" si="11"/>
        <v>#VALUE!</v>
      </c>
      <c r="Q77" s="62" t="e">
        <f t="shared" si="13"/>
        <v>#VALUE!</v>
      </c>
    </row>
    <row r="78" spans="1:17" s="55" customFormat="1" ht="20.100000000000001" customHeight="1" x14ac:dyDescent="0.25">
      <c r="A78" s="154" t="s">
        <v>27</v>
      </c>
      <c r="B78" s="155"/>
      <c r="C78" s="58">
        <v>0</v>
      </c>
      <c r="D78" s="58">
        <f t="shared" si="4"/>
        <v>0</v>
      </c>
      <c r="E78" s="52"/>
      <c r="F78" s="104"/>
      <c r="G78" s="18">
        <f t="shared" si="5"/>
        <v>0</v>
      </c>
      <c r="H78" s="206"/>
      <c r="I78" s="109"/>
      <c r="J78" s="60" t="e">
        <f t="shared" si="8"/>
        <v>#VALUE!</v>
      </c>
      <c r="K78" s="61" t="e">
        <f t="shared" si="6"/>
        <v>#VALUE!</v>
      </c>
      <c r="L78" s="62" t="e">
        <f t="shared" si="7"/>
        <v>#VALUE!</v>
      </c>
      <c r="M78" s="62" t="e">
        <f t="shared" si="9"/>
        <v>#VALUE!</v>
      </c>
      <c r="N78" s="62" t="e">
        <f t="shared" si="12"/>
        <v>#VALUE!</v>
      </c>
      <c r="O78" s="62" t="e">
        <f t="shared" si="10"/>
        <v>#VALUE!</v>
      </c>
      <c r="P78" s="62" t="e">
        <f t="shared" si="11"/>
        <v>#VALUE!</v>
      </c>
      <c r="Q78" s="62" t="e">
        <f t="shared" si="13"/>
        <v>#VALUE!</v>
      </c>
    </row>
    <row r="79" spans="1:17" s="55" customFormat="1" ht="20.100000000000001" customHeight="1" x14ac:dyDescent="0.25">
      <c r="A79" s="154" t="s">
        <v>28</v>
      </c>
      <c r="B79" s="155"/>
      <c r="C79" s="58">
        <v>0</v>
      </c>
      <c r="D79" s="58">
        <f t="shared" si="4"/>
        <v>0</v>
      </c>
      <c r="E79" s="52"/>
      <c r="F79" s="104"/>
      <c r="G79" s="18">
        <f t="shared" si="5"/>
        <v>0</v>
      </c>
      <c r="H79" s="206"/>
      <c r="I79" s="109"/>
      <c r="J79" s="60" t="e">
        <f t="shared" si="8"/>
        <v>#VALUE!</v>
      </c>
      <c r="K79" s="61" t="e">
        <f t="shared" si="6"/>
        <v>#VALUE!</v>
      </c>
      <c r="L79" s="62" t="e">
        <f t="shared" si="7"/>
        <v>#VALUE!</v>
      </c>
      <c r="M79" s="62" t="e">
        <f t="shared" si="9"/>
        <v>#VALUE!</v>
      </c>
      <c r="N79" s="62" t="e">
        <f t="shared" si="12"/>
        <v>#VALUE!</v>
      </c>
      <c r="O79" s="62" t="e">
        <f t="shared" si="10"/>
        <v>#VALUE!</v>
      </c>
      <c r="P79" s="62" t="e">
        <f t="shared" si="11"/>
        <v>#VALUE!</v>
      </c>
      <c r="Q79" s="62" t="e">
        <f t="shared" si="13"/>
        <v>#VALUE!</v>
      </c>
    </row>
    <row r="80" spans="1:17" s="55" customFormat="1" ht="20.100000000000001" customHeight="1" x14ac:dyDescent="0.25">
      <c r="A80" s="154" t="s">
        <v>29</v>
      </c>
      <c r="B80" s="155"/>
      <c r="C80" s="58">
        <v>0</v>
      </c>
      <c r="D80" s="58">
        <f t="shared" si="4"/>
        <v>0</v>
      </c>
      <c r="E80" s="52"/>
      <c r="F80" s="104"/>
      <c r="G80" s="18">
        <f t="shared" si="5"/>
        <v>0</v>
      </c>
      <c r="H80" s="206"/>
      <c r="I80" s="109"/>
      <c r="J80" s="60" t="e">
        <f t="shared" si="8"/>
        <v>#VALUE!</v>
      </c>
      <c r="K80" s="61" t="e">
        <f t="shared" si="6"/>
        <v>#VALUE!</v>
      </c>
      <c r="L80" s="62" t="e">
        <f t="shared" si="7"/>
        <v>#VALUE!</v>
      </c>
      <c r="M80" s="62" t="e">
        <f t="shared" si="9"/>
        <v>#VALUE!</v>
      </c>
      <c r="N80" s="62" t="e">
        <f t="shared" si="12"/>
        <v>#VALUE!</v>
      </c>
      <c r="O80" s="62" t="e">
        <f t="shared" si="10"/>
        <v>#VALUE!</v>
      </c>
      <c r="P80" s="62" t="e">
        <f t="shared" si="11"/>
        <v>#VALUE!</v>
      </c>
      <c r="Q80" s="62" t="e">
        <f t="shared" si="13"/>
        <v>#VALUE!</v>
      </c>
    </row>
    <row r="81" spans="1:17" s="55" customFormat="1" ht="20.100000000000001" customHeight="1" x14ac:dyDescent="0.25">
      <c r="A81" s="154" t="s">
        <v>30</v>
      </c>
      <c r="B81" s="155"/>
      <c r="C81" s="58">
        <v>0</v>
      </c>
      <c r="D81" s="58">
        <f t="shared" si="4"/>
        <v>0</v>
      </c>
      <c r="E81" s="52"/>
      <c r="F81" s="104"/>
      <c r="G81" s="18">
        <f t="shared" si="5"/>
        <v>0</v>
      </c>
      <c r="H81" s="206"/>
      <c r="I81" s="109"/>
      <c r="J81" s="60" t="e">
        <f t="shared" si="8"/>
        <v>#VALUE!</v>
      </c>
      <c r="K81" s="61" t="e">
        <f t="shared" si="6"/>
        <v>#VALUE!</v>
      </c>
      <c r="L81" s="62" t="e">
        <f t="shared" si="7"/>
        <v>#VALUE!</v>
      </c>
      <c r="M81" s="62" t="e">
        <f t="shared" si="9"/>
        <v>#VALUE!</v>
      </c>
      <c r="N81" s="62" t="e">
        <f t="shared" si="12"/>
        <v>#VALUE!</v>
      </c>
      <c r="O81" s="62" t="e">
        <f t="shared" si="10"/>
        <v>#VALUE!</v>
      </c>
      <c r="P81" s="62" t="e">
        <f t="shared" si="11"/>
        <v>#VALUE!</v>
      </c>
      <c r="Q81" s="62" t="e">
        <f t="shared" si="13"/>
        <v>#VALUE!</v>
      </c>
    </row>
    <row r="82" spans="1:17" s="55" customFormat="1" ht="20.100000000000001" customHeight="1" x14ac:dyDescent="0.25">
      <c r="A82" s="154" t="s">
        <v>32</v>
      </c>
      <c r="B82" s="155"/>
      <c r="C82" s="58">
        <v>0</v>
      </c>
      <c r="D82" s="58">
        <f t="shared" si="4"/>
        <v>0</v>
      </c>
      <c r="E82" s="52"/>
      <c r="F82" s="104"/>
      <c r="G82" s="18">
        <f t="shared" si="5"/>
        <v>0</v>
      </c>
      <c r="H82" s="206"/>
      <c r="I82" s="109"/>
      <c r="J82" s="60" t="e">
        <f t="shared" si="8"/>
        <v>#VALUE!</v>
      </c>
      <c r="K82" s="61" t="e">
        <f t="shared" si="6"/>
        <v>#VALUE!</v>
      </c>
      <c r="L82" s="62" t="e">
        <f t="shared" si="7"/>
        <v>#VALUE!</v>
      </c>
      <c r="M82" s="62" t="e">
        <f t="shared" si="9"/>
        <v>#VALUE!</v>
      </c>
      <c r="N82" s="62" t="e">
        <f t="shared" si="12"/>
        <v>#VALUE!</v>
      </c>
      <c r="O82" s="62" t="e">
        <f t="shared" si="10"/>
        <v>#VALUE!</v>
      </c>
      <c r="P82" s="62" t="e">
        <f t="shared" si="11"/>
        <v>#VALUE!</v>
      </c>
      <c r="Q82" s="62" t="e">
        <f t="shared" si="13"/>
        <v>#VALUE!</v>
      </c>
    </row>
    <row r="83" spans="1:17" s="55" customFormat="1" ht="20.100000000000001" customHeight="1" x14ac:dyDescent="0.25">
      <c r="A83" s="154" t="s">
        <v>31</v>
      </c>
      <c r="B83" s="155"/>
      <c r="C83" s="58">
        <v>0</v>
      </c>
      <c r="D83" s="58">
        <f t="shared" si="4"/>
        <v>0</v>
      </c>
      <c r="E83" s="52"/>
      <c r="F83" s="104"/>
      <c r="G83" s="18">
        <f t="shared" si="5"/>
        <v>0</v>
      </c>
      <c r="H83" s="207"/>
      <c r="I83" s="109"/>
      <c r="J83" s="60" t="e">
        <f t="shared" si="8"/>
        <v>#VALUE!</v>
      </c>
      <c r="K83" s="61" t="e">
        <f t="shared" si="6"/>
        <v>#VALUE!</v>
      </c>
      <c r="L83" s="62" t="e">
        <f t="shared" si="7"/>
        <v>#VALUE!</v>
      </c>
      <c r="M83" s="62" t="e">
        <f t="shared" si="9"/>
        <v>#VALUE!</v>
      </c>
      <c r="N83" s="62" t="e">
        <f t="shared" si="12"/>
        <v>#VALUE!</v>
      </c>
      <c r="O83" s="62" t="e">
        <f t="shared" si="10"/>
        <v>#VALUE!</v>
      </c>
      <c r="P83" s="62" t="e">
        <f t="shared" si="11"/>
        <v>#VALUE!</v>
      </c>
      <c r="Q83" s="62" t="e">
        <f t="shared" si="13"/>
        <v>#VALUE!</v>
      </c>
    </row>
    <row r="84" spans="1:17" s="55" customFormat="1" ht="20.100000000000001" customHeight="1" x14ac:dyDescent="0.25">
      <c r="A84" s="166"/>
      <c r="B84" s="167"/>
      <c r="C84" s="167"/>
      <c r="D84" s="167"/>
      <c r="E84" s="167"/>
      <c r="F84" s="167"/>
      <c r="G84" s="167"/>
      <c r="H84" s="168"/>
      <c r="I84" s="109"/>
      <c r="J84" s="17"/>
      <c r="K84" s="25"/>
      <c r="L84" s="17"/>
    </row>
    <row r="85" spans="1:17" s="55" customFormat="1" ht="20.100000000000001" customHeight="1" x14ac:dyDescent="0.25">
      <c r="A85" s="125" t="s">
        <v>98</v>
      </c>
      <c r="B85" s="86">
        <v>18</v>
      </c>
      <c r="C85" s="214"/>
      <c r="D85" s="214"/>
      <c r="E85" s="57"/>
      <c r="F85" s="66"/>
      <c r="G85" s="65"/>
      <c r="H85" s="87"/>
      <c r="I85" s="109"/>
      <c r="J85" s="17"/>
      <c r="K85" s="25"/>
      <c r="L85" s="17"/>
    </row>
    <row r="86" spans="1:17" s="55" customFormat="1" x14ac:dyDescent="0.25">
      <c r="A86" s="126"/>
      <c r="B86" s="69" t="s">
        <v>55</v>
      </c>
      <c r="C86" s="124" t="s">
        <v>100</v>
      </c>
      <c r="D86" s="131" t="s">
        <v>84</v>
      </c>
      <c r="E86" s="124" t="s">
        <v>85</v>
      </c>
      <c r="F86" s="126"/>
      <c r="G86" s="70" t="s">
        <v>57</v>
      </c>
      <c r="H86" s="85"/>
      <c r="I86" s="109"/>
      <c r="J86" s="17"/>
      <c r="K86" s="25"/>
      <c r="L86" s="17"/>
    </row>
    <row r="87" spans="1:17" s="55" customFormat="1" ht="20.100000000000001" customHeight="1" x14ac:dyDescent="0.25">
      <c r="A87" s="118" t="s">
        <v>99</v>
      </c>
      <c r="B87" s="67">
        <v>10</v>
      </c>
      <c r="C87" s="71">
        <f>IFERROR(ROUNDUP(((1/D63)*(24*365.25*B87))*G63,0.1),0)</f>
        <v>0</v>
      </c>
      <c r="D87" s="132">
        <f>IFERROR(ROUNDUP(((1/D64)*(24*365.25*B87))*G64,0.1),0)</f>
        <v>0</v>
      </c>
      <c r="E87" s="130">
        <f>C87+D87</f>
        <v>0</v>
      </c>
      <c r="F87" s="67"/>
      <c r="G87" s="68">
        <f>E87*$B$85*$C$65</f>
        <v>0</v>
      </c>
      <c r="H87" s="208" t="s">
        <v>86</v>
      </c>
      <c r="I87" s="109"/>
      <c r="J87" s="17"/>
      <c r="K87" s="25"/>
      <c r="L87" s="17"/>
    </row>
    <row r="88" spans="1:17" s="55" customFormat="1" ht="20.100000000000001" customHeight="1" x14ac:dyDescent="0.25">
      <c r="A88" s="118" t="s">
        <v>99</v>
      </c>
      <c r="B88" s="67">
        <v>13</v>
      </c>
      <c r="C88" s="71">
        <f>IFERROR(ROUNDUP(((1/D63)*(24*365.25*B88))*G63,0.1),0)</f>
        <v>0</v>
      </c>
      <c r="D88" s="133">
        <f>IFERROR(ROUNDUP(((1/D64)*(24*365.25*B88))*G64,0.1),0)</f>
        <v>0</v>
      </c>
      <c r="E88" s="130">
        <f t="shared" ref="E88:E89" si="14">C88+D88</f>
        <v>0</v>
      </c>
      <c r="F88" s="67"/>
      <c r="G88" s="68">
        <f>E88*$B$85*$C$65</f>
        <v>0</v>
      </c>
      <c r="H88" s="209"/>
      <c r="I88" s="109"/>
      <c r="J88" s="17"/>
      <c r="K88" s="25"/>
      <c r="L88" s="17"/>
    </row>
    <row r="89" spans="1:17" s="55" customFormat="1" ht="20.100000000000001" customHeight="1" x14ac:dyDescent="0.25">
      <c r="A89" s="118" t="s">
        <v>99</v>
      </c>
      <c r="B89" s="67">
        <v>16</v>
      </c>
      <c r="C89" s="71">
        <f>IFERROR(ROUNDUP(((1/D63)*(24*365.25*B89))*G63,0.1),0)</f>
        <v>0</v>
      </c>
      <c r="D89" s="133">
        <f>IFERROR(ROUNDUP(((1/D64)*(24*365.25*B89))*G64,0.1),0)</f>
        <v>0</v>
      </c>
      <c r="E89" s="130">
        <f t="shared" si="14"/>
        <v>0</v>
      </c>
      <c r="F89" s="67"/>
      <c r="G89" s="68">
        <f>E89*$B$85*$C$65</f>
        <v>0</v>
      </c>
      <c r="H89" s="210"/>
      <c r="I89" s="109"/>
      <c r="J89" s="17"/>
      <c r="K89" s="25"/>
      <c r="L89" s="17"/>
    </row>
    <row r="90" spans="1:17" s="55" customFormat="1" ht="20.100000000000001" customHeight="1" x14ac:dyDescent="0.25">
      <c r="A90" s="215"/>
      <c r="B90" s="216"/>
      <c r="C90" s="216"/>
      <c r="D90" s="216"/>
      <c r="E90" s="217"/>
      <c r="F90" s="216"/>
      <c r="G90" s="216"/>
      <c r="H90" s="218"/>
      <c r="I90" s="109"/>
      <c r="J90" s="17"/>
      <c r="K90" s="25"/>
      <c r="L90" s="17"/>
    </row>
    <row r="91" spans="1:17" s="55" customFormat="1" ht="20.100000000000001" customHeight="1" x14ac:dyDescent="0.25">
      <c r="A91" s="211" t="s">
        <v>46</v>
      </c>
      <c r="B91" s="212"/>
      <c r="C91" s="212"/>
      <c r="D91" s="212"/>
      <c r="E91" s="212"/>
      <c r="F91" s="213"/>
      <c r="G91" s="19">
        <f>SUM(G68:G77)+G87</f>
        <v>0</v>
      </c>
      <c r="H91" s="15"/>
      <c r="I91" s="109"/>
      <c r="J91" s="17"/>
      <c r="K91" s="25"/>
      <c r="L91" s="17"/>
    </row>
    <row r="92" spans="1:17" s="55" customFormat="1" ht="20.100000000000001" customHeight="1" x14ac:dyDescent="0.25">
      <c r="A92" s="211" t="s">
        <v>47</v>
      </c>
      <c r="B92" s="212"/>
      <c r="C92" s="212"/>
      <c r="D92" s="212"/>
      <c r="E92" s="212"/>
      <c r="F92" s="213"/>
      <c r="G92" s="19">
        <f>SUM(G68:G80)+G88</f>
        <v>0</v>
      </c>
      <c r="H92" s="15"/>
      <c r="I92" s="109"/>
      <c r="J92" s="17"/>
      <c r="K92" s="25"/>
      <c r="L92" s="17"/>
    </row>
    <row r="93" spans="1:17" s="55" customFormat="1" ht="20.100000000000001" customHeight="1" x14ac:dyDescent="0.25">
      <c r="A93" s="211" t="s">
        <v>48</v>
      </c>
      <c r="B93" s="212"/>
      <c r="C93" s="212"/>
      <c r="D93" s="212"/>
      <c r="E93" s="212"/>
      <c r="F93" s="213"/>
      <c r="G93" s="19">
        <f>SUM(G68:G83)+G89</f>
        <v>0</v>
      </c>
      <c r="H93" s="15"/>
      <c r="I93" s="109"/>
      <c r="J93" s="17"/>
      <c r="K93" s="25"/>
      <c r="L93" s="17"/>
    </row>
    <row r="94" spans="1:17" s="55" customFormat="1" ht="20.100000000000001" customHeight="1" x14ac:dyDescent="0.25">
      <c r="A94" s="166"/>
      <c r="B94" s="167"/>
      <c r="C94" s="167"/>
      <c r="D94" s="167"/>
      <c r="E94" s="167"/>
      <c r="F94" s="167"/>
      <c r="G94" s="167"/>
      <c r="H94" s="168"/>
      <c r="I94" s="109"/>
      <c r="J94" s="17"/>
      <c r="K94" s="25"/>
      <c r="L94" s="17"/>
    </row>
    <row r="95" spans="1:17" ht="20.100000000000001" customHeight="1" x14ac:dyDescent="0.25">
      <c r="A95" s="156" t="s">
        <v>54</v>
      </c>
      <c r="B95" s="156"/>
      <c r="C95" s="156"/>
      <c r="D95" s="156"/>
      <c r="E95" s="156"/>
      <c r="F95" s="156"/>
      <c r="G95" s="156"/>
      <c r="H95" s="156"/>
      <c r="I95" s="109"/>
    </row>
    <row r="96" spans="1:17" ht="18" customHeight="1" x14ac:dyDescent="0.25">
      <c r="A96" s="251" t="s">
        <v>16</v>
      </c>
      <c r="B96" s="252"/>
      <c r="C96" s="157" t="s">
        <v>101</v>
      </c>
      <c r="D96" s="158"/>
      <c r="E96" s="159"/>
      <c r="F96" s="16" t="s">
        <v>19</v>
      </c>
      <c r="G96" s="16" t="s">
        <v>20</v>
      </c>
      <c r="H96" s="35" t="s">
        <v>17</v>
      </c>
      <c r="I96" s="109"/>
    </row>
    <row r="97" spans="1:11" ht="18" customHeight="1" x14ac:dyDescent="0.25">
      <c r="A97" s="253"/>
      <c r="B97" s="254"/>
      <c r="C97" s="127" t="s">
        <v>102</v>
      </c>
      <c r="D97" s="128"/>
      <c r="E97" s="129" t="s">
        <v>33</v>
      </c>
      <c r="F97" s="16"/>
      <c r="G97" s="16"/>
      <c r="H97" s="35"/>
      <c r="I97" s="109"/>
    </row>
    <row r="98" spans="1:11" ht="20.100000000000001" customHeight="1" x14ac:dyDescent="0.25">
      <c r="A98" s="154" t="s">
        <v>8</v>
      </c>
      <c r="B98" s="155"/>
      <c r="C98" s="52">
        <v>10</v>
      </c>
      <c r="D98" s="53"/>
      <c r="E98" s="51">
        <v>0</v>
      </c>
      <c r="F98" s="18" t="s">
        <v>26</v>
      </c>
      <c r="G98" s="18"/>
      <c r="H98" s="89" t="s">
        <v>142</v>
      </c>
      <c r="I98" s="109"/>
      <c r="K98" s="22"/>
    </row>
    <row r="99" spans="1:11" ht="20.100000000000001" customHeight="1" x14ac:dyDescent="0.25">
      <c r="A99" s="154" t="s">
        <v>9</v>
      </c>
      <c r="B99" s="155"/>
      <c r="C99" s="52">
        <v>10</v>
      </c>
      <c r="D99" s="53"/>
      <c r="E99" s="51">
        <f>D98</f>
        <v>0</v>
      </c>
      <c r="F99" s="18" t="s">
        <v>26</v>
      </c>
      <c r="G99" s="18"/>
      <c r="H99" s="89" t="s">
        <v>142</v>
      </c>
      <c r="I99" s="109"/>
      <c r="K99" s="22"/>
    </row>
    <row r="100" spans="1:11" ht="20.100000000000001" customHeight="1" x14ac:dyDescent="0.25">
      <c r="A100" s="154" t="s">
        <v>10</v>
      </c>
      <c r="B100" s="155"/>
      <c r="C100" s="52">
        <v>75</v>
      </c>
      <c r="D100" s="53"/>
      <c r="E100" s="51">
        <v>10</v>
      </c>
      <c r="F100" s="145">
        <v>0</v>
      </c>
      <c r="G100" s="18">
        <f>F100*E100</f>
        <v>0</v>
      </c>
      <c r="H100" s="90" t="s">
        <v>79</v>
      </c>
      <c r="I100" s="110">
        <f>IF(F100&gt;0,1,0)</f>
        <v>0</v>
      </c>
      <c r="K100" s="22"/>
    </row>
    <row r="101" spans="1:11" ht="20.100000000000001" customHeight="1" x14ac:dyDescent="0.25">
      <c r="A101" s="154" t="s">
        <v>11</v>
      </c>
      <c r="B101" s="155"/>
      <c r="C101" s="52">
        <v>0</v>
      </c>
      <c r="D101" s="53"/>
      <c r="E101" s="51">
        <v>20</v>
      </c>
      <c r="F101" s="145">
        <v>0</v>
      </c>
      <c r="G101" s="18">
        <f t="shared" ref="G101:G113" si="15">F101*E101</f>
        <v>0</v>
      </c>
      <c r="H101" s="90" t="s">
        <v>120</v>
      </c>
      <c r="I101" s="110">
        <f t="shared" ref="I101:I113" si="16">IF(F101&gt;0,1,0)</f>
        <v>0</v>
      </c>
      <c r="K101" s="22"/>
    </row>
    <row r="102" spans="1:11" ht="20.100000000000001" customHeight="1" x14ac:dyDescent="0.25">
      <c r="A102" s="154" t="s">
        <v>12</v>
      </c>
      <c r="B102" s="155"/>
      <c r="C102" s="52">
        <v>0</v>
      </c>
      <c r="D102" s="53"/>
      <c r="E102" s="51">
        <v>95</v>
      </c>
      <c r="F102" s="145">
        <v>0</v>
      </c>
      <c r="G102" s="18">
        <f t="shared" si="15"/>
        <v>0</v>
      </c>
      <c r="H102" s="90" t="s">
        <v>121</v>
      </c>
      <c r="I102" s="110">
        <f t="shared" si="16"/>
        <v>0</v>
      </c>
      <c r="J102" s="27"/>
      <c r="K102" s="22"/>
    </row>
    <row r="103" spans="1:11" ht="20.100000000000001" customHeight="1" x14ac:dyDescent="0.25">
      <c r="A103" s="154" t="s">
        <v>22</v>
      </c>
      <c r="B103" s="155"/>
      <c r="C103" s="52">
        <v>0</v>
      </c>
      <c r="D103" s="53"/>
      <c r="E103" s="51">
        <v>95</v>
      </c>
      <c r="F103" s="145">
        <v>0</v>
      </c>
      <c r="G103" s="18">
        <f t="shared" si="15"/>
        <v>0</v>
      </c>
      <c r="H103" s="90" t="s">
        <v>122</v>
      </c>
      <c r="I103" s="110">
        <f t="shared" si="16"/>
        <v>0</v>
      </c>
      <c r="K103" s="22"/>
    </row>
    <row r="104" spans="1:11" ht="20.100000000000001" customHeight="1" x14ac:dyDescent="0.25">
      <c r="A104" s="154" t="s">
        <v>23</v>
      </c>
      <c r="B104" s="155"/>
      <c r="C104" s="52">
        <v>0</v>
      </c>
      <c r="D104" s="53"/>
      <c r="E104" s="51">
        <v>95</v>
      </c>
      <c r="F104" s="145">
        <v>0</v>
      </c>
      <c r="G104" s="18">
        <f t="shared" si="15"/>
        <v>0</v>
      </c>
      <c r="H104" s="90" t="s">
        <v>123</v>
      </c>
      <c r="I104" s="110">
        <f t="shared" si="16"/>
        <v>0</v>
      </c>
      <c r="K104" s="22"/>
    </row>
    <row r="105" spans="1:11" ht="20.100000000000001" customHeight="1" x14ac:dyDescent="0.25">
      <c r="A105" s="154" t="s">
        <v>13</v>
      </c>
      <c r="B105" s="155"/>
      <c r="C105" s="52">
        <v>0</v>
      </c>
      <c r="D105" s="53"/>
      <c r="E105" s="51">
        <v>95</v>
      </c>
      <c r="F105" s="145">
        <v>0</v>
      </c>
      <c r="G105" s="18">
        <f t="shared" si="15"/>
        <v>0</v>
      </c>
      <c r="H105" s="90" t="s">
        <v>124</v>
      </c>
      <c r="I105" s="110">
        <f t="shared" si="16"/>
        <v>0</v>
      </c>
      <c r="K105" s="22"/>
    </row>
    <row r="106" spans="1:11" ht="20.100000000000001" customHeight="1" x14ac:dyDescent="0.25">
      <c r="A106" s="154" t="s">
        <v>14</v>
      </c>
      <c r="B106" s="155"/>
      <c r="C106" s="52">
        <v>0</v>
      </c>
      <c r="D106" s="53"/>
      <c r="E106" s="51">
        <v>95</v>
      </c>
      <c r="F106" s="145">
        <v>0</v>
      </c>
      <c r="G106" s="18">
        <f t="shared" si="15"/>
        <v>0</v>
      </c>
      <c r="H106" s="90" t="s">
        <v>125</v>
      </c>
      <c r="I106" s="110">
        <f t="shared" si="16"/>
        <v>0</v>
      </c>
      <c r="K106" s="22"/>
    </row>
    <row r="107" spans="1:11" ht="20.100000000000001" customHeight="1" x14ac:dyDescent="0.25">
      <c r="A107" s="154" t="s">
        <v>15</v>
      </c>
      <c r="B107" s="155"/>
      <c r="C107" s="52">
        <v>0</v>
      </c>
      <c r="D107" s="53"/>
      <c r="E107" s="51">
        <v>95</v>
      </c>
      <c r="F107" s="145">
        <v>0</v>
      </c>
      <c r="G107" s="18">
        <f t="shared" si="15"/>
        <v>0</v>
      </c>
      <c r="H107" s="90" t="s">
        <v>126</v>
      </c>
      <c r="I107" s="110">
        <f t="shared" si="16"/>
        <v>0</v>
      </c>
      <c r="K107" s="22"/>
    </row>
    <row r="108" spans="1:11" ht="20.100000000000001" customHeight="1" x14ac:dyDescent="0.25">
      <c r="A108" s="154" t="s">
        <v>27</v>
      </c>
      <c r="B108" s="155"/>
      <c r="C108" s="52">
        <v>0</v>
      </c>
      <c r="D108" s="53"/>
      <c r="E108" s="51">
        <v>95</v>
      </c>
      <c r="F108" s="145">
        <v>0</v>
      </c>
      <c r="G108" s="18">
        <f t="shared" si="15"/>
        <v>0</v>
      </c>
      <c r="H108" s="90" t="s">
        <v>127</v>
      </c>
      <c r="I108" s="110">
        <f t="shared" si="16"/>
        <v>0</v>
      </c>
      <c r="K108" s="22"/>
    </row>
    <row r="109" spans="1:11" ht="20.100000000000001" customHeight="1" x14ac:dyDescent="0.25">
      <c r="A109" s="154" t="s">
        <v>28</v>
      </c>
      <c r="B109" s="155"/>
      <c r="C109" s="52">
        <v>0</v>
      </c>
      <c r="D109" s="53"/>
      <c r="E109" s="51">
        <v>95</v>
      </c>
      <c r="F109" s="145">
        <v>0</v>
      </c>
      <c r="G109" s="18">
        <f t="shared" si="15"/>
        <v>0</v>
      </c>
      <c r="H109" s="90" t="s">
        <v>128</v>
      </c>
      <c r="I109" s="110">
        <f t="shared" si="16"/>
        <v>0</v>
      </c>
      <c r="K109" s="22"/>
    </row>
    <row r="110" spans="1:11" ht="20.100000000000001" customHeight="1" x14ac:dyDescent="0.25">
      <c r="A110" s="154" t="s">
        <v>29</v>
      </c>
      <c r="B110" s="155"/>
      <c r="C110" s="52">
        <v>0</v>
      </c>
      <c r="D110" s="53"/>
      <c r="E110" s="51">
        <v>95</v>
      </c>
      <c r="F110" s="145">
        <v>0</v>
      </c>
      <c r="G110" s="18">
        <f t="shared" si="15"/>
        <v>0</v>
      </c>
      <c r="H110" s="90" t="s">
        <v>129</v>
      </c>
      <c r="I110" s="110">
        <f t="shared" si="16"/>
        <v>0</v>
      </c>
      <c r="K110" s="22"/>
    </row>
    <row r="111" spans="1:11" ht="20.100000000000001" customHeight="1" x14ac:dyDescent="0.25">
      <c r="A111" s="154" t="s">
        <v>30</v>
      </c>
      <c r="B111" s="155"/>
      <c r="C111" s="52">
        <v>0</v>
      </c>
      <c r="D111" s="53"/>
      <c r="E111" s="51">
        <v>95</v>
      </c>
      <c r="F111" s="145">
        <v>0</v>
      </c>
      <c r="G111" s="18">
        <f t="shared" si="15"/>
        <v>0</v>
      </c>
      <c r="H111" s="90" t="s">
        <v>130</v>
      </c>
      <c r="I111" s="110">
        <f t="shared" si="16"/>
        <v>0</v>
      </c>
      <c r="K111" s="22"/>
    </row>
    <row r="112" spans="1:11" ht="20.100000000000001" customHeight="1" x14ac:dyDescent="0.25">
      <c r="A112" s="154" t="s">
        <v>32</v>
      </c>
      <c r="B112" s="155"/>
      <c r="C112" s="52">
        <v>0</v>
      </c>
      <c r="D112" s="53"/>
      <c r="E112" s="51">
        <v>95</v>
      </c>
      <c r="F112" s="145">
        <v>0</v>
      </c>
      <c r="G112" s="18">
        <f t="shared" si="15"/>
        <v>0</v>
      </c>
      <c r="H112" s="90" t="s">
        <v>131</v>
      </c>
      <c r="I112" s="110">
        <f t="shared" si="16"/>
        <v>0</v>
      </c>
      <c r="K112" s="22"/>
    </row>
    <row r="113" spans="1:12" ht="20.100000000000001" customHeight="1" x14ac:dyDescent="0.25">
      <c r="A113" s="154" t="s">
        <v>31</v>
      </c>
      <c r="B113" s="155"/>
      <c r="C113" s="52">
        <v>0</v>
      </c>
      <c r="D113" s="53"/>
      <c r="E113" s="51">
        <v>95</v>
      </c>
      <c r="F113" s="145">
        <v>0</v>
      </c>
      <c r="G113" s="18">
        <f t="shared" si="15"/>
        <v>0</v>
      </c>
      <c r="H113" s="90" t="s">
        <v>132</v>
      </c>
      <c r="I113" s="110">
        <f t="shared" si="16"/>
        <v>0</v>
      </c>
      <c r="K113" s="22"/>
    </row>
    <row r="114" spans="1:12" ht="20.100000000000001" customHeight="1" x14ac:dyDescent="0.25">
      <c r="A114" s="166"/>
      <c r="B114" s="167"/>
      <c r="C114" s="167"/>
      <c r="D114" s="167"/>
      <c r="E114" s="167"/>
      <c r="F114" s="167"/>
      <c r="G114" s="167"/>
      <c r="H114" s="168"/>
      <c r="I114" s="109"/>
      <c r="K114" s="25"/>
    </row>
    <row r="115" spans="1:12" s="55" customFormat="1" ht="20.100000000000001" customHeight="1" x14ac:dyDescent="0.25">
      <c r="A115" s="185" t="s">
        <v>105</v>
      </c>
      <c r="B115" s="186"/>
      <c r="C115" s="186"/>
      <c r="D115" s="186"/>
      <c r="E115" s="186"/>
      <c r="F115" s="187"/>
      <c r="G115" s="19">
        <f>SUM(G98:G107)</f>
        <v>0</v>
      </c>
      <c r="H115" s="15"/>
      <c r="I115" s="109"/>
      <c r="J115" s="17"/>
      <c r="K115" s="25"/>
      <c r="L115" s="17"/>
    </row>
    <row r="116" spans="1:12" s="55" customFormat="1" ht="20.100000000000001" customHeight="1" x14ac:dyDescent="0.25">
      <c r="A116" s="185" t="s">
        <v>106</v>
      </c>
      <c r="B116" s="186"/>
      <c r="C116" s="186"/>
      <c r="D116" s="186"/>
      <c r="E116" s="186"/>
      <c r="F116" s="187"/>
      <c r="G116" s="19">
        <f>SUM(G98:G110)</f>
        <v>0</v>
      </c>
      <c r="H116" s="15"/>
      <c r="I116" s="109"/>
      <c r="J116" s="17"/>
      <c r="K116" s="25"/>
      <c r="L116" s="17"/>
    </row>
    <row r="117" spans="1:12" ht="20.100000000000001" customHeight="1" x14ac:dyDescent="0.25">
      <c r="A117" s="185" t="s">
        <v>107</v>
      </c>
      <c r="B117" s="186"/>
      <c r="C117" s="186"/>
      <c r="D117" s="186"/>
      <c r="E117" s="186"/>
      <c r="F117" s="187"/>
      <c r="G117" s="19">
        <f>SUM(G98:G113)</f>
        <v>0</v>
      </c>
      <c r="H117" s="15"/>
      <c r="I117" s="109"/>
      <c r="K117" s="25"/>
    </row>
    <row r="118" spans="1:12" ht="20.100000000000001" customHeight="1" x14ac:dyDescent="0.25">
      <c r="A118" s="166"/>
      <c r="B118" s="167"/>
      <c r="C118" s="167"/>
      <c r="D118" s="167"/>
      <c r="E118" s="167"/>
      <c r="F118" s="167"/>
      <c r="G118" s="167"/>
      <c r="H118" s="168"/>
      <c r="I118" s="109"/>
      <c r="K118" s="25"/>
    </row>
    <row r="119" spans="1:12" ht="30.75" customHeight="1" thickBot="1" x14ac:dyDescent="0.3">
      <c r="A119" s="267" t="s">
        <v>77</v>
      </c>
      <c r="B119" s="268"/>
      <c r="C119" s="54" t="s">
        <v>58</v>
      </c>
      <c r="D119" s="54" t="s">
        <v>59</v>
      </c>
      <c r="E119" s="99" t="s">
        <v>60</v>
      </c>
      <c r="F119" s="179" t="str">
        <f>IF(I130&gt;0,"Please note that not all fields are filled in (****)","All fields are filled in(****)")</f>
        <v>Please note that not all fields are filled in (****)</v>
      </c>
      <c r="G119" s="180"/>
      <c r="H119" s="181"/>
      <c r="I119" s="109"/>
      <c r="J119" s="107"/>
      <c r="K119" s="107"/>
      <c r="L119" s="107"/>
    </row>
    <row r="120" spans="1:12" s="55" customFormat="1" ht="15.75" thickBot="1" x14ac:dyDescent="0.3">
      <c r="A120" s="183" t="s">
        <v>76</v>
      </c>
      <c r="B120" s="184"/>
      <c r="C120" s="56">
        <f>G23+G30+G56+G91+G115</f>
        <v>0</v>
      </c>
      <c r="D120" s="115">
        <f>G23+G30+G57+G92+G116</f>
        <v>0</v>
      </c>
      <c r="E120" s="117">
        <f>G23+G30+G58+G93+G117</f>
        <v>0</v>
      </c>
      <c r="F120" s="177" t="s">
        <v>143</v>
      </c>
      <c r="G120" s="178"/>
      <c r="H120" s="178"/>
      <c r="I120" s="109"/>
      <c r="J120" s="17"/>
      <c r="K120" s="22"/>
      <c r="L120" s="17"/>
    </row>
    <row r="121" spans="1:12" s="55" customFormat="1" ht="20.100000000000001" customHeight="1" x14ac:dyDescent="0.25">
      <c r="A121" s="183" t="s">
        <v>78</v>
      </c>
      <c r="B121" s="184"/>
      <c r="C121" s="56">
        <f>G23+G30+G115</f>
        <v>0</v>
      </c>
      <c r="D121" s="56">
        <f>G23+G30+G116</f>
        <v>0</v>
      </c>
      <c r="E121" s="116">
        <f>G23+G30+G117</f>
        <v>0</v>
      </c>
      <c r="F121" s="174" t="s">
        <v>146</v>
      </c>
      <c r="G121" s="175"/>
      <c r="H121" s="176"/>
      <c r="I121" s="109"/>
      <c r="J121" s="17"/>
      <c r="K121" s="22"/>
      <c r="L121" s="17"/>
    </row>
    <row r="122" spans="1:12" ht="20.100000000000001" customHeight="1" x14ac:dyDescent="0.25">
      <c r="A122" s="182"/>
      <c r="B122" s="182"/>
      <c r="C122" s="182"/>
      <c r="D122" s="182"/>
      <c r="E122" s="182"/>
      <c r="F122" s="182"/>
      <c r="G122" s="182"/>
      <c r="H122" s="182"/>
      <c r="I122" s="109"/>
    </row>
    <row r="123" spans="1:12" ht="24" customHeight="1" x14ac:dyDescent="0.25">
      <c r="A123" s="264" t="s">
        <v>144</v>
      </c>
      <c r="B123" s="265"/>
      <c r="C123" s="265"/>
      <c r="D123" s="265"/>
      <c r="E123" s="265"/>
      <c r="F123" s="265"/>
      <c r="G123" s="265"/>
      <c r="H123" s="266"/>
      <c r="I123" s="109"/>
    </row>
    <row r="124" spans="1:12" ht="30" customHeight="1" x14ac:dyDescent="0.25">
      <c r="A124" s="261" t="s">
        <v>24</v>
      </c>
      <c r="B124" s="262"/>
      <c r="C124" s="262"/>
      <c r="D124" s="262"/>
      <c r="E124" s="262"/>
      <c r="F124" s="262"/>
      <c r="G124" s="262"/>
      <c r="H124" s="263"/>
      <c r="I124" s="109"/>
    </row>
    <row r="125" spans="1:12" x14ac:dyDescent="0.25">
      <c r="A125" s="29" t="s">
        <v>34</v>
      </c>
      <c r="B125" s="171" t="s">
        <v>39</v>
      </c>
      <c r="C125" s="171"/>
      <c r="D125" s="171"/>
      <c r="E125" s="171"/>
      <c r="F125" s="257"/>
      <c r="G125" s="257"/>
      <c r="H125" s="258"/>
      <c r="I125" s="110">
        <f>IF(B125="……………………………………………….",0,1)</f>
        <v>0</v>
      </c>
    </row>
    <row r="126" spans="1:12" x14ac:dyDescent="0.25">
      <c r="A126" s="29" t="s">
        <v>35</v>
      </c>
      <c r="B126" s="171" t="s">
        <v>39</v>
      </c>
      <c r="C126" s="171"/>
      <c r="D126" s="171"/>
      <c r="E126" s="171"/>
      <c r="F126" s="257"/>
      <c r="G126" s="257"/>
      <c r="H126" s="258"/>
      <c r="I126" s="110">
        <f>IF(B126="……………………………………………….",0,1)</f>
        <v>0</v>
      </c>
    </row>
    <row r="127" spans="1:12" x14ac:dyDescent="0.25">
      <c r="A127" s="29" t="s">
        <v>36</v>
      </c>
      <c r="B127" s="171" t="s">
        <v>39</v>
      </c>
      <c r="C127" s="171"/>
      <c r="D127" s="171"/>
      <c r="E127" s="171"/>
      <c r="F127" s="257"/>
      <c r="G127" s="257"/>
      <c r="H127" s="258"/>
      <c r="I127" s="110">
        <f>IF(B127="……………………………………………….",0,1)</f>
        <v>0</v>
      </c>
    </row>
    <row r="128" spans="1:12" ht="45" x14ac:dyDescent="0.25">
      <c r="A128" s="29" t="s">
        <v>37</v>
      </c>
      <c r="B128" s="172" t="s">
        <v>39</v>
      </c>
      <c r="C128" s="172"/>
      <c r="D128" s="172"/>
      <c r="E128" s="172"/>
      <c r="F128" s="257"/>
      <c r="G128" s="257"/>
      <c r="H128" s="258"/>
      <c r="I128" s="109"/>
    </row>
    <row r="129" spans="1:9" x14ac:dyDescent="0.25">
      <c r="A129" s="30" t="s">
        <v>25</v>
      </c>
      <c r="B129" s="173" t="s">
        <v>39</v>
      </c>
      <c r="C129" s="173"/>
      <c r="D129" s="173"/>
      <c r="E129" s="173"/>
      <c r="F129" s="259"/>
      <c r="G129" s="259"/>
      <c r="H129" s="260"/>
      <c r="I129" s="110">
        <f>IF(B129="……………………………………………….",0,1)</f>
        <v>0</v>
      </c>
    </row>
    <row r="130" spans="1:9" x14ac:dyDescent="0.25">
      <c r="I130" s="111">
        <f>COUNTIF(I11:I129,0)</f>
        <v>28</v>
      </c>
    </row>
    <row r="131" spans="1:9" x14ac:dyDescent="0.25">
      <c r="A131" s="250" t="s">
        <v>71</v>
      </c>
      <c r="B131" s="250"/>
      <c r="C131" s="250"/>
      <c r="D131" s="250"/>
      <c r="E131" s="250"/>
      <c r="F131" s="250"/>
      <c r="G131" s="250"/>
      <c r="H131" s="250"/>
    </row>
    <row r="132" spans="1:9" ht="30" customHeight="1" x14ac:dyDescent="0.25">
      <c r="A132" s="250" t="s">
        <v>103</v>
      </c>
      <c r="B132" s="250"/>
      <c r="C132" s="250"/>
      <c r="D132" s="250"/>
      <c r="E132" s="250"/>
      <c r="F132" s="250"/>
      <c r="G132" s="250"/>
      <c r="H132" s="250"/>
    </row>
    <row r="133" spans="1:9" x14ac:dyDescent="0.25">
      <c r="A133" s="94" t="s">
        <v>104</v>
      </c>
      <c r="B133" s="94"/>
      <c r="C133" s="94"/>
      <c r="D133" s="94"/>
      <c r="E133" s="94"/>
      <c r="F133" s="94"/>
      <c r="G133" s="94"/>
      <c r="H133" s="94"/>
    </row>
    <row r="134" spans="1:9" x14ac:dyDescent="0.25">
      <c r="A134" s="94" t="s">
        <v>73</v>
      </c>
      <c r="B134" s="94"/>
      <c r="C134" s="94"/>
      <c r="D134" s="94"/>
      <c r="E134" s="94"/>
      <c r="F134" s="94"/>
      <c r="G134" s="94"/>
      <c r="H134" s="94"/>
    </row>
  </sheetData>
  <sheetProtection algorithmName="SHA-512" hashValue="wxkuGiTGKAN5CqCInHL8EmoRpvveX1bnfg39wrlIHE8ypAekRKb9UJDkVdTiK4+3ARqjduCB+5+ngd3KebjAqA==" saltValue="8TsFSLOAxWw/2bjbIk4mkw==" spinCount="100000" sheet="1" objects="1" scenarios="1"/>
  <customSheetViews>
    <customSheetView guid="{B5AC064D-419A-6848-AFB2-153F0700B23B}" scale="133" fitToPage="1">
      <selection activeCell="A27" sqref="A27"/>
      <pageMargins left="0.7" right="0.7" top="0.75" bottom="0.75" header="0.3" footer="0.3"/>
      <pageSetup paperSize="9" scale="59" orientation="portrait" r:id="rId1"/>
    </customSheetView>
  </customSheetViews>
  <mergeCells count="145">
    <mergeCell ref="A132:H132"/>
    <mergeCell ref="A19:B19"/>
    <mergeCell ref="A20:B20"/>
    <mergeCell ref="A21:H21"/>
    <mergeCell ref="A94:H94"/>
    <mergeCell ref="A74:B74"/>
    <mergeCell ref="A75:B75"/>
    <mergeCell ref="A76:B76"/>
    <mergeCell ref="A77:B77"/>
    <mergeCell ref="A123:H123"/>
    <mergeCell ref="A119:B119"/>
    <mergeCell ref="A120:B120"/>
    <mergeCell ref="A118:H118"/>
    <mergeCell ref="A104:B104"/>
    <mergeCell ref="A105:B105"/>
    <mergeCell ref="A106:B106"/>
    <mergeCell ref="A107:B107"/>
    <mergeCell ref="C36:E36"/>
    <mergeCell ref="A38:B38"/>
    <mergeCell ref="H39:H54"/>
    <mergeCell ref="A46:B46"/>
    <mergeCell ref="A47:B47"/>
    <mergeCell ref="A48:B48"/>
    <mergeCell ref="C29:E29"/>
    <mergeCell ref="A131:H131"/>
    <mergeCell ref="A96:B97"/>
    <mergeCell ref="A108:B108"/>
    <mergeCell ref="A109:B109"/>
    <mergeCell ref="A33:B33"/>
    <mergeCell ref="A17:B17"/>
    <mergeCell ref="C17:E17"/>
    <mergeCell ref="H19:H20"/>
    <mergeCell ref="A63:B63"/>
    <mergeCell ref="A66:B66"/>
    <mergeCell ref="A68:B68"/>
    <mergeCell ref="A60:H60"/>
    <mergeCell ref="A65:B65"/>
    <mergeCell ref="A56:F56"/>
    <mergeCell ref="A57:F57"/>
    <mergeCell ref="A58:F58"/>
    <mergeCell ref="A42:B42"/>
    <mergeCell ref="A43:B43"/>
    <mergeCell ref="A30:F30"/>
    <mergeCell ref="A34:B34"/>
    <mergeCell ref="A35:B35"/>
    <mergeCell ref="F125:H129"/>
    <mergeCell ref="A124:H124"/>
    <mergeCell ref="B125:E125"/>
    <mergeCell ref="H14:H16"/>
    <mergeCell ref="C65:E65"/>
    <mergeCell ref="A14:B14"/>
    <mergeCell ref="A28:B28"/>
    <mergeCell ref="C28:E28"/>
    <mergeCell ref="A25:H25"/>
    <mergeCell ref="A16:B16"/>
    <mergeCell ref="A18:B18"/>
    <mergeCell ref="A22:B22"/>
    <mergeCell ref="C22:E22"/>
    <mergeCell ref="A23:F23"/>
    <mergeCell ref="C32:E32"/>
    <mergeCell ref="A62:B62"/>
    <mergeCell ref="A61:B61"/>
    <mergeCell ref="C61:E61"/>
    <mergeCell ref="A15:B15"/>
    <mergeCell ref="A24:H24"/>
    <mergeCell ref="A36:B36"/>
    <mergeCell ref="A44:B44"/>
    <mergeCell ref="A45:B45"/>
    <mergeCell ref="A64:B64"/>
    <mergeCell ref="C26:E26"/>
    <mergeCell ref="A26:B26"/>
    <mergeCell ref="C27:E27"/>
    <mergeCell ref="J66:Q67"/>
    <mergeCell ref="H68:H83"/>
    <mergeCell ref="H87:H89"/>
    <mergeCell ref="A91:F91"/>
    <mergeCell ref="A92:F92"/>
    <mergeCell ref="A93:F93"/>
    <mergeCell ref="A78:B78"/>
    <mergeCell ref="A82:B82"/>
    <mergeCell ref="A83:B83"/>
    <mergeCell ref="A84:H84"/>
    <mergeCell ref="C85:D85"/>
    <mergeCell ref="A90:H90"/>
    <mergeCell ref="D66:D67"/>
    <mergeCell ref="C66:C67"/>
    <mergeCell ref="G66:G67"/>
    <mergeCell ref="H66:H67"/>
    <mergeCell ref="A79:B79"/>
    <mergeCell ref="A80:B80"/>
    <mergeCell ref="A81:B81"/>
    <mergeCell ref="A72:B72"/>
    <mergeCell ref="B5:H5"/>
    <mergeCell ref="A8:H8"/>
    <mergeCell ref="A13:B13"/>
    <mergeCell ref="A10:H10"/>
    <mergeCell ref="A9:H9"/>
    <mergeCell ref="A12:B12"/>
    <mergeCell ref="C12:E12"/>
    <mergeCell ref="B7:H7"/>
    <mergeCell ref="B6:H6"/>
    <mergeCell ref="B126:E126"/>
    <mergeCell ref="B127:E127"/>
    <mergeCell ref="B128:E128"/>
    <mergeCell ref="B129:E129"/>
    <mergeCell ref="A113:B113"/>
    <mergeCell ref="A114:H114"/>
    <mergeCell ref="F121:H121"/>
    <mergeCell ref="F120:H120"/>
    <mergeCell ref="F119:H119"/>
    <mergeCell ref="A122:H122"/>
    <mergeCell ref="A121:B121"/>
    <mergeCell ref="A115:F115"/>
    <mergeCell ref="A116:F116"/>
    <mergeCell ref="A117:F117"/>
    <mergeCell ref="A29:B29"/>
    <mergeCell ref="A27:B27"/>
    <mergeCell ref="A32:B32"/>
    <mergeCell ref="A31:H31"/>
    <mergeCell ref="A54:B54"/>
    <mergeCell ref="A55:H55"/>
    <mergeCell ref="A37:B37"/>
    <mergeCell ref="A39:B39"/>
    <mergeCell ref="A40:B40"/>
    <mergeCell ref="A112:B112"/>
    <mergeCell ref="A101:B101"/>
    <mergeCell ref="A73:B73"/>
    <mergeCell ref="A53:B53"/>
    <mergeCell ref="A69:B69"/>
    <mergeCell ref="A70:B70"/>
    <mergeCell ref="A49:B49"/>
    <mergeCell ref="A50:B50"/>
    <mergeCell ref="A41:B41"/>
    <mergeCell ref="A51:B51"/>
    <mergeCell ref="A52:B52"/>
    <mergeCell ref="A71:B71"/>
    <mergeCell ref="A102:B102"/>
    <mergeCell ref="A103:B103"/>
    <mergeCell ref="A99:B99"/>
    <mergeCell ref="A98:B98"/>
    <mergeCell ref="A95:H95"/>
    <mergeCell ref="C96:E96"/>
    <mergeCell ref="A110:B110"/>
    <mergeCell ref="A111:B111"/>
    <mergeCell ref="A100:B100"/>
  </mergeCells>
  <phoneticPr fontId="20" type="noConversion"/>
  <conditionalFormatting sqref="A14:E14">
    <cfRule type="expression" dxfId="34" priority="56">
      <formula>$F$12=2</formula>
    </cfRule>
  </conditionalFormatting>
  <conditionalFormatting sqref="A15:E16">
    <cfRule type="expression" dxfId="33" priority="55">
      <formula>$F$12=3</formula>
    </cfRule>
  </conditionalFormatting>
  <conditionalFormatting sqref="F14">
    <cfRule type="expression" dxfId="32" priority="48">
      <formula>$F$12=2</formula>
    </cfRule>
  </conditionalFormatting>
  <conditionalFormatting sqref="F15:F16">
    <cfRule type="expression" dxfId="31" priority="47">
      <formula>$F$12=3</formula>
    </cfRule>
  </conditionalFormatting>
  <conditionalFormatting sqref="G14">
    <cfRule type="expression" dxfId="30" priority="46">
      <formula>$F$12=2</formula>
    </cfRule>
  </conditionalFormatting>
  <conditionalFormatting sqref="G15:G16">
    <cfRule type="expression" dxfId="29" priority="45">
      <formula>$F$12=3</formula>
    </cfRule>
  </conditionalFormatting>
  <conditionalFormatting sqref="D19">
    <cfRule type="expression" dxfId="28" priority="34">
      <formula>AND(OR($F$12=2,$F$12=3),(OR($F$17=1,$F$17=2)))</formula>
    </cfRule>
  </conditionalFormatting>
  <conditionalFormatting sqref="F19">
    <cfRule type="expression" dxfId="27" priority="33">
      <formula>AND(OR($F$12=2,$F$12=3),(OR($F$17=1,$F$17=2)))</formula>
    </cfRule>
  </conditionalFormatting>
  <conditionalFormatting sqref="G19">
    <cfRule type="expression" dxfId="26" priority="32">
      <formula>AND(OR($F$12=2,$F$12=3),(OR($F$17=1,$F$17=2)))</formula>
    </cfRule>
  </conditionalFormatting>
  <conditionalFormatting sqref="A19:B19">
    <cfRule type="expression" dxfId="25" priority="31">
      <formula>AND(OR($F$12=2,$F$12=3),(OR($F$17=1,$F$17=2)))</formula>
    </cfRule>
  </conditionalFormatting>
  <conditionalFormatting sqref="F20">
    <cfRule type="expression" dxfId="24" priority="28">
      <formula>AND($F$12=3,(OR($F$17=1,$F$17=2)))</formula>
    </cfRule>
  </conditionalFormatting>
  <conditionalFormatting sqref="D20">
    <cfRule type="expression" dxfId="23" priority="27">
      <formula>AND($F$12=3,(OR($F$17=1,$F$17=2)))</formula>
    </cfRule>
  </conditionalFormatting>
  <conditionalFormatting sqref="G20">
    <cfRule type="expression" dxfId="22" priority="26">
      <formula>AND($F$12=3,(OR($F$17=1,$F$17=2)))</formula>
    </cfRule>
  </conditionalFormatting>
  <conditionalFormatting sqref="A20:B20">
    <cfRule type="expression" dxfId="21" priority="25">
      <formula>AND($F$12=3,(OR($F$17=1,$F$17=2)))</formula>
    </cfRule>
  </conditionalFormatting>
  <conditionalFormatting sqref="I27">
    <cfRule type="cellIs" dxfId="20" priority="24" operator="equal">
      <formula>1</formula>
    </cfRule>
  </conditionalFormatting>
  <conditionalFormatting sqref="I29">
    <cfRule type="cellIs" dxfId="19" priority="23" operator="equal">
      <formula>1</formula>
    </cfRule>
  </conditionalFormatting>
  <conditionalFormatting sqref="I12">
    <cfRule type="cellIs" dxfId="18" priority="15" operator="equal">
      <formula>1</formula>
    </cfRule>
  </conditionalFormatting>
  <conditionalFormatting sqref="I33:I35">
    <cfRule type="cellIs" dxfId="17" priority="21" operator="equal">
      <formula>1</formula>
    </cfRule>
  </conditionalFormatting>
  <conditionalFormatting sqref="I62">
    <cfRule type="cellIs" dxfId="16" priority="19" operator="equal">
      <formula>1</formula>
    </cfRule>
  </conditionalFormatting>
  <conditionalFormatting sqref="I63">
    <cfRule type="cellIs" dxfId="15" priority="18" operator="equal">
      <formula>1</formula>
    </cfRule>
  </conditionalFormatting>
  <conditionalFormatting sqref="I64">
    <cfRule type="cellIs" dxfId="14" priority="17" operator="equal">
      <formula>1</formula>
    </cfRule>
  </conditionalFormatting>
  <conditionalFormatting sqref="I100:I113">
    <cfRule type="cellIs" dxfId="13" priority="16" operator="equal">
      <formula>1</formula>
    </cfRule>
  </conditionalFormatting>
  <conditionalFormatting sqref="I17">
    <cfRule type="cellIs" dxfId="12" priority="14" operator="equal">
      <formula>1</formula>
    </cfRule>
  </conditionalFormatting>
  <conditionalFormatting sqref="I6">
    <cfRule type="cellIs" dxfId="11" priority="12" operator="equal">
      <formula>1</formula>
    </cfRule>
  </conditionalFormatting>
  <conditionalFormatting sqref="I129">
    <cfRule type="cellIs" dxfId="10" priority="6" operator="equal">
      <formula>1</formula>
    </cfRule>
  </conditionalFormatting>
  <conditionalFormatting sqref="I7">
    <cfRule type="cellIs" dxfId="9" priority="10" operator="equal">
      <formula>1</formula>
    </cfRule>
  </conditionalFormatting>
  <conditionalFormatting sqref="I125">
    <cfRule type="cellIs" dxfId="8" priority="9" operator="equal">
      <formula>1</formula>
    </cfRule>
  </conditionalFormatting>
  <conditionalFormatting sqref="I126">
    <cfRule type="cellIs" dxfId="7" priority="8" operator="equal">
      <formula>1</formula>
    </cfRule>
  </conditionalFormatting>
  <conditionalFormatting sqref="I127">
    <cfRule type="cellIs" dxfId="6" priority="7" operator="equal">
      <formula>1</formula>
    </cfRule>
  </conditionalFormatting>
  <conditionalFormatting sqref="F119:H119">
    <cfRule type="expression" dxfId="5" priority="57">
      <formula>$I$130=0</formula>
    </cfRule>
  </conditionalFormatting>
  <conditionalFormatting sqref="D64">
    <cfRule type="expression" dxfId="4" priority="5">
      <formula>$G$64&gt;0</formula>
    </cfRule>
  </conditionalFormatting>
  <conditionalFormatting sqref="D63">
    <cfRule type="expression" dxfId="3" priority="4">
      <formula>$G$63&gt;0</formula>
    </cfRule>
  </conditionalFormatting>
  <conditionalFormatting sqref="E120">
    <cfRule type="cellIs" dxfId="2" priority="3" operator="notBetween">
      <formula>250000</formula>
      <formula>5500000</formula>
    </cfRule>
  </conditionalFormatting>
  <conditionalFormatting sqref="E121">
    <cfRule type="cellIs" dxfId="1" priority="2" operator="notBetween">
      <formula>1000000</formula>
      <formula>2500000</formula>
    </cfRule>
  </conditionalFormatting>
  <conditionalFormatting sqref="I22">
    <cfRule type="cellIs" dxfId="0" priority="1" operator="equal">
      <formula>1</formula>
    </cfRule>
  </conditionalFormatting>
  <dataValidations count="10">
    <dataValidation type="list" allowBlank="1" showInputMessage="1" showErrorMessage="1" errorTitle="No correct input" error="Choose from pulldown list" sqref="C12:E12" xr:uid="{1207F939-B477-457B-8E28-82CE6E20A726}">
      <formula1>"&lt;Enter Choice &gt;,Offered PWS contains integrated BLS-function, PWS and BLS"</formula1>
    </dataValidation>
    <dataValidation type="list" allowBlank="1" showInputMessage="1" showErrorMessage="1" errorTitle="No correct input" error="Enter number from 1 to 3" sqref="D62" xr:uid="{6F504C05-19AC-4743-9604-264C2FE7E328}">
      <formula1>"&lt;Enter Choice &gt;,1,2,3"</formula1>
    </dataValidation>
    <dataValidation type="list" allowBlank="1" showInputMessage="1" showErrorMessage="1" errorTitle="No correct input" error="Enter number from 1 to 12" sqref="D35" xr:uid="{B3059319-7A70-44E6-B113-E72FE6A77BFD}">
      <formula1>"&lt;Enter Choice &gt;,1,2,3,4,5,6"</formula1>
    </dataValidation>
    <dataValidation type="list" allowBlank="1" showInputMessage="1" showErrorMessage="1" errorTitle="No correct input" error="Enter number from 1 to 2" sqref="D33" xr:uid="{AFB22C17-6736-4B0A-82DC-43BE28603498}">
      <formula1>"&lt;Enter Choice &gt;,1,2"</formula1>
    </dataValidation>
    <dataValidation type="whole" operator="greaterThanOrEqual" allowBlank="1" showInputMessage="1" showErrorMessage="1" errorTitle="No correct input" error="Enter number from 43830 to 175320" sqref="D63" xr:uid="{508FE9CC-8D2B-4905-89E6-7EEAE418F4E6}">
      <formula1>4380</formula1>
    </dataValidation>
    <dataValidation type="whole" operator="greaterThanOrEqual" allowBlank="1" showInputMessage="1" showErrorMessage="1" errorTitle="No correct input" error="Enter number from 43830 to 175320" sqref="D64" xr:uid="{CD9376FF-5782-4289-A9A4-721DA7E4385C}">
      <formula1>43830</formula1>
    </dataValidation>
    <dataValidation type="list" allowBlank="1" showInputMessage="1" showErrorMessage="1" errorTitle="No correct input" error="enter number from 1 to 12" sqref="D34" xr:uid="{6715425C-18FD-4E68-A13E-75ABCE0576AF}">
      <formula1>"&lt;Enter Choice &gt;,1,2,3,4,5,6"</formula1>
    </dataValidation>
    <dataValidation type="decimal" allowBlank="1" showInputMessage="1" showErrorMessage="1" errorTitle="No correct input" error="Give a price" sqref="F29 F27 F22 F14:F15 F100:F113 F19" xr:uid="{1F29AF3A-52A2-45C6-BA97-D5F7EC8AB8A9}">
      <formula1>0</formula1>
      <formula2>2500000</formula2>
    </dataValidation>
    <dataValidation type="decimal" allowBlank="1" showInputMessage="1" showErrorMessage="1" errorTitle="No correct input" error="Give a Price" sqref="F16 F20" xr:uid="{5766D362-275A-4420-AEED-1938CF1A5B37}">
      <formula1>0</formula1>
      <formula2>2500000</formula2>
    </dataValidation>
    <dataValidation type="list" allowBlank="1" showInputMessage="1" showErrorMessage="1" errorTitle="No correct input" error="Choose from pulldown list" sqref="C17:E17" xr:uid="{9F3E9B05-1F82-4290-9984-B290092D614E}">
      <formula1>"&lt;Enter Choice &gt;,LRU, Spare sensor,None"</formula1>
    </dataValidation>
  </dataValidations>
  <pageMargins left="0.7" right="0.7" top="0.75" bottom="0.75" header="0.3" footer="0.3"/>
  <pageSetup paperSize="9" scale="41" orientation="portrait" r:id="rId2"/>
  <customProperties>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815F95F42A9E246A89ED726AA66A7E8" ma:contentTypeVersion="0" ma:contentTypeDescription="Een nieuw document maken." ma:contentTypeScope="" ma:versionID="34e069232c2e8b86a37b45d9ff29e8c8">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9D52BA-FFA7-46D8-A298-43EF30703EF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337F59A-EF96-4364-BCE2-DC41E5105736}">
  <ds:schemaRefs>
    <ds:schemaRef ds:uri="http://schemas.microsoft.com/sharepoint/v3/contenttype/forms"/>
  </ds:schemaRefs>
</ds:datastoreItem>
</file>

<file path=customXml/itemProps3.xml><?xml version="1.0" encoding="utf-8"?>
<ds:datastoreItem xmlns:ds="http://schemas.openxmlformats.org/officeDocument/2006/customXml" ds:itemID="{723072E8-209B-4946-8EBB-C936383270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Instructions Annex 4</vt:lpstr>
      <vt:lpstr>Pricing Sheet </vt:lpstr>
      <vt:lpstr>'Pricing Sheet '!Afdrukbereik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Ervin Schaap</dc:creator>
  <cp:lastModifiedBy>Quast, Henk Willem (KNMI)</cp:lastModifiedBy>
  <cp:lastPrinted>2020-02-14T09:57:05Z</cp:lastPrinted>
  <dcterms:created xsi:type="dcterms:W3CDTF">2019-03-27T14:18:00Z</dcterms:created>
  <dcterms:modified xsi:type="dcterms:W3CDTF">2023-01-11T11:04:41Z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0x0101007815F95F42A9E246A89ED726AA66A7E8</vt:lpwstr>
  </property>
</Properties>
</file>