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5052d7f6075a98a3/Bureaublad/Amolf/Bestek/publiceren/"/>
    </mc:Choice>
  </mc:AlternateContent>
  <xr:revisionPtr revIDLastSave="7" documentId="8_{11B47244-DFF0-4521-AC2F-73DF9B16BE9A}" xr6:coauthVersionLast="47" xr6:coauthVersionMax="47" xr10:uidLastSave="{2E03A154-C512-40E3-8B4C-E6140FFCB3DC}"/>
  <bookViews>
    <workbookView xWindow="-120" yWindow="-120" windowWidth="29040" windowHeight="15720" xr2:uid="{00000000-000D-0000-FFFF-FFFF00000000}"/>
  </bookViews>
  <sheets>
    <sheet name="Inventarisatiestaat" sheetId="11" r:id="rId1"/>
    <sheet name="Controlegegevens SMC" sheetId="12" state="hidden" r:id="rId2"/>
    <sheet name="Parameters" sheetId="9" state="veryHidden" r:id="rId3"/>
    <sheet name="Ruimtestaat" sheetId="2" r:id="rId4"/>
    <sheet name="Normenblad" sheetId="4" r:id="rId5"/>
    <sheet name="Offerte uurtarief" sheetId="5" r:id="rId6"/>
    <sheet name="Offerte uurtarief OLGA" sheetId="10" state="veryHidden" r:id="rId7"/>
    <sheet name="Kostenblad" sheetId="6" r:id="rId8"/>
  </sheets>
  <externalReferences>
    <externalReference r:id="rId9"/>
    <externalReference r:id="rId10"/>
    <externalReference r:id="rId11"/>
  </externalReferences>
  <definedNames>
    <definedName name="_1F" localSheetId="0" hidden="1">[1]Psychiatrie!#REF!</definedName>
    <definedName name="_1F" localSheetId="6" hidden="1">[1]Psychiatrie!#REF!</definedName>
    <definedName name="_1F" hidden="1">[1]Psychiatrie!#REF!</definedName>
    <definedName name="_2_0_F" localSheetId="0" hidden="1">[1]Psychiatrie!#REF!</definedName>
    <definedName name="_2_0_F" localSheetId="6" hidden="1">[1]Psychiatrie!#REF!</definedName>
    <definedName name="_2_0_F" hidden="1">[1]Psychiatrie!#REF!</definedName>
    <definedName name="_Dist_Bin" localSheetId="0" hidden="1">#REF!</definedName>
    <definedName name="_Dist_Bin" localSheetId="6" hidden="1">#REF!</definedName>
    <definedName name="_Dist_Bin" hidden="1">#REF!</definedName>
    <definedName name="_Dist_Values" localSheetId="0" hidden="1">#REF!</definedName>
    <definedName name="_Dist_Values" localSheetId="6" hidden="1">#REF!</definedName>
    <definedName name="_Dist_Values" hidden="1">#REF!</definedName>
    <definedName name="_Fill" localSheetId="0" hidden="1">'[2]#REF'!#REF!</definedName>
    <definedName name="_Fill" localSheetId="5" hidden="1">'[3]#REF'!#REF!</definedName>
    <definedName name="_Fill" localSheetId="6" hidden="1">'[3]#REF'!#REF!</definedName>
    <definedName name="_Fill" hidden="1">'[2]#REF'!#REF!</definedName>
    <definedName name="_xlnm._FilterDatabase" localSheetId="0" hidden="1">Inventarisatiestaat!$A$1:$AB$337</definedName>
    <definedName name="_Key1" localSheetId="0" hidden="1">'[2]#REF'!#REF!</definedName>
    <definedName name="_Key1" localSheetId="5" hidden="1">'[3]#REF'!#REF!</definedName>
    <definedName name="_Key1" localSheetId="6" hidden="1">'[3]#REF'!#REF!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6" hidden="1">#REF!</definedName>
    <definedName name="_Sort" hidden="1">#REF!</definedName>
    <definedName name="_Table1_In1" localSheetId="0" hidden="1">#REF!</definedName>
    <definedName name="_Table1_In1" localSheetId="6" hidden="1">#REF!</definedName>
    <definedName name="_Table1_In1" hidden="1">#REF!</definedName>
    <definedName name="_Table1_Out" localSheetId="0" hidden="1">#REF!</definedName>
    <definedName name="_Table1_Out" localSheetId="6" hidden="1">#REF!</definedName>
    <definedName name="_Table1_Out" hidden="1">#REF!</definedName>
    <definedName name="AccessDatabase" hidden="1">"C:\data\excel\BASISWP.mdb"</definedName>
    <definedName name="offerteuur">'Offerte uurtarief'!$E$39</definedName>
    <definedName name="offerteuurolga">'Offerte uurtarief OLGA'!$E$42</definedName>
    <definedName name="qc">#REF!</definedName>
    <definedName name="qcolga">#REF!</definedName>
    <definedName name="totkol">Parameters!$C$18</definedName>
    <definedName name="tUren">Normenblad!$CA$11</definedName>
    <definedName name="tUrenOlga">Normenblad!A1048558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6" i="6" l="1"/>
  <c r="AU7" i="6"/>
  <c r="AU8" i="6"/>
  <c r="AU9" i="6"/>
  <c r="AU10" i="6"/>
  <c r="AU6" i="4"/>
  <c r="AU7" i="4"/>
  <c r="AU8" i="4"/>
  <c r="AU9" i="4"/>
  <c r="AU10" i="4"/>
  <c r="J6" i="4"/>
  <c r="BZ6" i="4" s="1"/>
  <c r="J9" i="4"/>
  <c r="BZ9" i="4" s="1"/>
  <c r="AT6" i="2"/>
  <c r="AT7" i="2"/>
  <c r="AT8" i="2"/>
  <c r="AT9" i="2"/>
  <c r="AT10" i="2"/>
  <c r="D6" i="2"/>
  <c r="AZ6" i="6" s="1"/>
  <c r="BA6" i="6"/>
  <c r="BB6" i="6"/>
  <c r="BC6" i="6"/>
  <c r="E6" i="2"/>
  <c r="AY6" i="4" s="1"/>
  <c r="F6" i="2"/>
  <c r="AZ6" i="4" s="1"/>
  <c r="G6" i="2"/>
  <c r="BA6" i="4" s="1"/>
  <c r="H6" i="2"/>
  <c r="BI6" i="6"/>
  <c r="I6" i="2"/>
  <c r="BJ6" i="6" s="1"/>
  <c r="AX7" i="6"/>
  <c r="D7" i="2"/>
  <c r="AX7" i="4" s="1"/>
  <c r="E7" i="2"/>
  <c r="BD7" i="6" s="1"/>
  <c r="F7" i="2"/>
  <c r="BE7" i="6" s="1"/>
  <c r="G7" i="2"/>
  <c r="BF7" i="6" s="1"/>
  <c r="H7" i="2"/>
  <c r="BB7" i="4" s="1"/>
  <c r="I7" i="2"/>
  <c r="BC7" i="4" s="1"/>
  <c r="D8" i="2"/>
  <c r="AZ8" i="6" s="1"/>
  <c r="BA8" i="6"/>
  <c r="E8" i="2"/>
  <c r="AY8" i="4" s="1"/>
  <c r="F8" i="2"/>
  <c r="AZ8" i="4" s="1"/>
  <c r="G8" i="2"/>
  <c r="BA8" i="4" s="1"/>
  <c r="H8" i="2"/>
  <c r="BH8" i="6" s="1"/>
  <c r="BI8" i="6"/>
  <c r="I8" i="2"/>
  <c r="BC8" i="4" s="1"/>
  <c r="D9" i="2"/>
  <c r="AX9" i="4" s="1"/>
  <c r="BA9" i="6"/>
  <c r="BB9" i="6"/>
  <c r="BC9" i="6"/>
  <c r="E9" i="2"/>
  <c r="BD9" i="6" s="1"/>
  <c r="F9" i="2"/>
  <c r="AZ9" i="4" s="1"/>
  <c r="G9" i="2"/>
  <c r="BA9" i="4" s="1"/>
  <c r="H9" i="2"/>
  <c r="BB9" i="4" s="1"/>
  <c r="BI9" i="6"/>
  <c r="I9" i="2"/>
  <c r="BJ9" i="6" s="1"/>
  <c r="AX10" i="6"/>
  <c r="AY10" i="6"/>
  <c r="D10" i="2"/>
  <c r="AX10" i="4" s="1"/>
  <c r="E10" i="2"/>
  <c r="AY10" i="4" s="1"/>
  <c r="F10" i="2"/>
  <c r="BE10" i="6" s="1"/>
  <c r="G10" i="2"/>
  <c r="BG10" i="6"/>
  <c r="H10" i="2"/>
  <c r="BB10" i="4" s="1"/>
  <c r="I10" i="2"/>
  <c r="BC10" i="4" s="1"/>
  <c r="AB337" i="11"/>
  <c r="AB336" i="11"/>
  <c r="AB335" i="11"/>
  <c r="AB334" i="11"/>
  <c r="AB333" i="11"/>
  <c r="AB332" i="11"/>
  <c r="AB331" i="11"/>
  <c r="AB330" i="11"/>
  <c r="AB329" i="11"/>
  <c r="AB328" i="11"/>
  <c r="AB327" i="11"/>
  <c r="AB326" i="11"/>
  <c r="AB325" i="11"/>
  <c r="AB324" i="11"/>
  <c r="AB323" i="11"/>
  <c r="AB322" i="11"/>
  <c r="AB321" i="11"/>
  <c r="AB320" i="11"/>
  <c r="AB319" i="11"/>
  <c r="AB318" i="11"/>
  <c r="AB317" i="11"/>
  <c r="AB316" i="11"/>
  <c r="AB310" i="11"/>
  <c r="AB309" i="11"/>
  <c r="AB308" i="11"/>
  <c r="AB306" i="11"/>
  <c r="AB305" i="11"/>
  <c r="AB302" i="11"/>
  <c r="AB301" i="11"/>
  <c r="AB300" i="11"/>
  <c r="AB299" i="11"/>
  <c r="AB298" i="11"/>
  <c r="AB297" i="11"/>
  <c r="AB296" i="11"/>
  <c r="AB295" i="11"/>
  <c r="AB294" i="11"/>
  <c r="AB293" i="11"/>
  <c r="AB292" i="11"/>
  <c r="AB291" i="11"/>
  <c r="AB290" i="11"/>
  <c r="AB289" i="11"/>
  <c r="AB288" i="11"/>
  <c r="AB287" i="11"/>
  <c r="AB286" i="11"/>
  <c r="AB285" i="11"/>
  <c r="AB284" i="11"/>
  <c r="AB283" i="11"/>
  <c r="AB282" i="11"/>
  <c r="AB278" i="11"/>
  <c r="AB276" i="11"/>
  <c r="AB275" i="11"/>
  <c r="AB274" i="11"/>
  <c r="AB273" i="11"/>
  <c r="AB272" i="11"/>
  <c r="AB271" i="11"/>
  <c r="AB270" i="11"/>
  <c r="AB269" i="11"/>
  <c r="AB268" i="11"/>
  <c r="AB267" i="11"/>
  <c r="AB266" i="11"/>
  <c r="AB265" i="11"/>
  <c r="AB264" i="11"/>
  <c r="AB263" i="11"/>
  <c r="AB262" i="11"/>
  <c r="AB261" i="11"/>
  <c r="AB256" i="11"/>
  <c r="AB260" i="11"/>
  <c r="AB254" i="11"/>
  <c r="AB253" i="11"/>
  <c r="AB252" i="11"/>
  <c r="AB251" i="11"/>
  <c r="AB250" i="11"/>
  <c r="AB249" i="11"/>
  <c r="AB248" i="11"/>
  <c r="AB247" i="11"/>
  <c r="AB246" i="11"/>
  <c r="AB238" i="11"/>
  <c r="AB241" i="11"/>
  <c r="AB240" i="11"/>
  <c r="AB239" i="11"/>
  <c r="AB237" i="11"/>
  <c r="AB236" i="11"/>
  <c r="AB235" i="11"/>
  <c r="AB234" i="11"/>
  <c r="AB233" i="11"/>
  <c r="AB232" i="11"/>
  <c r="AB231" i="11"/>
  <c r="AB230" i="11"/>
  <c r="AB229" i="11"/>
  <c r="AB228" i="11"/>
  <c r="AB226" i="11"/>
  <c r="AB227" i="11"/>
  <c r="AB225" i="11"/>
  <c r="AB223" i="11"/>
  <c r="AB220" i="11"/>
  <c r="AB219" i="11"/>
  <c r="AB218" i="11"/>
  <c r="AB217" i="11"/>
  <c r="AB216" i="11"/>
  <c r="AB215" i="11"/>
  <c r="AB214" i="11"/>
  <c r="AB213" i="11"/>
  <c r="AB212" i="11"/>
  <c r="AB211" i="11"/>
  <c r="AB210" i="11"/>
  <c r="AB209" i="11"/>
  <c r="AB208" i="11"/>
  <c r="AB207" i="11"/>
  <c r="AB206" i="11"/>
  <c r="AB205" i="11"/>
  <c r="AB204" i="11"/>
  <c r="AB203" i="11"/>
  <c r="AB202" i="11"/>
  <c r="AB201" i="11"/>
  <c r="AB199" i="11"/>
  <c r="AB194" i="11"/>
  <c r="AB191" i="11"/>
  <c r="AB186" i="11"/>
  <c r="AB184" i="11"/>
  <c r="AB183" i="11"/>
  <c r="AB182" i="11"/>
  <c r="AB173" i="11"/>
  <c r="AB170" i="11"/>
  <c r="AB172" i="11"/>
  <c r="AB171" i="11"/>
  <c r="AB153" i="11"/>
  <c r="AB148" i="11"/>
  <c r="AB70" i="11"/>
  <c r="C16" i="9"/>
  <c r="D15" i="12"/>
  <c r="D16" i="12"/>
  <c r="B2" i="4"/>
  <c r="M34" i="10"/>
  <c r="L34" i="10"/>
  <c r="I40" i="10"/>
  <c r="E40" i="10"/>
  <c r="J40" i="10" s="1"/>
  <c r="I36" i="10"/>
  <c r="H36" i="10"/>
  <c r="E36" i="10"/>
  <c r="J36" i="10" s="1"/>
  <c r="E35" i="10"/>
  <c r="K35" i="10" s="1"/>
  <c r="I35" i="10"/>
  <c r="I34" i="10"/>
  <c r="E34" i="10"/>
  <c r="K34" i="10" s="1"/>
  <c r="I33" i="10"/>
  <c r="E33" i="10"/>
  <c r="J33" i="10" s="1"/>
  <c r="I32" i="10"/>
  <c r="E32" i="10"/>
  <c r="J32" i="10"/>
  <c r="E31" i="10"/>
  <c r="J31" i="10" s="1"/>
  <c r="I31" i="10"/>
  <c r="E30" i="10"/>
  <c r="J30" i="10" s="1"/>
  <c r="I30" i="10"/>
  <c r="I29" i="10"/>
  <c r="E29" i="10"/>
  <c r="J29" i="10"/>
  <c r="I28" i="10"/>
  <c r="E28" i="10"/>
  <c r="E27" i="10"/>
  <c r="J27" i="10" s="1"/>
  <c r="I27" i="10"/>
  <c r="I23" i="10"/>
  <c r="H23" i="10"/>
  <c r="E23" i="10"/>
  <c r="I22" i="10"/>
  <c r="E22" i="10"/>
  <c r="J22" i="10"/>
  <c r="I21" i="10"/>
  <c r="E21" i="10"/>
  <c r="E20" i="10"/>
  <c r="J20" i="10" s="1"/>
  <c r="I20" i="10"/>
  <c r="E19" i="10"/>
  <c r="J19" i="10" s="1"/>
  <c r="I19" i="10"/>
  <c r="I18" i="10"/>
  <c r="E18" i="10"/>
  <c r="J18" i="10" s="1"/>
  <c r="I15" i="10"/>
  <c r="I12" i="10"/>
  <c r="E12" i="10"/>
  <c r="F12" i="10" s="1"/>
  <c r="J11" i="10"/>
  <c r="I8" i="10"/>
  <c r="E8" i="10"/>
  <c r="F8" i="10" s="1"/>
  <c r="I7" i="10"/>
  <c r="E7" i="10"/>
  <c r="J4" i="10"/>
  <c r="I37" i="5"/>
  <c r="E37" i="5"/>
  <c r="J37" i="5" s="1"/>
  <c r="I33" i="5"/>
  <c r="H33" i="5"/>
  <c r="E33" i="5"/>
  <c r="J33" i="5" s="1"/>
  <c r="I32" i="5"/>
  <c r="E32" i="5"/>
  <c r="J32" i="5" s="1"/>
  <c r="E31" i="5"/>
  <c r="J31" i="5" s="1"/>
  <c r="I31" i="5"/>
  <c r="E30" i="5"/>
  <c r="J30" i="5" s="1"/>
  <c r="I30" i="5"/>
  <c r="I29" i="5"/>
  <c r="E29" i="5"/>
  <c r="J29" i="5" s="1"/>
  <c r="I28" i="5"/>
  <c r="E28" i="5"/>
  <c r="J28" i="5" s="1"/>
  <c r="E27" i="5"/>
  <c r="J27" i="5" s="1"/>
  <c r="I27" i="5"/>
  <c r="E26" i="5"/>
  <c r="I26" i="5"/>
  <c r="I22" i="5"/>
  <c r="H22" i="5"/>
  <c r="E22" i="5"/>
  <c r="J22" i="5" s="1"/>
  <c r="I21" i="5"/>
  <c r="E21" i="5"/>
  <c r="J21" i="5" s="1"/>
  <c r="I20" i="5"/>
  <c r="E20" i="5"/>
  <c r="J20" i="5" s="1"/>
  <c r="I19" i="5"/>
  <c r="E19" i="5"/>
  <c r="J19" i="5" s="1"/>
  <c r="I18" i="5"/>
  <c r="E18" i="5"/>
  <c r="J18" i="5" s="1"/>
  <c r="I15" i="5"/>
  <c r="I12" i="5"/>
  <c r="E12" i="5"/>
  <c r="F12" i="5" s="1"/>
  <c r="J11" i="5"/>
  <c r="I8" i="5"/>
  <c r="E8" i="5"/>
  <c r="I7" i="5"/>
  <c r="E7" i="5"/>
  <c r="F7" i="5" s="1"/>
  <c r="J4" i="5"/>
  <c r="B2" i="10"/>
  <c r="B2" i="5"/>
  <c r="B2" i="6"/>
  <c r="B2" i="2"/>
  <c r="B21" i="9"/>
  <c r="B22" i="9" s="1"/>
  <c r="J21" i="10"/>
  <c r="J28" i="10"/>
  <c r="F34" i="10"/>
  <c r="H11" i="2" l="1"/>
  <c r="B12" i="9" s="1"/>
  <c r="C12" i="9" s="1"/>
  <c r="D11" i="2"/>
  <c r="B4" i="9" s="1"/>
  <c r="C4" i="9" s="1"/>
  <c r="B3" i="9"/>
  <c r="C3" i="9" s="1"/>
  <c r="BW8" i="4"/>
  <c r="BL8" i="4"/>
  <c r="G8" i="4"/>
  <c r="BV8" i="4"/>
  <c r="BK8" i="4"/>
  <c r="F8" i="4"/>
  <c r="BY10" i="4"/>
  <c r="BN10" i="4"/>
  <c r="I10" i="4"/>
  <c r="BU8" i="4"/>
  <c r="BJ8" i="4"/>
  <c r="E8" i="4"/>
  <c r="BL6" i="4"/>
  <c r="G6" i="4"/>
  <c r="BW6" i="4" s="1"/>
  <c r="BL9" i="4"/>
  <c r="G9" i="4"/>
  <c r="BW9" i="4"/>
  <c r="BM7" i="4"/>
  <c r="H7" i="4"/>
  <c r="BX7" i="4"/>
  <c r="BI7" i="4"/>
  <c r="D7" i="4"/>
  <c r="BT7" i="4"/>
  <c r="BK6" i="4"/>
  <c r="F6" i="4"/>
  <c r="BV6" i="4" s="1"/>
  <c r="E10" i="4"/>
  <c r="BU10" i="4"/>
  <c r="BJ10" i="4"/>
  <c r="BM9" i="4"/>
  <c r="H9" i="4"/>
  <c r="BX9" i="4" s="1"/>
  <c r="I7" i="4"/>
  <c r="BY7" i="4" s="1"/>
  <c r="BN7" i="4"/>
  <c r="D10" i="4"/>
  <c r="BT10" i="4"/>
  <c r="BI10" i="4"/>
  <c r="I8" i="4"/>
  <c r="BY8" i="4"/>
  <c r="BN8" i="4"/>
  <c r="BI9" i="4"/>
  <c r="D9" i="4"/>
  <c r="BT9" i="4" s="1"/>
  <c r="H10" i="4"/>
  <c r="BX10" i="4" s="1"/>
  <c r="BM10" i="4"/>
  <c r="F9" i="4"/>
  <c r="BV9" i="4" s="1"/>
  <c r="BK9" i="4"/>
  <c r="E6" i="4"/>
  <c r="BU6" i="4" s="1"/>
  <c r="BJ6" i="4"/>
  <c r="G11" i="2"/>
  <c r="B10" i="9" s="1"/>
  <c r="C10" i="9" s="1"/>
  <c r="B2" i="9"/>
  <c r="C2" i="9" s="1"/>
  <c r="AY9" i="4"/>
  <c r="BA7" i="4"/>
  <c r="BD10" i="6"/>
  <c r="BF8" i="6"/>
  <c r="AX8" i="6"/>
  <c r="BC7" i="6"/>
  <c r="BH6" i="6"/>
  <c r="F11" i="2"/>
  <c r="B9" i="9" s="1"/>
  <c r="C9" i="9" s="1"/>
  <c r="J6" i="2"/>
  <c r="BA10" i="4"/>
  <c r="BB8" i="4"/>
  <c r="AX8" i="4"/>
  <c r="AZ7" i="4"/>
  <c r="BC6" i="4"/>
  <c r="BC10" i="6"/>
  <c r="BH9" i="6"/>
  <c r="AZ9" i="6"/>
  <c r="BE8" i="6"/>
  <c r="BJ7" i="6"/>
  <c r="BB7" i="6"/>
  <c r="BG6" i="6"/>
  <c r="AY6" i="6"/>
  <c r="B11" i="9"/>
  <c r="C11" i="9" s="1"/>
  <c r="E11" i="2"/>
  <c r="J9" i="2"/>
  <c r="AZ10" i="4"/>
  <c r="BC9" i="4"/>
  <c r="AY7" i="4"/>
  <c r="BJ10" i="6"/>
  <c r="BB10" i="6"/>
  <c r="BG9" i="6"/>
  <c r="AY9" i="6"/>
  <c r="BD8" i="6"/>
  <c r="BI7" i="6"/>
  <c r="BA7" i="6"/>
  <c r="BF6" i="6"/>
  <c r="AX6" i="6"/>
  <c r="B7" i="9"/>
  <c r="C7" i="9" s="1"/>
  <c r="BB6" i="4"/>
  <c r="AX6" i="4"/>
  <c r="BI10" i="6"/>
  <c r="BA10" i="6"/>
  <c r="BF9" i="6"/>
  <c r="AX9" i="6"/>
  <c r="BC8" i="6"/>
  <c r="BH7" i="6"/>
  <c r="AZ7" i="6"/>
  <c r="BE6" i="6"/>
  <c r="B8" i="9"/>
  <c r="C8" i="9" s="1"/>
  <c r="I11" i="2"/>
  <c r="B14" i="9" s="1"/>
  <c r="C14" i="9" s="1"/>
  <c r="B6" i="9"/>
  <c r="C6" i="9" s="1"/>
  <c r="BH10" i="6"/>
  <c r="AZ10" i="6"/>
  <c r="BE9" i="6"/>
  <c r="BJ8" i="6"/>
  <c r="BB8" i="6"/>
  <c r="BG7" i="6"/>
  <c r="AY7" i="6"/>
  <c r="BD6" i="6"/>
  <c r="B13" i="9"/>
  <c r="C13" i="9" s="1"/>
  <c r="B5" i="9"/>
  <c r="C5" i="9" s="1"/>
  <c r="BF10" i="6"/>
  <c r="BG8" i="6"/>
  <c r="AY8" i="6"/>
  <c r="B15" i="9"/>
  <c r="C15" i="9" s="1"/>
  <c r="AB303" i="11"/>
  <c r="AB311" i="11"/>
  <c r="AB304" i="11"/>
  <c r="AB312" i="11"/>
  <c r="AB313" i="11"/>
  <c r="AB314" i="11"/>
  <c r="AB307" i="11"/>
  <c r="AB315" i="11"/>
  <c r="AB277" i="11"/>
  <c r="AB279" i="11"/>
  <c r="AB280" i="11"/>
  <c r="AB281" i="11"/>
  <c r="AB255" i="11"/>
  <c r="AB257" i="11"/>
  <c r="AB258" i="11"/>
  <c r="AB259" i="11"/>
  <c r="AB242" i="11"/>
  <c r="AB243" i="11"/>
  <c r="AB244" i="11"/>
  <c r="AB245" i="11"/>
  <c r="AB221" i="11"/>
  <c r="AB222" i="11"/>
  <c r="AB224" i="11"/>
  <c r="AB187" i="11"/>
  <c r="AB195" i="11"/>
  <c r="AB189" i="11"/>
  <c r="AB196" i="11"/>
  <c r="AB190" i="11"/>
  <c r="AB197" i="11"/>
  <c r="AB175" i="11"/>
  <c r="AB188" i="11"/>
  <c r="AB198" i="11"/>
  <c r="AB192" i="11"/>
  <c r="AB200" i="11"/>
  <c r="AB193" i="11"/>
  <c r="AB185" i="11"/>
  <c r="AB176" i="11"/>
  <c r="AB179" i="11"/>
  <c r="AB178" i="11"/>
  <c r="AB180" i="11"/>
  <c r="AB181" i="11"/>
  <c r="AB174" i="11"/>
  <c r="AB177" i="11"/>
  <c r="AB127" i="11"/>
  <c r="AB142" i="11"/>
  <c r="AB154" i="11"/>
  <c r="AB163" i="11"/>
  <c r="AB164" i="11"/>
  <c r="AB146" i="11"/>
  <c r="AB156" i="11"/>
  <c r="AB165" i="11"/>
  <c r="AB145" i="11"/>
  <c r="AB157" i="11"/>
  <c r="AB166" i="11"/>
  <c r="AB159" i="11"/>
  <c r="AB167" i="11"/>
  <c r="AB151" i="11"/>
  <c r="AB160" i="11"/>
  <c r="AB168" i="11"/>
  <c r="AB152" i="11"/>
  <c r="AB161" i="11"/>
  <c r="AB169" i="11"/>
  <c r="AB150" i="11"/>
  <c r="AB162" i="11"/>
  <c r="AB155" i="11"/>
  <c r="AB158" i="11"/>
  <c r="AB147" i="11"/>
  <c r="AB149" i="11"/>
  <c r="AB85" i="11"/>
  <c r="AB132" i="11"/>
  <c r="AB73" i="11"/>
  <c r="AB134" i="11"/>
  <c r="AB74" i="11"/>
  <c r="AB141" i="11"/>
  <c r="AB92" i="11"/>
  <c r="AB143" i="11"/>
  <c r="AB123" i="11"/>
  <c r="AB144" i="11"/>
  <c r="AB124" i="11"/>
  <c r="AB122" i="11"/>
  <c r="AB135" i="11"/>
  <c r="AB126" i="11"/>
  <c r="AB136" i="11"/>
  <c r="AB137" i="11"/>
  <c r="AB130" i="11"/>
  <c r="AB138" i="11"/>
  <c r="AB131" i="11"/>
  <c r="AB139" i="11"/>
  <c r="AB140" i="11"/>
  <c r="AB133" i="11"/>
  <c r="AB121" i="11"/>
  <c r="AB128" i="11"/>
  <c r="AB129" i="11"/>
  <c r="AB125" i="11"/>
  <c r="AB117" i="11"/>
  <c r="AB118" i="11"/>
  <c r="AB110" i="11"/>
  <c r="AB119" i="11"/>
  <c r="AB120" i="11"/>
  <c r="AB111" i="11"/>
  <c r="AB113" i="11"/>
  <c r="AB115" i="11"/>
  <c r="AB76" i="11"/>
  <c r="AB109" i="11"/>
  <c r="AB80" i="11"/>
  <c r="AB112" i="11"/>
  <c r="AB94" i="11"/>
  <c r="AB114" i="11"/>
  <c r="AB107" i="11"/>
  <c r="AB116" i="11"/>
  <c r="AB105" i="11"/>
  <c r="AB108" i="11"/>
  <c r="AB103" i="11"/>
  <c r="AB104" i="11"/>
  <c r="AB106" i="11"/>
  <c r="AB79" i="11"/>
  <c r="AB65" i="11"/>
  <c r="AB86" i="11"/>
  <c r="AB91" i="11"/>
  <c r="AB101" i="11"/>
  <c r="AB102" i="11"/>
  <c r="AB75" i="11"/>
  <c r="AB88" i="11"/>
  <c r="AB95" i="11"/>
  <c r="AB89" i="11"/>
  <c r="AB96" i="11"/>
  <c r="AB77" i="11"/>
  <c r="AB87" i="11"/>
  <c r="AB97" i="11"/>
  <c r="AB78" i="11"/>
  <c r="AB90" i="11"/>
  <c r="AB98" i="11"/>
  <c r="AB99" i="11"/>
  <c r="AB100" i="11"/>
  <c r="AB93" i="11"/>
  <c r="AB81" i="11"/>
  <c r="AB84" i="11"/>
  <c r="AB82" i="11"/>
  <c r="AB83" i="11"/>
  <c r="AB61" i="11"/>
  <c r="AB69" i="11"/>
  <c r="AB71" i="11"/>
  <c r="AB72" i="11"/>
  <c r="AB66" i="11"/>
  <c r="AB67" i="11"/>
  <c r="AB68" i="11"/>
  <c r="AB52" i="11"/>
  <c r="AB43" i="11"/>
  <c r="AB58" i="11"/>
  <c r="AB64" i="11"/>
  <c r="AB53" i="11"/>
  <c r="AB54" i="11"/>
  <c r="AB60" i="11"/>
  <c r="AB63" i="11"/>
  <c r="AB55" i="11"/>
  <c r="AB40" i="11"/>
  <c r="AB62" i="11"/>
  <c r="AB56" i="11"/>
  <c r="AB57" i="11"/>
  <c r="AB45" i="11"/>
  <c r="AB59" i="11"/>
  <c r="AB47" i="11"/>
  <c r="AB50" i="11"/>
  <c r="AB51" i="11"/>
  <c r="AB49" i="11"/>
  <c r="AB44" i="11"/>
  <c r="AB46" i="11"/>
  <c r="AB48" i="11"/>
  <c r="AB35" i="11"/>
  <c r="AB37" i="11"/>
  <c r="AB38" i="11"/>
  <c r="AB39" i="11"/>
  <c r="AB41" i="11"/>
  <c r="AB42" i="11"/>
  <c r="AB36" i="11"/>
  <c r="AB27" i="11"/>
  <c r="AB30" i="11"/>
  <c r="AB33" i="11"/>
  <c r="AB32" i="11"/>
  <c r="AB34" i="11"/>
  <c r="AB26" i="11"/>
  <c r="AB28" i="11"/>
  <c r="AB29" i="11"/>
  <c r="AB31" i="11"/>
  <c r="AB19" i="11"/>
  <c r="AB22" i="11"/>
  <c r="AB23" i="11"/>
  <c r="AB16" i="11"/>
  <c r="AB24" i="11"/>
  <c r="AB25" i="11"/>
  <c r="AB18" i="11"/>
  <c r="AB8" i="11"/>
  <c r="AB15" i="11"/>
  <c r="AB17" i="11"/>
  <c r="AB20" i="11"/>
  <c r="AB21" i="11"/>
  <c r="AB10" i="11"/>
  <c r="AB11" i="11"/>
  <c r="AB12" i="11"/>
  <c r="AB13" i="11"/>
  <c r="AB9" i="11"/>
  <c r="AB14" i="11"/>
  <c r="AB2" i="11"/>
  <c r="AB4" i="11"/>
  <c r="AB3" i="11"/>
  <c r="AB5" i="11"/>
  <c r="AB6" i="11"/>
  <c r="AB7" i="11"/>
  <c r="E35" i="5"/>
  <c r="F37" i="5" s="1"/>
  <c r="E9" i="10"/>
  <c r="E13" i="10" s="1"/>
  <c r="E15" i="10" s="1"/>
  <c r="F15" i="10" s="1"/>
  <c r="E9" i="5"/>
  <c r="E13" i="5" s="1"/>
  <c r="E15" i="5" s="1"/>
  <c r="F15" i="5" s="1"/>
  <c r="J35" i="10"/>
  <c r="C34" i="10"/>
  <c r="E38" i="10"/>
  <c r="F40" i="10" s="1"/>
  <c r="J34" i="10"/>
  <c r="F7" i="10"/>
  <c r="F8" i="5"/>
  <c r="J26" i="5"/>
  <c r="J23" i="10"/>
  <c r="C18" i="9" l="1"/>
  <c r="BE6" i="4"/>
  <c r="BE9" i="4"/>
  <c r="BV7" i="4"/>
  <c r="BK7" i="4"/>
  <c r="F7" i="4"/>
  <c r="E9" i="4"/>
  <c r="BU9" i="4" s="1"/>
  <c r="BJ9" i="4"/>
  <c r="BI6" i="4"/>
  <c r="D6" i="4"/>
  <c r="BT6" i="4" s="1"/>
  <c r="BU7" i="4"/>
  <c r="BJ7" i="4"/>
  <c r="E7" i="4"/>
  <c r="G10" i="4"/>
  <c r="BW10" i="4"/>
  <c r="BL10" i="4"/>
  <c r="J11" i="2"/>
  <c r="F10" i="4"/>
  <c r="BV10" i="4"/>
  <c r="BK10" i="4"/>
  <c r="G7" i="4"/>
  <c r="BW7" i="4"/>
  <c r="BL7" i="4"/>
  <c r="BY9" i="4"/>
  <c r="BN9" i="4"/>
  <c r="I9" i="4"/>
  <c r="BY6" i="4"/>
  <c r="BN6" i="4"/>
  <c r="I6" i="4"/>
  <c r="D8" i="4"/>
  <c r="BT8" i="4"/>
  <c r="BI8" i="4"/>
  <c r="BM6" i="4"/>
  <c r="H6" i="4"/>
  <c r="BX6" i="4" s="1"/>
  <c r="H8" i="4"/>
  <c r="BX8" i="4" s="1"/>
  <c r="BM8" i="4"/>
  <c r="E16" i="5"/>
  <c r="E16" i="10"/>
  <c r="BE11" i="4" l="1"/>
  <c r="BP9" i="4"/>
  <c r="BP6" i="4"/>
  <c r="AW6" i="4"/>
  <c r="K6" i="4" s="1"/>
  <c r="AW9" i="4"/>
  <c r="K9" i="4" s="1"/>
  <c r="CA9" i="4"/>
  <c r="CA6" i="4"/>
  <c r="E25" i="10"/>
  <c r="F20" i="10"/>
  <c r="F21" i="10"/>
  <c r="F19" i="10"/>
  <c r="F18" i="10"/>
  <c r="F23" i="10"/>
  <c r="F20" i="5"/>
  <c r="F19" i="5"/>
  <c r="E24" i="5"/>
  <c r="F21" i="5"/>
  <c r="F22" i="5"/>
  <c r="F18" i="5"/>
  <c r="CA11" i="4" l="1"/>
  <c r="D7" i="12" s="1"/>
  <c r="D19" i="12" s="1"/>
  <c r="AW11" i="4"/>
  <c r="K11" i="4" s="1"/>
  <c r="BP11" i="4"/>
  <c r="F28" i="5"/>
  <c r="F31" i="5"/>
  <c r="F32" i="5"/>
  <c r="E39" i="5"/>
  <c r="F27" i="5"/>
  <c r="F33" i="5"/>
  <c r="F30" i="5"/>
  <c r="F29" i="5"/>
  <c r="F26" i="5"/>
  <c r="F32" i="10"/>
  <c r="F35" i="10"/>
  <c r="E42" i="10"/>
  <c r="F28" i="10"/>
  <c r="F36" i="10"/>
  <c r="F29" i="10"/>
  <c r="F30" i="10"/>
  <c r="F33" i="10"/>
  <c r="F31" i="10"/>
  <c r="F27" i="10"/>
  <c r="J10" i="6" l="1"/>
  <c r="J7" i="6"/>
  <c r="J8" i="6"/>
  <c r="J9" i="6"/>
  <c r="J6" i="6"/>
  <c r="G9" i="6"/>
  <c r="H9" i="6"/>
  <c r="F9" i="6"/>
  <c r="G6" i="6"/>
  <c r="D9" i="6"/>
  <c r="I8" i="6"/>
  <c r="H7" i="6"/>
  <c r="I10" i="6"/>
  <c r="E8" i="6"/>
  <c r="G8" i="6"/>
  <c r="E10" i="6"/>
  <c r="D10" i="6"/>
  <c r="H10" i="6"/>
  <c r="D7" i="6"/>
  <c r="E6" i="6"/>
  <c r="F6" i="6"/>
  <c r="I7" i="6"/>
  <c r="F8" i="6"/>
  <c r="F7" i="6"/>
  <c r="I9" i="6"/>
  <c r="D8" i="6"/>
  <c r="H8" i="6"/>
  <c r="H6" i="6"/>
  <c r="I6" i="6"/>
  <c r="G7" i="6"/>
  <c r="G10" i="6"/>
  <c r="E9" i="6"/>
  <c r="E7" i="6"/>
  <c r="F10" i="6"/>
  <c r="D6" i="6"/>
  <c r="D8" i="12"/>
  <c r="D20" i="12" s="1"/>
  <c r="D11" i="12"/>
  <c r="D23" i="12" s="1"/>
  <c r="D28" i="12"/>
  <c r="D29" i="12"/>
  <c r="L35" i="10"/>
  <c r="C35" i="10" s="1"/>
  <c r="J11" i="6" l="1"/>
  <c r="F11" i="6"/>
  <c r="K6" i="6"/>
  <c r="D11" i="6"/>
  <c r="E11" i="6"/>
  <c r="K9" i="6"/>
  <c r="I11" i="6"/>
  <c r="H11" i="6"/>
  <c r="G11" i="6"/>
  <c r="D12" i="12"/>
  <c r="D24" i="12" s="1"/>
  <c r="G29" i="12" s="1"/>
  <c r="E29" i="12"/>
  <c r="G28" i="12"/>
  <c r="F28" i="12"/>
  <c r="E28" i="12"/>
  <c r="K11" i="6" l="1"/>
  <c r="F29" i="12"/>
</calcChain>
</file>

<file path=xl/sharedStrings.xml><?xml version="1.0" encoding="utf-8"?>
<sst xmlns="http://schemas.openxmlformats.org/spreadsheetml/2006/main" count="2880" uniqueCount="821">
  <si>
    <t>Klantnaam</t>
  </si>
  <si>
    <t>Locatie</t>
  </si>
  <si>
    <t>Ruimtesoort</t>
  </si>
  <si>
    <t>Etage</t>
  </si>
  <si>
    <t>Ruimtenr</t>
  </si>
  <si>
    <t>Ruimte</t>
  </si>
  <si>
    <t>Vloerafwerking</t>
  </si>
  <si>
    <t>Opp. in m²</t>
  </si>
  <si>
    <t>Freq</t>
  </si>
  <si>
    <t>Sanitair</t>
  </si>
  <si>
    <t>Kantoor</t>
  </si>
  <si>
    <t>Entree</t>
  </si>
  <si>
    <t>Restauratief</t>
  </si>
  <si>
    <t>Groepsruimte</t>
  </si>
  <si>
    <t>Representatief</t>
  </si>
  <si>
    <t>Acceptatie        frequentie</t>
  </si>
  <si>
    <t>Verkeersruimte</t>
  </si>
  <si>
    <t>TOTAAL M²                locatie</t>
  </si>
  <si>
    <t xml:space="preserve"> </t>
  </si>
  <si>
    <t>%</t>
  </si>
  <si>
    <t>€</t>
  </si>
  <si>
    <t>Basis uurloon Nulsituatie</t>
  </si>
  <si>
    <t xml:space="preserve">  </t>
  </si>
  <si>
    <t xml:space="preserve">Vakantietoeslag </t>
  </si>
  <si>
    <t>Eindejaars uitkering</t>
  </si>
  <si>
    <t>Bruto uurloon inclusief toeslagen</t>
  </si>
  <si>
    <t>SV-loon grondslag voor berekening sociale verzekeringen</t>
  </si>
  <si>
    <t>Premies Sociale Verzekeringen</t>
  </si>
  <si>
    <t>Subtotaal loonkosten per uur inclusief sociale verzekeringen</t>
  </si>
  <si>
    <t>Opslag niet werkbare dagen</t>
  </si>
  <si>
    <t>Totaal loonkosten per uur</t>
  </si>
  <si>
    <t>Materiaal/- en middelen</t>
  </si>
  <si>
    <t>Afvalzakken</t>
  </si>
  <si>
    <t>Werkkleding en uitrusting</t>
  </si>
  <si>
    <t>Machinekosten</t>
  </si>
  <si>
    <t>Eventueel zelf invullen</t>
  </si>
  <si>
    <t>Totaal directe kosten</t>
  </si>
  <si>
    <t>Toezicht ( objectleiding / niet meewerkend toezicht )</t>
  </si>
  <si>
    <t>Managementkosten</t>
  </si>
  <si>
    <t>P.Z. kosten</t>
  </si>
  <si>
    <t>Opleiding</t>
  </si>
  <si>
    <t>Administratiekosten</t>
  </si>
  <si>
    <t>Huisvestingskosten</t>
  </si>
  <si>
    <t>Kosten verzuimbegeleiding</t>
  </si>
  <si>
    <t>Totaal indirecte kosten</t>
  </si>
  <si>
    <t>Risico en winst</t>
  </si>
  <si>
    <t>Offerte tarief</t>
  </si>
  <si>
    <t>Lokaal</t>
  </si>
  <si>
    <t>Pantry</t>
  </si>
  <si>
    <t>Publieksruimte</t>
  </si>
  <si>
    <t>Sportzaal</t>
  </si>
  <si>
    <t>Woonunit</t>
  </si>
  <si>
    <t>Niet in Onderhoud</t>
  </si>
  <si>
    <t>Totaal</t>
  </si>
  <si>
    <t>Ruimtesoorten</t>
  </si>
  <si>
    <t>inhoud kolom wel/niet zichtbaar</t>
  </si>
  <si>
    <t>Minimale taak</t>
  </si>
  <si>
    <t>Aanvulling tot minimale taak</t>
  </si>
  <si>
    <t>tbv Ruimtestaat</t>
  </si>
  <si>
    <t>Gemiddelde norm</t>
  </si>
  <si>
    <t>Totale m2 per jaar</t>
  </si>
  <si>
    <t>totaal uren per jaar</t>
  </si>
  <si>
    <t>Reiskosten</t>
  </si>
  <si>
    <t>Naam klant</t>
  </si>
  <si>
    <t>Eerste letter</t>
  </si>
  <si>
    <t>Kosten SMC Beheer</t>
  </si>
  <si>
    <t>Overzicht SMC Calculatie</t>
  </si>
  <si>
    <t>Gecalculeerde uren:</t>
  </si>
  <si>
    <t>Uren SMO</t>
  </si>
  <si>
    <t>Uren Olga</t>
  </si>
  <si>
    <t>Overzicht kosten</t>
  </si>
  <si>
    <t>Kosten SMO</t>
  </si>
  <si>
    <t>Kosten Olga</t>
  </si>
  <si>
    <t>Overzicht kosten Kwaliteit</t>
  </si>
  <si>
    <t>QC SMO</t>
  </si>
  <si>
    <t>QC Olga</t>
  </si>
  <si>
    <t>Kosten per uur</t>
  </si>
  <si>
    <t>Kwaliteit SMO per uur</t>
  </si>
  <si>
    <t>Kwaliteit Olga per uur</t>
  </si>
  <si>
    <t>Overzicht kosten Beheer</t>
  </si>
  <si>
    <t>SMO</t>
  </si>
  <si>
    <t>Olga</t>
  </si>
  <si>
    <t xml:space="preserve">Uurtarief </t>
  </si>
  <si>
    <t>Offerte</t>
  </si>
  <si>
    <t>Offerte Olga</t>
  </si>
  <si>
    <t>Incl</t>
  </si>
  <si>
    <t>Excl QC</t>
  </si>
  <si>
    <t>Excl FS</t>
  </si>
  <si>
    <t>Excl QC/FS</t>
  </si>
  <si>
    <t>TOTAAL PER         LOCATIE</t>
  </si>
  <si>
    <t>Uniek</t>
  </si>
  <si>
    <t>loca</t>
  </si>
  <si>
    <t>Kosten SMC Kwaliteit</t>
  </si>
  <si>
    <t>Minimale taakgrootte</t>
  </si>
  <si>
    <t>Laboratorium</t>
  </si>
  <si>
    <t>AMOLF/ARCNL</t>
  </si>
  <si>
    <t>AMOLF</t>
  </si>
  <si>
    <t>0.01</t>
  </si>
  <si>
    <t>0.02</t>
  </si>
  <si>
    <t>0.03</t>
  </si>
  <si>
    <t>0.04</t>
  </si>
  <si>
    <t>0.07</t>
  </si>
  <si>
    <t>0.08</t>
  </si>
  <si>
    <t>0.09</t>
  </si>
  <si>
    <t>0.10</t>
  </si>
  <si>
    <t>0.11</t>
  </si>
  <si>
    <t>0.13</t>
  </si>
  <si>
    <t>0.14</t>
  </si>
  <si>
    <t>0.15</t>
  </si>
  <si>
    <t>0.16</t>
  </si>
  <si>
    <t>0.17</t>
  </si>
  <si>
    <t>0.26</t>
  </si>
  <si>
    <t>0.34</t>
  </si>
  <si>
    <t>0.35</t>
  </si>
  <si>
    <t>0.36</t>
  </si>
  <si>
    <t>0.43</t>
  </si>
  <si>
    <t>0.45</t>
  </si>
  <si>
    <t>Werkplaats</t>
  </si>
  <si>
    <t>0.46</t>
  </si>
  <si>
    <t>0.47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</si>
  <si>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</si>
  <si>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</si>
  <si>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</si>
  <si>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</si>
  <si>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</si>
  <si>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</si>
  <si>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</si>
  <si>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</si>
  <si>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</si>
  <si>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</si>
  <si>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</si>
  <si>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1.13</t>
  </si>
  <si>
    <t>1.14</t>
  </si>
  <si>
    <t>1.15</t>
  </si>
  <si>
    <t>1.16</t>
  </si>
  <si>
    <t>1.17</t>
  </si>
  <si>
    <t>1.24</t>
  </si>
  <si>
    <t>1.25a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</si>
  <si>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</si>
  <si>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</si>
  <si>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</si>
  <si>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</si>
  <si>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</si>
  <si>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</si>
  <si>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</si>
  <si>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</si>
  <si>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</si>
  <si>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</si>
  <si>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</si>
  <si>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</si>
  <si>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</si>
  <si>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</si>
  <si>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</si>
  <si>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</si>
  <si>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</si>
  <si>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</si>
  <si>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</si>
  <si>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</si>
  <si>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</si>
  <si>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</si>
  <si>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</si>
  <si>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</si>
  <si>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2.16</t>
  </si>
  <si>
    <t>2.17</t>
  </si>
  <si>
    <t>2.18</t>
  </si>
  <si>
    <t>2.19</t>
  </si>
  <si>
    <t>2.20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</si>
  <si>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</si>
  <si>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</si>
  <si>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</si>
  <si>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</si>
  <si>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</si>
  <si>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</si>
  <si>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</si>
  <si>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</si>
  <si>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</si>
  <si>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</si>
  <si>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</si>
  <si>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2.49a</t>
  </si>
  <si>
    <t>2.49b</t>
  </si>
  <si>
    <t>2.50</t>
  </si>
  <si>
    <t>2.51</t>
  </si>
  <si>
    <t>2.52</t>
  </si>
  <si>
    <t>2.53</t>
  </si>
  <si>
    <t>2.54</t>
  </si>
  <si>
    <t>E 0.07</t>
  </si>
  <si>
    <t>E 0.08</t>
  </si>
  <si>
    <t>E 0.11</t>
  </si>
  <si>
    <t>E 0.11a</t>
  </si>
  <si>
    <t>E 0.11b</t>
  </si>
  <si>
    <t>E 0.12a</t>
  </si>
  <si>
    <t>E 0.12b</t>
  </si>
  <si>
    <t>E 0.16a</t>
  </si>
  <si>
    <t>E 0.16d</t>
  </si>
  <si>
    <t>E 0.17a</t>
  </si>
  <si>
    <t>E 0.17c</t>
  </si>
  <si>
    <t>E 0.17d</t>
  </si>
  <si>
    <t>E 0.18c</t>
  </si>
  <si>
    <t>E 0.19</t>
  </si>
  <si>
    <t>E 0.20</t>
  </si>
  <si>
    <t>E 0.21</t>
  </si>
  <si>
    <t>0.23</t>
  </si>
  <si>
    <t>0.25</t>
  </si>
  <si>
    <t>Opslag</t>
  </si>
  <si>
    <t>0.28</t>
  </si>
  <si>
    <t>Werkkast</t>
  </si>
  <si>
    <t>0.29</t>
  </si>
  <si>
    <t>0.30</t>
  </si>
  <si>
    <t>0.37</t>
  </si>
  <si>
    <t>0.38</t>
  </si>
  <si>
    <t>Beton</t>
  </si>
  <si>
    <t>0.39</t>
  </si>
  <si>
    <t>0.40a</t>
  </si>
  <si>
    <t>0.40b</t>
  </si>
  <si>
    <t>0.41</t>
  </si>
  <si>
    <t>0.42</t>
  </si>
  <si>
    <t>0.44</t>
  </si>
  <si>
    <t>0.49</t>
  </si>
  <si>
    <t>0.80</t>
  </si>
  <si>
    <t>Liftschacht</t>
  </si>
  <si>
    <t>E 0.01</t>
  </si>
  <si>
    <t>E 0.02</t>
  </si>
  <si>
    <t>E 0.03</t>
  </si>
  <si>
    <t>E 0.04</t>
  </si>
  <si>
    <t>E 0.05</t>
  </si>
  <si>
    <t>E 0.06a</t>
  </si>
  <si>
    <t>E 0.06b</t>
  </si>
  <si>
    <t>E 0.06c</t>
  </si>
  <si>
    <t>E 0.06d</t>
  </si>
  <si>
    <t>E 0.09a</t>
  </si>
  <si>
    <t>E 0.09b</t>
  </si>
  <si>
    <t>E 0.09c</t>
  </si>
  <si>
    <t>E 0.09d</t>
  </si>
  <si>
    <t>E 0.10a</t>
  </si>
  <si>
    <t>E 0.10b</t>
  </si>
  <si>
    <t>E 0.13</t>
  </si>
  <si>
    <t>E 0.14a</t>
  </si>
  <si>
    <t>E 0.14b</t>
  </si>
  <si>
    <t>E 0.15</t>
  </si>
  <si>
    <t>E 0.16b</t>
  </si>
  <si>
    <t>E 0.16c</t>
  </si>
  <si>
    <t>E 0.17b</t>
  </si>
  <si>
    <t>E 0.18a</t>
  </si>
  <si>
    <t>E 0.18b</t>
  </si>
  <si>
    <t>1.20</t>
  </si>
  <si>
    <t>1.21</t>
  </si>
  <si>
    <t>1.22</t>
  </si>
  <si>
    <t>1.22a</t>
  </si>
  <si>
    <t>1.22b</t>
  </si>
  <si>
    <t>1.22c</t>
  </si>
  <si>
    <t>1.22d</t>
  </si>
  <si>
    <t>1.22e</t>
  </si>
  <si>
    <t>1.22f</t>
  </si>
  <si>
    <t>1.22g</t>
  </si>
  <si>
    <t>1.22h</t>
  </si>
  <si>
    <t>1.22i</t>
  </si>
  <si>
    <t>1.22j</t>
  </si>
  <si>
    <t>1.22k</t>
  </si>
  <si>
    <t>1.23</t>
  </si>
  <si>
    <t>1.30</t>
  </si>
  <si>
    <t>1.31</t>
  </si>
  <si>
    <t>1.44</t>
  </si>
  <si>
    <t>1.45</t>
  </si>
  <si>
    <t>1.46</t>
  </si>
  <si>
    <t>2.23</t>
  </si>
  <si>
    <t>2.27</t>
  </si>
  <si>
    <t>2.35</t>
  </si>
  <si>
    <t>2.36</t>
  </si>
  <si>
    <t>2.37</t>
  </si>
  <si>
    <t>E 2.22</t>
  </si>
  <si>
    <t>E 2.23</t>
  </si>
  <si>
    <t>E 2.24a</t>
  </si>
  <si>
    <t>E 2.24b</t>
  </si>
  <si>
    <t>E 2.25a</t>
  </si>
  <si>
    <t>E 2.25b</t>
  </si>
  <si>
    <t>E 2.25c</t>
  </si>
  <si>
    <t>E 2.26</t>
  </si>
  <si>
    <t>E 2.27</t>
  </si>
  <si>
    <t>E 2.28</t>
  </si>
  <si>
    <t>E 2.29</t>
  </si>
  <si>
    <t>E 2.30</t>
  </si>
  <si>
    <t>E 2.31a</t>
  </si>
  <si>
    <t>E 2.31b</t>
  </si>
  <si>
    <t>E 2.32a</t>
  </si>
  <si>
    <t>E 2.32b</t>
  </si>
  <si>
    <t>E 2.32c</t>
  </si>
  <si>
    <t>E 2.32d</t>
  </si>
  <si>
    <t>E 2.33</t>
  </si>
  <si>
    <t>E 2.34a</t>
  </si>
  <si>
    <t>E 2.34b</t>
  </si>
  <si>
    <t>E 2.35a</t>
  </si>
  <si>
    <t>E 2.35b</t>
  </si>
  <si>
    <t>E 2.36</t>
  </si>
  <si>
    <t>3.01</t>
  </si>
  <si>
    <t>3.02</t>
  </si>
  <si>
    <t>B 4.01</t>
  </si>
  <si>
    <t>Cementvloer</t>
  </si>
  <si>
    <t>B 4.02</t>
  </si>
  <si>
    <t>B 4.03</t>
  </si>
  <si>
    <t>B 4.04</t>
  </si>
  <si>
    <t>B 4.05</t>
  </si>
  <si>
    <t>B 4.06</t>
  </si>
  <si>
    <t>B 4.07</t>
  </si>
  <si>
    <t>B 4.08</t>
  </si>
  <si>
    <t>B 4.09</t>
  </si>
  <si>
    <t>B 4.10</t>
  </si>
  <si>
    <t>Roostervloer</t>
  </si>
  <si>
    <t>0.05</t>
  </si>
  <si>
    <t>Bibliotheek</t>
  </si>
  <si>
    <t>0.12</t>
  </si>
  <si>
    <t>Vergaderkamer</t>
  </si>
  <si>
    <t>1.12</t>
  </si>
  <si>
    <t>1.25b</t>
  </si>
  <si>
    <t>1.32</t>
  </si>
  <si>
    <t>2.15</t>
  </si>
  <si>
    <t>2.24</t>
  </si>
  <si>
    <t>2.29</t>
  </si>
  <si>
    <t>2.34</t>
  </si>
  <si>
    <t>2.21</t>
  </si>
  <si>
    <t>2.22</t>
  </si>
  <si>
    <t>Keuken</t>
  </si>
  <si>
    <t>0.18a</t>
  </si>
  <si>
    <t>0.18b</t>
  </si>
  <si>
    <t>Toilet</t>
  </si>
  <si>
    <t>0.18c</t>
  </si>
  <si>
    <t>0.19a</t>
  </si>
  <si>
    <t>0.19b</t>
  </si>
  <si>
    <t>0.31a</t>
  </si>
  <si>
    <t>0.31b</t>
  </si>
  <si>
    <t>0.32</t>
  </si>
  <si>
    <t>0.33a</t>
  </si>
  <si>
    <t>0.33b</t>
  </si>
  <si>
    <t>0.33c</t>
  </si>
  <si>
    <t>0.48a</t>
  </si>
  <si>
    <t>0.48b</t>
  </si>
  <si>
    <t>0.48c</t>
  </si>
  <si>
    <t>Douche</t>
  </si>
  <si>
    <t>0.48d</t>
  </si>
  <si>
    <t>1.18a</t>
  </si>
  <si>
    <t>1.18b</t>
  </si>
  <si>
    <t>1.18c</t>
  </si>
  <si>
    <t>1.19a</t>
  </si>
  <si>
    <t>1.19b</t>
  </si>
  <si>
    <t>1.27a</t>
  </si>
  <si>
    <t>1.27b</t>
  </si>
  <si>
    <t>1.27c</t>
  </si>
  <si>
    <t>1.28</t>
  </si>
  <si>
    <t>1.29a</t>
  </si>
  <si>
    <t>1.29b</t>
  </si>
  <si>
    <t>1.29c</t>
  </si>
  <si>
    <t>2.31a</t>
  </si>
  <si>
    <t>2.31b</t>
  </si>
  <si>
    <t>2.31c</t>
  </si>
  <si>
    <t>2.32</t>
  </si>
  <si>
    <t>2.33a</t>
  </si>
  <si>
    <t>2.33b</t>
  </si>
  <si>
    <t>2.33c</t>
  </si>
  <si>
    <t>2.87a</t>
  </si>
  <si>
    <t>2.87b</t>
  </si>
  <si>
    <t>2.87c</t>
  </si>
  <si>
    <t>2.88a</t>
  </si>
  <si>
    <t>2.88b</t>
  </si>
  <si>
    <t>0.00</t>
  </si>
  <si>
    <t>Bestrating</t>
  </si>
  <si>
    <t>0.24</t>
  </si>
  <si>
    <t>0.27</t>
  </si>
  <si>
    <t>0.70</t>
  </si>
  <si>
    <t>Trappenhuis</t>
  </si>
  <si>
    <t>0.71</t>
  </si>
  <si>
    <t>0.72</t>
  </si>
  <si>
    <t>0.73</t>
  </si>
  <si>
    <t>0.74</t>
  </si>
  <si>
    <t>0.75</t>
  </si>
  <si>
    <t>0.76</t>
  </si>
  <si>
    <t>0.77</t>
  </si>
  <si>
    <t>0.78</t>
  </si>
  <si>
    <t>0.79</t>
  </si>
  <si>
    <t>0.81</t>
  </si>
  <si>
    <t>0.82</t>
  </si>
  <si>
    <t>1.47</t>
  </si>
  <si>
    <t>1.70</t>
  </si>
  <si>
    <t>1.71</t>
  </si>
  <si>
    <t>1.72a</t>
  </si>
  <si>
    <t>1.73a</t>
  </si>
  <si>
    <t>1.73b</t>
  </si>
  <si>
    <t>1.73c</t>
  </si>
  <si>
    <t>1.74</t>
  </si>
  <si>
    <t>1.75a</t>
  </si>
  <si>
    <t>1.76</t>
  </si>
  <si>
    <t>1.77a</t>
  </si>
  <si>
    <t>1.77b</t>
  </si>
  <si>
    <t>1.78</t>
  </si>
  <si>
    <t>1.79</t>
  </si>
  <si>
    <t>2.28</t>
  </si>
  <si>
    <t>2.70</t>
  </si>
  <si>
    <t>2.71</t>
  </si>
  <si>
    <t>2.73a</t>
  </si>
  <si>
    <t>2.73b</t>
  </si>
  <si>
    <t>2.73c</t>
  </si>
  <si>
    <t>2.74</t>
  </si>
  <si>
    <t>2.75</t>
  </si>
  <si>
    <t>2.76</t>
  </si>
  <si>
    <t>2.77</t>
  </si>
  <si>
    <t>2.78</t>
  </si>
  <si>
    <t>2.79</t>
  </si>
  <si>
    <t>2.81</t>
  </si>
  <si>
    <t>2.82</t>
  </si>
  <si>
    <t>2.83</t>
  </si>
  <si>
    <t>2.84</t>
  </si>
  <si>
    <t>2.85a</t>
  </si>
  <si>
    <t>2.85b</t>
  </si>
  <si>
    <t>2.85c</t>
  </si>
  <si>
    <t>2.85d</t>
  </si>
  <si>
    <t>2.85e</t>
  </si>
  <si>
    <t>2.86</t>
  </si>
  <si>
    <t>ARCNL</t>
  </si>
  <si>
    <t>00.03</t>
  </si>
  <si>
    <t>Kantoorruimte</t>
  </si>
  <si>
    <t>00.04</t>
  </si>
  <si>
    <t>00.05</t>
  </si>
  <si>
    <t>00.06/07</t>
  </si>
  <si>
    <t>00.08/09</t>
  </si>
  <si>
    <t>00.10/11</t>
  </si>
  <si>
    <t>01.02</t>
  </si>
  <si>
    <t>Gietvloer</t>
  </si>
  <si>
    <t>01.04/05</t>
  </si>
  <si>
    <t>01.06</t>
  </si>
  <si>
    <t>01.07</t>
  </si>
  <si>
    <t>01.08</t>
  </si>
  <si>
    <t>01.09</t>
  </si>
  <si>
    <t>01.10/11</t>
  </si>
  <si>
    <t>01.12/13</t>
  </si>
  <si>
    <t>01.14/15</t>
  </si>
  <si>
    <t>01.16/17</t>
  </si>
  <si>
    <t>01.18</t>
  </si>
  <si>
    <t>01.19</t>
  </si>
  <si>
    <t>01.20</t>
  </si>
  <si>
    <t>01.21</t>
  </si>
  <si>
    <t>01.22/23</t>
  </si>
  <si>
    <t>01.43</t>
  </si>
  <si>
    <t>01.45</t>
  </si>
  <si>
    <t>VR-4</t>
  </si>
  <si>
    <t>Verkeersruimte 4</t>
  </si>
  <si>
    <t>VR-5</t>
  </si>
  <si>
    <t>Verkeersruimte 5</t>
  </si>
  <si>
    <t>VR-6</t>
  </si>
  <si>
    <t>Verkeersruimte 6</t>
  </si>
  <si>
    <t>VR-7</t>
  </si>
  <si>
    <t>Verkeersruimte 7</t>
  </si>
  <si>
    <t>VR-8</t>
  </si>
  <si>
    <t>Verkeersruimte 8</t>
  </si>
  <si>
    <t>01.49</t>
  </si>
  <si>
    <t>VR-1</t>
  </si>
  <si>
    <t>Verkeersruimte 1</t>
  </si>
  <si>
    <t>VR-2</t>
  </si>
  <si>
    <t>Verkeersruimte 2</t>
  </si>
  <si>
    <t>VR-3</t>
  </si>
  <si>
    <t>Verkeersruimte 3</t>
  </si>
  <si>
    <t>Niet In Onderhoud</t>
  </si>
  <si>
    <t>Begane Grond</t>
  </si>
  <si>
    <t>1E Etage</t>
  </si>
  <si>
    <t>2E Etage</t>
  </si>
  <si>
    <t>3E Etage</t>
  </si>
  <si>
    <t>Begane Grond Bijgebouw</t>
  </si>
  <si>
    <t>1E Etage Bijgebouw</t>
  </si>
  <si>
    <t>AMOLF/ARCNL, AMOLF, 0.01</t>
  </si>
  <si>
    <t>AMOLF/ARCNL, AMOLF, 0.02</t>
  </si>
  <si>
    <t>AMOLF/ARCNL, AMOLF, 0.03</t>
  </si>
  <si>
    <t>AMOLF/ARCNL, AMOLF, 0.04</t>
  </si>
  <si>
    <t>AMOLF/ARCNL, AMOLF, 0.07</t>
  </si>
  <si>
    <t>AMOLF/ARCNL, AMOLF, 0.08</t>
  </si>
  <si>
    <t>AMOLF/ARCNL, AMOLF, 0.09</t>
  </si>
  <si>
    <t>AMOLF/ARCNL, AMOLF, 0.10</t>
  </si>
  <si>
    <t>AMOLF/ARCNL, AMOLF, 0.11</t>
  </si>
  <si>
    <t>AMOLF/ARCNL, AMOLF, 0.13</t>
  </si>
  <si>
    <t>AMOLF/ARCNL, AMOLF, 0.14</t>
  </si>
  <si>
    <t>AMOLF/ARCNL, AMOLF, 0.15</t>
  </si>
  <si>
    <t>AMOLF/ARCNL, AMOLF, 0.16</t>
  </si>
  <si>
    <t>AMOLF/ARCNL, AMOLF, 0.17</t>
  </si>
  <si>
    <t>AMOLF/ARCNL, AMOLF, 0.26</t>
  </si>
  <si>
    <t>AMOLF/ARCNL, AMOLF, 0.34</t>
  </si>
  <si>
    <t>AMOLF/ARCNL, AMOLF, 0.35</t>
  </si>
  <si>
    <t>AMOLF/ARCNL, AMOLF, 0.36</t>
  </si>
  <si>
    <t>AMOLF/ARCNL, AMOLF, 0.43</t>
  </si>
  <si>
    <t>AMOLF/ARCNL, AMOLF, 0.45</t>
  </si>
  <si>
    <t>AMOLF/ARCNL, AMOLF, 0.46</t>
  </si>
  <si>
    <t>AMOLF/ARCNL, AMOLF, 0.47</t>
  </si>
  <si>
    <t>AMOLF/ARCNL, AMOLF, 1.01</t>
  </si>
  <si>
    <t>AMOLF/ARCNL, AMOLF, 1.02</t>
  </si>
  <si>
    <t>AMOLF/ARCNL, AMOLF, 1.03</t>
  </si>
  <si>
    <t>AMOLF/ARCNL, AMOLF, 1.04</t>
  </si>
  <si>
    <t>AMOLF/ARCNL, AMOLF, 1.05</t>
  </si>
  <si>
    <t>AMOLF/ARCNL, AMOLF, 1.06</t>
  </si>
  <si>
    <t>AMOLF/ARCNL, AMOLF, 1.07</t>
  </si>
  <si>
    <t>AMOLF/ARCNL, AMOLF, 1.08</t>
  </si>
  <si>
    <t>AMOLF/ARCNL, AMOLF, 1.09</t>
  </si>
  <si>
    <t>AMOLF/ARCNL, AMOLF, 1.10</t>
  </si>
  <si>
    <t>AMOLF/ARCNL, AMOLF, 1.11</t>
  </si>
  <si>
    <t>AMOLF/ARCNL, AMOLF, 1.13</t>
  </si>
  <si>
    <t>AMOLF/ARCNL, AMOLF, 1.14</t>
  </si>
  <si>
    <t>AMOLF/ARCNL, AMOLF, 1.15</t>
  </si>
  <si>
    <t>AMOLF/ARCNL, AMOLF, 1.16</t>
  </si>
  <si>
    <t>AMOLF/ARCNL, AMOLF, 1.17</t>
  </si>
  <si>
    <t>AMOLF/ARCNL, AMOLF, 1.24</t>
  </si>
  <si>
    <t>AMOLF/ARCNL, AMOLF, 1.25a</t>
  </si>
  <si>
    <t>AMOLF/ARCNL, AMOLF, 1.33</t>
  </si>
  <si>
    <t>AMOLF/ARCNL, AMOLF, 1.34</t>
  </si>
  <si>
    <t>AMOLF/ARCNL, AMOLF, 1.35</t>
  </si>
  <si>
    <t>AMOLF/ARCNL, AMOLF, 1.36</t>
  </si>
  <si>
    <t>AMOLF/ARCNL, AMOLF, 1.37</t>
  </si>
  <si>
    <t>AMOLF/ARCNL, AMOLF, 1.38</t>
  </si>
  <si>
    <t>AMOLF/ARCNL, AMOLF, 1.39</t>
  </si>
  <si>
    <t>AMOLF/ARCNL, AMOLF, 1.40</t>
  </si>
  <si>
    <t>AMOLF/ARCNL, AMOLF, 1.41</t>
  </si>
  <si>
    <t>AMOLF/ARCNL, AMOLF, 1.42</t>
  </si>
  <si>
    <t>AMOLF/ARCNL, AMOLF, 2.01</t>
  </si>
  <si>
    <t>AMOLF/ARCNL, AMOLF, 2.02</t>
  </si>
  <si>
    <t>AMOLF/ARCNL, AMOLF, 2.03</t>
  </si>
  <si>
    <t>AMOLF/ARCNL, AMOLF, 2.04</t>
  </si>
  <si>
    <t>AMOLF/ARCNL, AMOLF, 2.05</t>
  </si>
  <si>
    <t>AMOLF/ARCNL, AMOLF, 2.06</t>
  </si>
  <si>
    <t>AMOLF/ARCNL, AMOLF, 2.07</t>
  </si>
  <si>
    <t>AMOLF/ARCNL, AMOLF, 2.08</t>
  </si>
  <si>
    <t>AMOLF/ARCNL, AMOLF, 2.09</t>
  </si>
  <si>
    <t>AMOLF/ARCNL, AMOLF, 2.10</t>
  </si>
  <si>
    <t>AMOLF/ARCNL, AMOLF, 2.11</t>
  </si>
  <si>
    <t>AMOLF/ARCNL, AMOLF, 2.12</t>
  </si>
  <si>
    <t>AMOLF/ARCNL, AMOLF, 2.13</t>
  </si>
  <si>
    <t>AMOLF/ARCNL, AMOLF, 2.14</t>
  </si>
  <si>
    <t>AMOLF/ARCNL, AMOLF, 2.16</t>
  </si>
  <si>
    <t>AMOLF/ARCNL, AMOLF, 2.17</t>
  </si>
  <si>
    <t>AMOLF/ARCNL, AMOLF, 2.18</t>
  </si>
  <si>
    <t>AMOLF/ARCNL, AMOLF, 2.19</t>
  </si>
  <si>
    <t>AMOLF/ARCNL, AMOLF, 2.20</t>
  </si>
  <si>
    <t>AMOLF/ARCNL, AMOLF, 2.38</t>
  </si>
  <si>
    <t>AMOLF/ARCNL, AMOLF, 2.39</t>
  </si>
  <si>
    <t>AMOLF/ARCNL, AMOLF, 2.40</t>
  </si>
  <si>
    <t>AMOLF/ARCNL, AMOLF, 2.41</t>
  </si>
  <si>
    <t>AMOLF/ARCNL, AMOLF, 2.42</t>
  </si>
  <si>
    <t>AMOLF/ARCNL, AMOLF, 2.43</t>
  </si>
  <si>
    <t>AMOLF/ARCNL, AMOLF, 2.44</t>
  </si>
  <si>
    <t>AMOLF/ARCNL, AMOLF, 2.45</t>
  </si>
  <si>
    <t>AMOLF/ARCNL, AMOLF, 2.46</t>
  </si>
  <si>
    <t>AMOLF/ARCNL, AMOLF, 2.47</t>
  </si>
  <si>
    <t>AMOLF/ARCNL, AMOLF, 2.48</t>
  </si>
  <si>
    <t>AMOLF/ARCNL, AMOLF, 2.49a</t>
  </si>
  <si>
    <t>AMOLF/ARCNL, AMOLF, 2.49b</t>
  </si>
  <si>
    <t>AMOLF/ARCNL, AMOLF, 2.50</t>
  </si>
  <si>
    <t>AMOLF/ARCNL, AMOLF, 2.51</t>
  </si>
  <si>
    <t>AMOLF/ARCNL, AMOLF, 2.52</t>
  </si>
  <si>
    <t>AMOLF/ARCNL, AMOLF, 2.53</t>
  </si>
  <si>
    <t>AMOLF/ARCNL, AMOLF, 2.54</t>
  </si>
  <si>
    <t>AMOLF/ARCNL, AMOLF, E 0.07</t>
  </si>
  <si>
    <t>AMOLF/ARCNL, AMOLF, E 0.08</t>
  </si>
  <si>
    <t>AMOLF/ARCNL, AMOLF, E 0.11</t>
  </si>
  <si>
    <t>AMOLF/ARCNL, AMOLF, E 0.11a</t>
  </si>
  <si>
    <t>AMOLF/ARCNL, AMOLF, E 0.11b</t>
  </si>
  <si>
    <t>AMOLF/ARCNL, AMOLF, E 0.12a</t>
  </si>
  <si>
    <t>AMOLF/ARCNL, AMOLF, E 0.12b</t>
  </si>
  <si>
    <t>AMOLF/ARCNL, AMOLF, E 0.16a</t>
  </si>
  <si>
    <t>AMOLF/ARCNL, AMOLF, E 0.16d</t>
  </si>
  <si>
    <t>AMOLF/ARCNL, AMOLF, E 0.17a</t>
  </si>
  <si>
    <t>AMOLF/ARCNL, AMOLF, E 0.17c</t>
  </si>
  <si>
    <t>AMOLF/ARCNL, AMOLF, E 0.17d</t>
  </si>
  <si>
    <t>AMOLF/ARCNL, AMOLF, E 0.18c</t>
  </si>
  <si>
    <t>AMOLF/ARCNL, AMOLF, E 0.19</t>
  </si>
  <si>
    <t>AMOLF/ARCNL, AMOLF, E 0.20</t>
  </si>
  <si>
    <t>AMOLF/ARCNL, AMOLF, E 0.21</t>
  </si>
  <si>
    <t>AMOLF/ARCNL, AMOLF, 0.23</t>
  </si>
  <si>
    <t>AMOLF/ARCNL, AMOLF, 0.25</t>
  </si>
  <si>
    <t>AMOLF/ARCNL, AMOLF, 0.28</t>
  </si>
  <si>
    <t>AMOLF/ARCNL, AMOLF, 0.29</t>
  </si>
  <si>
    <t>AMOLF/ARCNL, AMOLF, 0.30</t>
  </si>
  <si>
    <t>AMOLF/ARCNL, AMOLF, 0.37</t>
  </si>
  <si>
    <t>AMOLF/ARCNL, AMOLF, 0.38</t>
  </si>
  <si>
    <t>AMOLF/ARCNL, AMOLF, 0.39</t>
  </si>
  <si>
    <t>AMOLF/ARCNL, AMOLF, 0.40a</t>
  </si>
  <si>
    <t>AMOLF/ARCNL, AMOLF, 0.40b</t>
  </si>
  <si>
    <t>AMOLF/ARCNL, AMOLF, 0.41</t>
  </si>
  <si>
    <t>AMOLF/ARCNL, AMOLF, 0.42</t>
  </si>
  <si>
    <t>AMOLF/ARCNL, AMOLF, 0.44</t>
  </si>
  <si>
    <t>AMOLF/ARCNL, AMOLF, 0.49</t>
  </si>
  <si>
    <t>AMOLF/ARCNL, AMOLF, 0.80</t>
  </si>
  <si>
    <t>AMOLF/ARCNL, AMOLF, E 0.01</t>
  </si>
  <si>
    <t>AMOLF/ARCNL, AMOLF, E 0.02</t>
  </si>
  <si>
    <t>AMOLF/ARCNL, AMOLF, E 0.03</t>
  </si>
  <si>
    <t>AMOLF/ARCNL, AMOLF, E 0.04</t>
  </si>
  <si>
    <t>AMOLF/ARCNL, AMOLF, E 0.05</t>
  </si>
  <si>
    <t>AMOLF/ARCNL, AMOLF, E 0.06a</t>
  </si>
  <si>
    <t>AMOLF/ARCNL, AMOLF, E 0.06b</t>
  </si>
  <si>
    <t>AMOLF/ARCNL, AMOLF, E 0.06c</t>
  </si>
  <si>
    <t>AMOLF/ARCNL, AMOLF, E 0.06d</t>
  </si>
  <si>
    <t>AMOLF/ARCNL, AMOLF, E 0.09a</t>
  </si>
  <si>
    <t>AMOLF/ARCNL, AMOLF, E 0.09b</t>
  </si>
  <si>
    <t>AMOLF/ARCNL, AMOLF, E 0.09c</t>
  </si>
  <si>
    <t>AMOLF/ARCNL, AMOLF, E 0.09d</t>
  </si>
  <si>
    <t>AMOLF/ARCNL, AMOLF, E 0.10a</t>
  </si>
  <si>
    <t>AMOLF/ARCNL, AMOLF, E 0.10b</t>
  </si>
  <si>
    <t>AMOLF/ARCNL, AMOLF, E 0.13</t>
  </si>
  <si>
    <t>AMOLF/ARCNL, AMOLF, E 0.14a</t>
  </si>
  <si>
    <t>AMOLF/ARCNL, AMOLF, E 0.14b</t>
  </si>
  <si>
    <t>AMOLF/ARCNL, AMOLF, E 0.15</t>
  </si>
  <si>
    <t>AMOLF/ARCNL, AMOLF, E 0.16b</t>
  </si>
  <si>
    <t>AMOLF/ARCNL, AMOLF, E 0.16c</t>
  </si>
  <si>
    <t>AMOLF/ARCNL, AMOLF, E 0.17b</t>
  </si>
  <si>
    <t>AMOLF/ARCNL, AMOLF, E 0.18a</t>
  </si>
  <si>
    <t>AMOLF/ARCNL, AMOLF, E 0.18b</t>
  </si>
  <si>
    <t>AMOLF/ARCNL, AMOLF, 1.20</t>
  </si>
  <si>
    <t>AMOLF/ARCNL, AMOLF, 1.21</t>
  </si>
  <si>
    <t>AMOLF/ARCNL, AMOLF, 1.22</t>
  </si>
  <si>
    <t>AMOLF/ARCNL, AMOLF, 1.22a</t>
  </si>
  <si>
    <t>AMOLF/ARCNL, AMOLF, 1.22b</t>
  </si>
  <si>
    <t>AMOLF/ARCNL, AMOLF, 1.22c</t>
  </si>
  <si>
    <t>AMOLF/ARCNL, AMOLF, 1.22d</t>
  </si>
  <si>
    <t>AMOLF/ARCNL, AMOLF, 1.22e</t>
  </si>
  <si>
    <t>AMOLF/ARCNL, AMOLF, 1.22f</t>
  </si>
  <si>
    <t>AMOLF/ARCNL, AMOLF, 1.22g</t>
  </si>
  <si>
    <t>AMOLF/ARCNL, AMOLF, 1.22h</t>
  </si>
  <si>
    <t>AMOLF/ARCNL, AMOLF, 1.22i</t>
  </si>
  <si>
    <t>AMOLF/ARCNL, AMOLF, 1.22j</t>
  </si>
  <si>
    <t>AMOLF/ARCNL, AMOLF, 1.22k</t>
  </si>
  <si>
    <t>AMOLF/ARCNL, AMOLF, 1.23</t>
  </si>
  <si>
    <t>AMOLF/ARCNL, AMOLF, 1.30</t>
  </si>
  <si>
    <t>AMOLF/ARCNL, AMOLF, 1.31</t>
  </si>
  <si>
    <t>AMOLF/ARCNL, AMOLF, 1.44</t>
  </si>
  <si>
    <t>AMOLF/ARCNL, AMOLF, 1.45</t>
  </si>
  <si>
    <t>AMOLF/ARCNL, AMOLF, 1.46</t>
  </si>
  <si>
    <t>AMOLF/ARCNL, AMOLF, 2.23</t>
  </si>
  <si>
    <t>AMOLF/ARCNL, AMOLF, 2.27</t>
  </si>
  <si>
    <t>AMOLF/ARCNL, AMOLF, 2.35</t>
  </si>
  <si>
    <t>AMOLF/ARCNL, AMOLF, 2.36</t>
  </si>
  <si>
    <t>AMOLF/ARCNL, AMOLF, 2.37</t>
  </si>
  <si>
    <t>AMOLF/ARCNL, AMOLF, E 2.22</t>
  </si>
  <si>
    <t>AMOLF/ARCNL, AMOLF, E 2.23</t>
  </si>
  <si>
    <t>AMOLF/ARCNL, AMOLF, E 2.24a</t>
  </si>
  <si>
    <t>AMOLF/ARCNL, AMOLF, E 2.24b</t>
  </si>
  <si>
    <t>AMOLF/ARCNL, AMOLF, E 2.25a</t>
  </si>
  <si>
    <t>AMOLF/ARCNL, AMOLF, E 2.25b</t>
  </si>
  <si>
    <t>AMOLF/ARCNL, AMOLF, E 2.25c</t>
  </si>
  <si>
    <t>AMOLF/ARCNL, AMOLF, E 2.26</t>
  </si>
  <si>
    <t>AMOLF/ARCNL, AMOLF, E 2.27</t>
  </si>
  <si>
    <t>AMOLF/ARCNL, AMOLF, E 2.28</t>
  </si>
  <si>
    <t>AMOLF/ARCNL, AMOLF, E 2.29</t>
  </si>
  <si>
    <t>AMOLF/ARCNL, AMOLF, E 2.30</t>
  </si>
  <si>
    <t>AMOLF/ARCNL, AMOLF, E 2.31a</t>
  </si>
  <si>
    <t>AMOLF/ARCNL, AMOLF, E 2.31b</t>
  </si>
  <si>
    <t>AMOLF/ARCNL, AMOLF, E 2.32a</t>
  </si>
  <si>
    <t>AMOLF/ARCNL, AMOLF, E 2.32b</t>
  </si>
  <si>
    <t>AMOLF/ARCNL, AMOLF, E 2.32c</t>
  </si>
  <si>
    <t>AMOLF/ARCNL, AMOLF, E 2.32d</t>
  </si>
  <si>
    <t>AMOLF/ARCNL, AMOLF, E 2.33</t>
  </si>
  <si>
    <t>AMOLF/ARCNL, AMOLF, E 2.34a</t>
  </si>
  <si>
    <t>AMOLF/ARCNL, AMOLF, E 2.34b</t>
  </si>
  <si>
    <t>AMOLF/ARCNL, AMOLF, E 2.35a</t>
  </si>
  <si>
    <t>AMOLF/ARCNL, AMOLF, E 2.35b</t>
  </si>
  <si>
    <t>AMOLF/ARCNL, AMOLF, E 2.36</t>
  </si>
  <si>
    <t>AMOLF/ARCNL, AMOLF, 3.01</t>
  </si>
  <si>
    <t>AMOLF/ARCNL, AMOLF, 3.02</t>
  </si>
  <si>
    <t>AMOLF/ARCNL, AMOLF, B 4.01</t>
  </si>
  <si>
    <t>AMOLF/ARCNL, AMOLF, B 4.02</t>
  </si>
  <si>
    <t>AMOLF/ARCNL, AMOLF, B 4.03</t>
  </si>
  <si>
    <t>AMOLF/ARCNL, AMOLF, B 4.04</t>
  </si>
  <si>
    <t>AMOLF/ARCNL, AMOLF, B 4.05</t>
  </si>
  <si>
    <t>AMOLF/ARCNL, AMOLF, B 4.06</t>
  </si>
  <si>
    <t>AMOLF/ARCNL, AMOLF, B 4.07</t>
  </si>
  <si>
    <t>AMOLF/ARCNL, AMOLF, B 4.08</t>
  </si>
  <si>
    <t>AMOLF/ARCNL, AMOLF, B 4.09</t>
  </si>
  <si>
    <t>AMOLF/ARCNL, AMOLF, B 4.10</t>
  </si>
  <si>
    <t>AMOLF/ARCNL, AMOLF, 0.05</t>
  </si>
  <si>
    <t>AMOLF/ARCNL, AMOLF, 0.12</t>
  </si>
  <si>
    <t>AMOLF/ARCNL, AMOLF, 1.12</t>
  </si>
  <si>
    <t>AMOLF/ARCNL, AMOLF, 1.25b</t>
  </si>
  <si>
    <t>AMOLF/ARCNL, AMOLF, 1.32</t>
  </si>
  <si>
    <t>AMOLF/ARCNL, AMOLF, 2.15</t>
  </si>
  <si>
    <t>AMOLF/ARCNL, AMOLF, 2.24</t>
  </si>
  <si>
    <t>AMOLF/ARCNL, AMOLF, 2.29</t>
  </si>
  <si>
    <t>AMOLF/ARCNL, AMOLF, 2.34</t>
  </si>
  <si>
    <t>AMOLF/ARCNL, AMOLF, 2.21</t>
  </si>
  <si>
    <t>AMOLF/ARCNL, AMOLF, 2.22</t>
  </si>
  <si>
    <t>AMOLF/ARCNL, AMOLF, 0.18a</t>
  </si>
  <si>
    <t>AMOLF/ARCNL, AMOLF, 0.18b</t>
  </si>
  <si>
    <t>AMOLF/ARCNL, AMOLF, 0.18c</t>
  </si>
  <si>
    <t>AMOLF/ARCNL, AMOLF, 0.19a</t>
  </si>
  <si>
    <t>AMOLF/ARCNL, AMOLF, 0.19b</t>
  </si>
  <si>
    <t>AMOLF/ARCNL, AMOLF, 0.31a</t>
  </si>
  <si>
    <t>AMOLF/ARCNL, AMOLF, 0.31b</t>
  </si>
  <si>
    <t>AMOLF/ARCNL, AMOLF, 0.32</t>
  </si>
  <si>
    <t>AMOLF/ARCNL, AMOLF, 0.33a</t>
  </si>
  <si>
    <t>AMOLF/ARCNL, AMOLF, 0.33b</t>
  </si>
  <si>
    <t>AMOLF/ARCNL, AMOLF, 0.33c</t>
  </si>
  <si>
    <t>AMOLF/ARCNL, AMOLF, 0.48a</t>
  </si>
  <si>
    <t>AMOLF/ARCNL, AMOLF, 0.48b</t>
  </si>
  <si>
    <t>AMOLF/ARCNL, AMOLF, 0.48c</t>
  </si>
  <si>
    <t>AMOLF/ARCNL, AMOLF, 0.48d</t>
  </si>
  <si>
    <t>AMOLF/ARCNL, AMOLF, 1.18a</t>
  </si>
  <si>
    <t>AMOLF/ARCNL, AMOLF, 1.18b</t>
  </si>
  <si>
    <t>AMOLF/ARCNL, AMOLF, 1.18c</t>
  </si>
  <si>
    <t>AMOLF/ARCNL, AMOLF, 1.19a</t>
  </si>
  <si>
    <t>AMOLF/ARCNL, AMOLF, 1.19b</t>
  </si>
  <si>
    <t>AMOLF/ARCNL, AMOLF, 1.27a</t>
  </si>
  <si>
    <t>AMOLF/ARCNL, AMOLF, 1.27b</t>
  </si>
  <si>
    <t>AMOLF/ARCNL, AMOLF, 1.27c</t>
  </si>
  <si>
    <t>AMOLF/ARCNL, AMOLF, 1.28</t>
  </si>
  <si>
    <t>AMOLF/ARCNL, AMOLF, 1.29a</t>
  </si>
  <si>
    <t>AMOLF/ARCNL, AMOLF, 1.29b</t>
  </si>
  <si>
    <t>AMOLF/ARCNL, AMOLF, 1.29c</t>
  </si>
  <si>
    <t>AMOLF/ARCNL, AMOLF, 2.31a</t>
  </si>
  <si>
    <t>AMOLF/ARCNL, AMOLF, 2.31b</t>
  </si>
  <si>
    <t>AMOLF/ARCNL, AMOLF, 2.31c</t>
  </si>
  <si>
    <t>AMOLF/ARCNL, AMOLF, 2.32</t>
  </si>
  <si>
    <t>AMOLF/ARCNL, AMOLF, 2.33a</t>
  </si>
  <si>
    <t>AMOLF/ARCNL, AMOLF, 2.33b</t>
  </si>
  <si>
    <t>AMOLF/ARCNL, AMOLF, 2.33c</t>
  </si>
  <si>
    <t>AMOLF/ARCNL, AMOLF, 2.87a</t>
  </si>
  <si>
    <t>AMOLF/ARCNL, AMOLF, 2.87b</t>
  </si>
  <si>
    <t>AMOLF/ARCNL, AMOLF, 2.87c</t>
  </si>
  <si>
    <t>AMOLF/ARCNL, AMOLF, 2.88a</t>
  </si>
  <si>
    <t>AMOLF/ARCNL, AMOLF, 2.88b</t>
  </si>
  <si>
    <t>AMOLF/ARCNL, AMOLF, 0.00</t>
  </si>
  <si>
    <t>AMOLF/ARCNL, AMOLF, 0.24</t>
  </si>
  <si>
    <t>AMOLF/ARCNL, AMOLF, 0.27</t>
  </si>
  <si>
    <t>AMOLF/ARCNL, AMOLF, 0.70</t>
  </si>
  <si>
    <t>AMOLF/ARCNL, AMOLF, 0.71</t>
  </si>
  <si>
    <t>AMOLF/ARCNL, AMOLF, 0.72</t>
  </si>
  <si>
    <t>AMOLF/ARCNL, AMOLF, 0.73</t>
  </si>
  <si>
    <t>AMOLF/ARCNL, AMOLF, 0.74</t>
  </si>
  <si>
    <t>AMOLF/ARCNL, AMOLF, 0.75</t>
  </si>
  <si>
    <t>AMOLF/ARCNL, AMOLF, 0.76</t>
  </si>
  <si>
    <t>AMOLF/ARCNL, AMOLF, 0.77</t>
  </si>
  <si>
    <t>AMOLF/ARCNL, AMOLF, 0.78</t>
  </si>
  <si>
    <t>AMOLF/ARCNL, AMOLF, 0.79</t>
  </si>
  <si>
    <t>AMOLF/ARCNL, AMOLF, 0.81</t>
  </si>
  <si>
    <t>AMOLF/ARCNL, AMOLF, 0.82</t>
  </si>
  <si>
    <t>AMOLF/ARCNL, AMOLF, 1.47</t>
  </si>
  <si>
    <t>AMOLF/ARCNL, AMOLF, 1.70</t>
  </si>
  <si>
    <t>AMOLF/ARCNL, AMOLF, 1.71</t>
  </si>
  <si>
    <t>AMOLF/ARCNL, AMOLF, 1.72a</t>
  </si>
  <si>
    <t>AMOLF/ARCNL, AMOLF, 1.73a</t>
  </si>
  <si>
    <t>AMOLF/ARCNL, AMOLF, 1.73b</t>
  </si>
  <si>
    <t>AMOLF/ARCNL, AMOLF, 1.73c</t>
  </si>
  <si>
    <t>AMOLF/ARCNL, AMOLF, 1.74</t>
  </si>
  <si>
    <t>AMOLF/ARCNL, AMOLF, 1.75a</t>
  </si>
  <si>
    <t>AMOLF/ARCNL, AMOLF, 1.76</t>
  </si>
  <si>
    <t>AMOLF/ARCNL, AMOLF, 1.77a</t>
  </si>
  <si>
    <t>AMOLF/ARCNL, AMOLF, 1.77b</t>
  </si>
  <si>
    <t>AMOLF/ARCNL, AMOLF, 1.78</t>
  </si>
  <si>
    <t>AMOLF/ARCNL, AMOLF, 1.79</t>
  </si>
  <si>
    <t>AMOLF/ARCNL, AMOLF, 2.28</t>
  </si>
  <si>
    <t>AMOLF/ARCNL, AMOLF, 2.70</t>
  </si>
  <si>
    <t>AMOLF/ARCNL, AMOLF, 2.71</t>
  </si>
  <si>
    <t>AMOLF/ARCNL, AMOLF, 2.73a</t>
  </si>
  <si>
    <t>AMOLF/ARCNL, AMOLF, 2.73b</t>
  </si>
  <si>
    <t>AMOLF/ARCNL, AMOLF, 2.73c</t>
  </si>
  <si>
    <t>AMOLF/ARCNL, AMOLF, 2.74</t>
  </si>
  <si>
    <t>AMOLF/ARCNL, AMOLF, 2.75</t>
  </si>
  <si>
    <t>AMOLF/ARCNL, AMOLF, 2.76</t>
  </si>
  <si>
    <t>AMOLF/ARCNL, AMOLF, 2.77</t>
  </si>
  <si>
    <t>AMOLF/ARCNL, AMOLF, 2.78</t>
  </si>
  <si>
    <t>AMOLF/ARCNL, AMOLF, 2.79</t>
  </si>
  <si>
    <t>AMOLF/ARCNL, AMOLF, 2.81</t>
  </si>
  <si>
    <t>AMOLF/ARCNL, AMOLF, 2.82</t>
  </si>
  <si>
    <t>AMOLF/ARCNL, AMOLF, 2.83</t>
  </si>
  <si>
    <t>AMOLF/ARCNL, AMOLF, 2.84</t>
  </si>
  <si>
    <t>AMOLF/ARCNL, AMOLF, 2.85a</t>
  </si>
  <si>
    <t>AMOLF/ARCNL, AMOLF, 2.85b</t>
  </si>
  <si>
    <t>AMOLF/ARCNL, AMOLF, 2.85c</t>
  </si>
  <si>
    <t>AMOLF/ARCNL, AMOLF, 2.85d</t>
  </si>
  <si>
    <t>AMOLF/ARCNL, AMOLF, 2.85e</t>
  </si>
  <si>
    <t>AMOLF/ARCNL, AMOLF, 2.86</t>
  </si>
  <si>
    <t>AMOLF/ARCNL, ARCNL, 00.03</t>
  </si>
  <si>
    <t>AMOLF/ARCNL, ARCNL, 00.04</t>
  </si>
  <si>
    <t>AMOLF/ARCNL, ARCNL, 00.05</t>
  </si>
  <si>
    <t>AMOLF/ARCNL, ARCNL, 00.06/07</t>
  </si>
  <si>
    <t>AMOLF/ARCNL, ARCNL, 00.08/09</t>
  </si>
  <si>
    <t>AMOLF/ARCNL, ARCNL, 00.10/11</t>
  </si>
  <si>
    <t>AMOLF/ARCNL, ARCNL, 01.02</t>
  </si>
  <si>
    <t>AMOLF/ARCNL, ARCNL, 01.04/05</t>
  </si>
  <si>
    <t>AMOLF/ARCNL, ARCNL, 01.06</t>
  </si>
  <si>
    <t>AMOLF/ARCNL, ARCNL, 01.07</t>
  </si>
  <si>
    <t>AMOLF/ARCNL, ARCNL, 01.08</t>
  </si>
  <si>
    <t>AMOLF/ARCNL, ARCNL, 01.09</t>
  </si>
  <si>
    <t>AMOLF/ARCNL, ARCNL, 01.10/11</t>
  </si>
  <si>
    <t>AMOLF/ARCNL, ARCNL, 01.12/13</t>
  </si>
  <si>
    <t>AMOLF/ARCNL, ARCNL, 01.14/15</t>
  </si>
  <si>
    <t>AMOLF/ARCNL, ARCNL, 01.16/17</t>
  </si>
  <si>
    <t>AMOLF/ARCNL, ARCNL, 01.18</t>
  </si>
  <si>
    <t>AMOLF/ARCNL, ARCNL, 01.19</t>
  </si>
  <si>
    <t>AMOLF/ARCNL, ARCNL, 01.20</t>
  </si>
  <si>
    <t>AMOLF/ARCNL, ARCNL, 01.21</t>
  </si>
  <si>
    <t>AMOLF/ARCNL, ARCNL, 01.22/23</t>
  </si>
  <si>
    <t>AMOLF/ARCNL, ARCNL, 01.43</t>
  </si>
  <si>
    <t>AMOLF/ARCNL, ARCNL, 01.45</t>
  </si>
  <si>
    <t>AMOLF/ARCNL, ARCNL, VR-4</t>
  </si>
  <si>
    <t>AMOLF/ARCNL, ARCNL, VR-5</t>
  </si>
  <si>
    <t>AMOLF/ARCNL, ARCNL, VR-6</t>
  </si>
  <si>
    <t>AMOLF/ARCNL, ARCNL, VR-7</t>
  </si>
  <si>
    <t>AMOLF/ARCNL, ARCNL, VR-8</t>
  </si>
  <si>
    <t>AMOLF/ARCNL, ARCNL, 01.49</t>
  </si>
  <si>
    <t>AMOLF/ARCNL, ARCNL, VR-1</t>
  </si>
  <si>
    <t>AMOLF/ARCNL, ARCNL, VR-2</t>
  </si>
  <si>
    <t>AMOLF/ARCNL, ARCNL, VR-3</t>
  </si>
  <si>
    <t>Bolidt Kunstofvloer</t>
  </si>
  <si>
    <t>Hout Parket</t>
  </si>
  <si>
    <t>Kantoor/Werkplaats</t>
  </si>
  <si>
    <t>Experimenteerruimte/Laboratorium</t>
  </si>
  <si>
    <t>Mipolam Vinyl</t>
  </si>
  <si>
    <t>Technische Ruimte</t>
  </si>
  <si>
    <t>Rvs Traanplaat</t>
  </si>
  <si>
    <t>Geverft Cement</t>
  </si>
  <si>
    <t>Houten Vlonders</t>
  </si>
  <si>
    <t>Kantine/Restaurant</t>
  </si>
  <si>
    <t>Toilet Voorruimte</t>
  </si>
  <si>
    <t>Terrein Bij Entree</t>
  </si>
  <si>
    <t>Magazijn/Afgifte Goederen</t>
  </si>
  <si>
    <t>Verkeersruimte/Koffiehoek</t>
  </si>
  <si>
    <t>Gecoat Beton</t>
  </si>
  <si>
    <t>Algemene Ruimte Met Zitmeubels</t>
  </si>
  <si>
    <t>Hout - Geolied</t>
  </si>
  <si>
    <t>Kantine Met Pantry</t>
  </si>
  <si>
    <t>Gemiddelde</t>
  </si>
  <si>
    <t>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</si>
</sst>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0.000%"/>
    <numFmt numFmtId="167" formatCode="_-* #,##0.00_-;\-* #,##0.00_-;_-* &quot;-&quot;??_-;_-@_-"/>
    <numFmt numFmtId="168" formatCode="_-&quot;€&quot;\ * #,##0.00000_-;_-&quot;€&quot;\ * #,##0.00000\-;_-&quot;€&quot;\ * &quot;-&quot;??_-;_-@_-"/>
    <numFmt numFmtId="169" formatCode="_(&quot;ƒ&quot;* #,##0.00_);_(&quot;ƒ&quot;* \(#,##0.00\);_(&quot;ƒ&quot;* &quot;-&quot;??_);_(@_)"/>
    <numFmt numFmtId="170" formatCode="0.0"/>
    <numFmt numFmtId="171" formatCode="_-* #,##0.0_-;_-* #,##0.0\-;_-* &quot;-&quot;??_-;_-@_-"/>
    <numFmt numFmtId="172" formatCode="_ * #,##0.0_ ;_ * \-#,##0.0_ ;_ * &quot;-&quot;?_ ;_ @_ "/>
  </numFmts>
  <fonts count="30" x14ac:knownFonts="1">
    <font>
      <sz val="10"/>
      <name val="Arial"/>
    </font>
    <font>
      <sz val="10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color indexed="9"/>
      <name val="Verdana"/>
      <family val="2"/>
    </font>
    <font>
      <b/>
      <sz val="12"/>
      <color indexed="9"/>
      <name val="Verdana"/>
      <family val="2"/>
    </font>
    <font>
      <sz val="10"/>
      <name val="Helv"/>
    </font>
    <font>
      <b/>
      <sz val="8"/>
      <color indexed="18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b/>
      <sz val="9"/>
      <color indexed="20"/>
      <name val="Verdana"/>
      <family val="2"/>
    </font>
    <font>
      <b/>
      <sz val="9"/>
      <color indexed="18"/>
      <name val="Verdana"/>
      <family val="2"/>
    </font>
    <font>
      <sz val="12"/>
      <name val="Verdana"/>
      <family val="2"/>
    </font>
    <font>
      <b/>
      <sz val="10"/>
      <color indexed="18"/>
      <name val="Verdana"/>
      <family val="2"/>
    </font>
    <font>
      <sz val="9"/>
      <color indexed="8"/>
      <name val="Verdana"/>
      <family val="2"/>
    </font>
    <font>
      <sz val="9"/>
      <color indexed="18"/>
      <name val="Verdana"/>
      <family val="2"/>
    </font>
    <font>
      <sz val="9"/>
      <color indexed="10"/>
      <name val="Verdana"/>
      <family val="2"/>
    </font>
    <font>
      <b/>
      <i/>
      <sz val="10"/>
      <name val="Verdana"/>
      <family val="2"/>
    </font>
    <font>
      <sz val="10"/>
      <color indexed="10"/>
      <name val="Verdana"/>
      <family val="2"/>
    </font>
    <font>
      <sz val="10"/>
      <name val="Times"/>
      <family val="1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8"/>
      <color theme="0"/>
      <name val="Verdana"/>
      <family val="2"/>
    </font>
    <font>
      <sz val="9"/>
      <color theme="0"/>
      <name val="Verdan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0"/>
      </patternFill>
    </fill>
    <fill>
      <patternFill patternType="solid">
        <fgColor rgb="FF00008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9" fillId="0" borderId="0"/>
    <xf numFmtId="167" fontId="9" fillId="0" borderId="0" applyFont="0" applyFill="0" applyBorder="0" applyAlignment="0" applyProtection="0"/>
    <xf numFmtId="169" fontId="22" fillId="0" borderId="0" applyFont="0" applyFill="0" applyBorder="0" applyAlignment="0" applyProtection="0"/>
  </cellStyleXfs>
  <cellXfs count="185">
    <xf numFmtId="0" fontId="0" fillId="0" borderId="0" xfId="0"/>
    <xf numFmtId="0" fontId="5" fillId="0" borderId="0" xfId="0" applyFont="1" applyProtection="1">
      <protection hidden="1"/>
    </xf>
    <xf numFmtId="4" fontId="5" fillId="0" borderId="0" xfId="0" applyNumberFormat="1" applyFont="1" applyAlignment="1" applyProtection="1">
      <alignment vertical="center"/>
      <protection hidden="1"/>
    </xf>
    <xf numFmtId="166" fontId="7" fillId="0" borderId="0" xfId="3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2" fontId="10" fillId="0" borderId="12" xfId="6" applyNumberFormat="1" applyFont="1" applyFill="1" applyBorder="1" applyAlignment="1" applyProtection="1">
      <alignment horizontal="center" vertical="center"/>
      <protection hidden="1"/>
    </xf>
    <xf numFmtId="2" fontId="11" fillId="0" borderId="13" xfId="6" applyNumberFormat="1" applyFont="1" applyFill="1" applyBorder="1" applyAlignment="1" applyProtection="1">
      <alignment horizontal="center" vertical="center"/>
      <protection hidden="1"/>
    </xf>
    <xf numFmtId="166" fontId="7" fillId="0" borderId="14" xfId="3" applyNumberFormat="1" applyFont="1" applyFill="1" applyBorder="1" applyAlignment="1" applyProtection="1">
      <alignment horizontal="center" vertical="center"/>
      <protection hidden="1"/>
    </xf>
    <xf numFmtId="0" fontId="12" fillId="0" borderId="0" xfId="6" applyNumberFormat="1" applyFont="1" applyFill="1" applyBorder="1" applyAlignment="1" applyProtection="1">
      <alignment horizontal="right" vertical="center"/>
      <protection hidden="1"/>
    </xf>
    <xf numFmtId="2" fontId="13" fillId="0" borderId="12" xfId="6" applyNumberFormat="1" applyFont="1" applyFill="1" applyBorder="1" applyAlignment="1" applyProtection="1">
      <alignment horizontal="center" vertical="center"/>
      <protection hidden="1"/>
    </xf>
    <xf numFmtId="2" fontId="14" fillId="0" borderId="13" xfId="6" applyNumberFormat="1" applyFont="1" applyFill="1" applyBorder="1" applyAlignment="1" applyProtection="1">
      <alignment horizontal="right" vertical="center"/>
      <protection hidden="1"/>
    </xf>
    <xf numFmtId="166" fontId="7" fillId="0" borderId="15" xfId="3" applyNumberFormat="1" applyFont="1" applyFill="1" applyBorder="1" applyAlignment="1" applyProtection="1">
      <alignment horizontal="center" vertical="center"/>
      <protection hidden="1"/>
    </xf>
    <xf numFmtId="0" fontId="15" fillId="0" borderId="0" xfId="1" applyNumberFormat="1" applyFont="1" applyFill="1" applyBorder="1" applyProtection="1">
      <protection hidden="1"/>
    </xf>
    <xf numFmtId="0" fontId="16" fillId="0" borderId="11" xfId="5" applyFont="1" applyBorder="1" applyProtection="1">
      <protection hidden="1"/>
    </xf>
    <xf numFmtId="0" fontId="17" fillId="0" borderId="12" xfId="5" applyFont="1" applyBorder="1" applyProtection="1">
      <protection hidden="1"/>
    </xf>
    <xf numFmtId="0" fontId="18" fillId="0" borderId="13" xfId="5" applyFont="1" applyBorder="1" applyAlignment="1" applyProtection="1">
      <alignment horizontal="right"/>
      <protection hidden="1"/>
    </xf>
    <xf numFmtId="166" fontId="7" fillId="0" borderId="10" xfId="3" applyNumberFormat="1" applyFont="1" applyFill="1" applyBorder="1" applyAlignment="1" applyProtection="1">
      <alignment horizontal="center" vertical="center"/>
      <protection hidden="1"/>
    </xf>
    <xf numFmtId="0" fontId="19" fillId="0" borderId="12" xfId="5" applyFont="1" applyBorder="1" applyAlignment="1" applyProtection="1">
      <alignment horizontal="right"/>
      <protection hidden="1"/>
    </xf>
    <xf numFmtId="10" fontId="19" fillId="0" borderId="12" xfId="5" applyNumberFormat="1" applyFont="1" applyBorder="1" applyAlignment="1" applyProtection="1">
      <alignment horizontal="right"/>
      <protection hidden="1"/>
    </xf>
    <xf numFmtId="0" fontId="15" fillId="0" borderId="0" xfId="3" applyNumberFormat="1" applyFont="1" applyFill="1" applyBorder="1" applyProtection="1">
      <protection hidden="1"/>
    </xf>
    <xf numFmtId="0" fontId="6" fillId="0" borderId="11" xfId="5" applyFont="1" applyBorder="1" applyProtection="1">
      <protection hidden="1"/>
    </xf>
    <xf numFmtId="0" fontId="17" fillId="0" borderId="12" xfId="5" applyFont="1" applyBorder="1" applyAlignment="1" applyProtection="1">
      <alignment horizontal="center"/>
      <protection hidden="1"/>
    </xf>
    <xf numFmtId="166" fontId="11" fillId="0" borderId="13" xfId="5" applyNumberFormat="1" applyFont="1" applyBorder="1" applyAlignment="1" applyProtection="1">
      <alignment horizontal="right"/>
      <protection hidden="1"/>
    </xf>
    <xf numFmtId="166" fontId="7" fillId="0" borderId="10" xfId="3" applyNumberFormat="1" applyFont="1" applyFill="1" applyBorder="1" applyAlignment="1" applyProtection="1">
      <alignment horizontal="center"/>
      <protection hidden="1"/>
    </xf>
    <xf numFmtId="0" fontId="20" fillId="0" borderId="11" xfId="5" applyFont="1" applyBorder="1" applyProtection="1">
      <protection hidden="1"/>
    </xf>
    <xf numFmtId="167" fontId="17" fillId="0" borderId="12" xfId="5" applyNumberFormat="1" applyFont="1" applyBorder="1" applyAlignment="1" applyProtection="1">
      <alignment horizontal="center"/>
      <protection hidden="1"/>
    </xf>
    <xf numFmtId="164" fontId="8" fillId="0" borderId="11" xfId="1" applyFont="1" applyFill="1" applyBorder="1" applyProtection="1">
      <protection hidden="1"/>
    </xf>
    <xf numFmtId="0" fontId="21" fillId="0" borderId="12" xfId="5" applyFont="1" applyBorder="1" applyAlignment="1" applyProtection="1">
      <alignment horizontal="center"/>
      <protection hidden="1"/>
    </xf>
    <xf numFmtId="10" fontId="18" fillId="0" borderId="13" xfId="3" applyNumberFormat="1" applyFont="1" applyFill="1" applyBorder="1" applyAlignment="1" applyProtection="1">
      <alignment horizontal="right"/>
      <protection hidden="1"/>
    </xf>
    <xf numFmtId="166" fontId="7" fillId="0" borderId="10" xfId="3" applyNumberFormat="1" applyFont="1" applyBorder="1" applyProtection="1">
      <protection hidden="1"/>
    </xf>
    <xf numFmtId="167" fontId="17" fillId="0" borderId="12" xfId="5" applyNumberFormat="1" applyFont="1" applyBorder="1" applyProtection="1">
      <protection hidden="1"/>
    </xf>
    <xf numFmtId="167" fontId="18" fillId="0" borderId="13" xfId="5" applyNumberFormat="1" applyFont="1" applyBorder="1" applyAlignment="1" applyProtection="1">
      <alignment horizontal="right"/>
      <protection hidden="1"/>
    </xf>
    <xf numFmtId="166" fontId="7" fillId="0" borderId="16" xfId="3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64" fontId="5" fillId="0" borderId="0" xfId="1" applyFont="1" applyAlignment="1" applyProtection="1">
      <alignment vertical="center"/>
      <protection hidden="1"/>
    </xf>
    <xf numFmtId="0" fontId="24" fillId="0" borderId="0" xfId="0" applyFont="1" applyProtection="1">
      <protection hidden="1"/>
    </xf>
    <xf numFmtId="0" fontId="24" fillId="0" borderId="0" xfId="0" applyFont="1" applyAlignment="1" applyProtection="1">
      <alignment vertical="center"/>
      <protection hidden="1"/>
    </xf>
    <xf numFmtId="0" fontId="1" fillId="0" borderId="11" xfId="5" applyFont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1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166" fontId="11" fillId="0" borderId="14" xfId="3" applyNumberFormat="1" applyFont="1" applyFill="1" applyBorder="1" applyProtection="1">
      <protection locked="0" hidden="1"/>
    </xf>
    <xf numFmtId="166" fontId="11" fillId="0" borderId="13" xfId="3" applyNumberFormat="1" applyFont="1" applyFill="1" applyBorder="1" applyProtection="1">
      <protection locked="0" hidden="1"/>
    </xf>
    <xf numFmtId="10" fontId="11" fillId="0" borderId="13" xfId="3" applyNumberFormat="1" applyFont="1" applyFill="1" applyBorder="1" applyProtection="1">
      <protection locked="0" hidden="1"/>
    </xf>
    <xf numFmtId="0" fontId="4" fillId="0" borderId="0" xfId="4" applyFont="1" applyAlignment="1" applyProtection="1">
      <alignment horizontal="left"/>
      <protection locked="0" hidden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170" fontId="5" fillId="0" borderId="0" xfId="0" applyNumberFormat="1" applyFont="1" applyProtection="1">
      <protection locked="0"/>
    </xf>
    <xf numFmtId="0" fontId="6" fillId="2" borderId="3" xfId="0" applyFont="1" applyFill="1" applyBorder="1" applyAlignment="1" applyProtection="1">
      <alignment horizontal="center" textRotation="90"/>
      <protection locked="0"/>
    </xf>
    <xf numFmtId="0" fontId="6" fillId="2" borderId="3" xfId="0" applyFont="1" applyFill="1" applyBorder="1" applyAlignment="1" applyProtection="1">
      <alignment horizontal="center" textRotation="90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4" applyFont="1" applyProtection="1">
      <protection locked="0"/>
    </xf>
    <xf numFmtId="0" fontId="4" fillId="0" borderId="0" xfId="1" applyNumberFormat="1" applyFont="1" applyAlignment="1" applyProtection="1">
      <alignment horizontal="center"/>
      <protection locked="0"/>
    </xf>
    <xf numFmtId="164" fontId="5" fillId="0" borderId="0" xfId="1" applyFont="1" applyAlignment="1" applyProtection="1">
      <alignment vertical="center"/>
      <protection locked="0"/>
    </xf>
    <xf numFmtId="0" fontId="26" fillId="0" borderId="0" xfId="4" applyFont="1" applyProtection="1">
      <protection locked="0"/>
    </xf>
    <xf numFmtId="170" fontId="25" fillId="0" borderId="0" xfId="0" applyNumberFormat="1" applyFont="1" applyAlignment="1" applyProtection="1">
      <alignment vertical="center"/>
      <protection locked="0"/>
    </xf>
    <xf numFmtId="170" fontId="12" fillId="0" borderId="0" xfId="0" applyNumberFormat="1" applyFont="1" applyAlignment="1" applyProtection="1">
      <alignment vertical="center"/>
      <protection locked="0"/>
    </xf>
    <xf numFmtId="170" fontId="12" fillId="0" borderId="0" xfId="1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6" fillId="2" borderId="24" xfId="0" applyFont="1" applyFill="1" applyBorder="1" applyAlignment="1" applyProtection="1">
      <alignment horizontal="center" textRotation="90"/>
      <protection hidden="1"/>
    </xf>
    <xf numFmtId="0" fontId="6" fillId="2" borderId="25" xfId="0" applyFont="1" applyFill="1" applyBorder="1" applyAlignment="1" applyProtection="1">
      <alignment horizontal="center" textRotation="90" wrapText="1"/>
      <protection hidden="1"/>
    </xf>
    <xf numFmtId="0" fontId="6" fillId="2" borderId="25" xfId="0" applyFont="1" applyFill="1" applyBorder="1" applyAlignment="1" applyProtection="1">
      <alignment horizontal="center" textRotation="90"/>
      <protection hidden="1"/>
    </xf>
    <xf numFmtId="0" fontId="6" fillId="2" borderId="26" xfId="0" applyFont="1" applyFill="1" applyBorder="1" applyAlignment="1" applyProtection="1">
      <alignment horizontal="center" textRotation="90" wrapText="1"/>
      <protection hidden="1"/>
    </xf>
    <xf numFmtId="0" fontId="5" fillId="0" borderId="17" xfId="0" applyFont="1" applyBorder="1" applyProtection="1">
      <protection hidden="1"/>
    </xf>
    <xf numFmtId="0" fontId="5" fillId="0" borderId="17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vertical="center"/>
      <protection hidden="1"/>
    </xf>
    <xf numFmtId="2" fontId="1" fillId="0" borderId="11" xfId="5" applyNumberFormat="1" applyFont="1" applyBorder="1" applyProtection="1">
      <protection hidden="1"/>
    </xf>
    <xf numFmtId="9" fontId="11" fillId="0" borderId="25" xfId="6" applyNumberFormat="1" applyFont="1" applyFill="1" applyBorder="1" applyAlignment="1" applyProtection="1">
      <alignment horizontal="center"/>
      <protection hidden="1"/>
    </xf>
    <xf numFmtId="0" fontId="1" fillId="0" borderId="0" xfId="6" applyNumberFormat="1" applyFont="1" applyFill="1" applyBorder="1" applyAlignment="1" applyProtection="1">
      <protection hidden="1"/>
    </xf>
    <xf numFmtId="165" fontId="11" fillId="0" borderId="29" xfId="2" applyFont="1" applyFill="1" applyBorder="1" applyProtection="1">
      <protection locked="0" hidden="1"/>
    </xf>
    <xf numFmtId="0" fontId="4" fillId="0" borderId="0" xfId="6" applyNumberFormat="1" applyFont="1" applyFill="1" applyBorder="1" applyAlignment="1" applyProtection="1">
      <alignment horizontal="right" vertical="center"/>
      <protection hidden="1"/>
    </xf>
    <xf numFmtId="165" fontId="11" fillId="0" borderId="25" xfId="2" applyFont="1" applyFill="1" applyBorder="1" applyAlignment="1" applyProtection="1">
      <protection hidden="1"/>
    </xf>
    <xf numFmtId="0" fontId="4" fillId="0" borderId="0" xfId="5" applyFont="1" applyAlignment="1" applyProtection="1">
      <alignment horizontal="right"/>
      <protection hidden="1"/>
    </xf>
    <xf numFmtId="165" fontId="16" fillId="0" borderId="25" xfId="2" applyFont="1" applyFill="1" applyBorder="1" applyAlignment="1" applyProtection="1">
      <protection hidden="1"/>
    </xf>
    <xf numFmtId="10" fontId="4" fillId="0" borderId="12" xfId="5" applyNumberFormat="1" applyFont="1" applyBorder="1" applyAlignment="1" applyProtection="1">
      <alignment horizontal="right"/>
      <protection hidden="1"/>
    </xf>
    <xf numFmtId="0" fontId="1" fillId="0" borderId="11" xfId="1" applyNumberFormat="1" applyFont="1" applyFill="1" applyBorder="1" applyAlignment="1" applyProtection="1">
      <alignment horizontal="left"/>
      <protection locked="0" hidden="1"/>
    </xf>
    <xf numFmtId="165" fontId="11" fillId="0" borderId="29" xfId="2" applyFont="1" applyFill="1" applyBorder="1" applyProtection="1">
      <protection hidden="1"/>
    </xf>
    <xf numFmtId="0" fontId="19" fillId="0" borderId="12" xfId="5" applyFont="1" applyBorder="1" applyAlignment="1" applyProtection="1">
      <alignment horizontal="center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168" fontId="1" fillId="0" borderId="0" xfId="0" applyNumberFormat="1" applyFont="1" applyAlignment="1" applyProtection="1">
      <alignment vertical="center"/>
      <protection hidden="1"/>
    </xf>
    <xf numFmtId="165" fontId="1" fillId="0" borderId="0" xfId="2" applyFont="1" applyAlignment="1" applyProtection="1">
      <alignment vertical="center"/>
      <protection hidden="1"/>
    </xf>
    <xf numFmtId="0" fontId="4" fillId="0" borderId="0" xfId="3" applyNumberFormat="1" applyFont="1" applyFill="1" applyBorder="1" applyAlignment="1" applyProtection="1">
      <alignment horizontal="right"/>
      <protection hidden="1"/>
    </xf>
    <xf numFmtId="0" fontId="1" fillId="0" borderId="0" xfId="7" applyNumberFormat="1" applyFont="1" applyFill="1" applyBorder="1" applyAlignment="1" applyProtection="1">
      <protection hidden="1"/>
    </xf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3" fillId="0" borderId="0" xfId="0" applyFont="1"/>
    <xf numFmtId="171" fontId="3" fillId="0" borderId="0" xfId="1" applyNumberFormat="1" applyFont="1" applyProtection="1"/>
    <xf numFmtId="165" fontId="3" fillId="0" borderId="0" xfId="2" applyFont="1" applyFill="1" applyBorder="1" applyProtection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7" fillId="0" borderId="0" xfId="0" applyFont="1"/>
    <xf numFmtId="10" fontId="3" fillId="0" borderId="0" xfId="3" applyNumberFormat="1" applyFont="1" applyFill="1" applyBorder="1" applyProtection="1"/>
    <xf numFmtId="172" fontId="3" fillId="0" borderId="0" xfId="0" applyNumberFormat="1" applyFont="1"/>
    <xf numFmtId="44" fontId="3" fillId="0" borderId="0" xfId="2" applyNumberFormat="1" applyFont="1" applyFill="1" applyBorder="1" applyProtection="1"/>
    <xf numFmtId="164" fontId="3" fillId="0" borderId="0" xfId="1" applyFont="1" applyProtection="1"/>
    <xf numFmtId="165" fontId="3" fillId="0" borderId="0" xfId="2" applyFont="1" applyFill="1" applyProtection="1"/>
    <xf numFmtId="170" fontId="24" fillId="0" borderId="0" xfId="0" applyNumberFormat="1" applyFont="1" applyProtection="1">
      <protection locked="0"/>
    </xf>
    <xf numFmtId="0" fontId="4" fillId="0" borderId="0" xfId="4" applyFont="1" applyAlignment="1">
      <alignment horizontal="left"/>
    </xf>
    <xf numFmtId="0" fontId="2" fillId="0" borderId="0" xfId="4" applyFont="1" applyAlignment="1" applyProtection="1">
      <alignment horizontal="left"/>
      <protection locked="0" hidden="1"/>
    </xf>
    <xf numFmtId="0" fontId="3" fillId="0" borderId="1" xfId="0" applyFont="1" applyBorder="1"/>
    <xf numFmtId="1" fontId="4" fillId="0" borderId="34" xfId="1" applyNumberFormat="1" applyFont="1" applyBorder="1" applyAlignment="1" applyProtection="1">
      <alignment horizontal="center"/>
      <protection locked="0" hidden="1"/>
    </xf>
    <xf numFmtId="1" fontId="4" fillId="0" borderId="35" xfId="1" applyNumberFormat="1" applyFont="1" applyBorder="1" applyAlignment="1" applyProtection="1">
      <alignment horizontal="center"/>
      <protection locked="0" hidden="1"/>
    </xf>
    <xf numFmtId="1" fontId="4" fillId="0" borderId="36" xfId="1" applyNumberFormat="1" applyFont="1" applyBorder="1" applyAlignment="1" applyProtection="1">
      <alignment horizontal="center"/>
      <protection locked="0" hidden="1"/>
    </xf>
    <xf numFmtId="164" fontId="5" fillId="0" borderId="20" xfId="1" applyFont="1" applyFill="1" applyBorder="1" applyAlignment="1" applyProtection="1">
      <alignment vertical="center"/>
      <protection locked="0" hidden="1"/>
    </xf>
    <xf numFmtId="164" fontId="5" fillId="0" borderId="25" xfId="1" applyFont="1" applyFill="1" applyBorder="1" applyAlignment="1" applyProtection="1">
      <alignment vertical="center"/>
      <protection locked="0" hidden="1"/>
    </xf>
    <xf numFmtId="164" fontId="5" fillId="0" borderId="37" xfId="1" applyFont="1" applyFill="1" applyBorder="1" applyAlignment="1" applyProtection="1">
      <alignment vertical="center"/>
      <protection locked="0" hidden="1"/>
    </xf>
    <xf numFmtId="164" fontId="23" fillId="4" borderId="33" xfId="1" applyFont="1" applyFill="1" applyBorder="1" applyAlignment="1" applyProtection="1">
      <alignment vertical="center"/>
      <protection locked="0" hidden="1"/>
    </xf>
    <xf numFmtId="164" fontId="23" fillId="4" borderId="40" xfId="1" applyFont="1" applyFill="1" applyBorder="1" applyAlignment="1" applyProtection="1">
      <alignment vertical="center"/>
      <protection locked="0" hidden="1"/>
    </xf>
    <xf numFmtId="0" fontId="23" fillId="4" borderId="41" xfId="0" applyFont="1" applyFill="1" applyBorder="1" applyAlignment="1" applyProtection="1">
      <alignment vertical="center"/>
      <protection locked="0" hidden="1"/>
    </xf>
    <xf numFmtId="0" fontId="23" fillId="4" borderId="42" xfId="0" applyFont="1" applyFill="1" applyBorder="1" applyAlignment="1" applyProtection="1">
      <alignment horizontal="center" vertical="center"/>
      <protection locked="0" hidden="1"/>
    </xf>
    <xf numFmtId="164" fontId="5" fillId="0" borderId="20" xfId="1" applyFont="1" applyBorder="1" applyAlignment="1" applyProtection="1">
      <alignment vertical="center"/>
      <protection locked="0"/>
    </xf>
    <xf numFmtId="164" fontId="5" fillId="0" borderId="25" xfId="1" applyFont="1" applyBorder="1" applyAlignment="1" applyProtection="1">
      <alignment vertical="center"/>
      <protection locked="0"/>
    </xf>
    <xf numFmtId="164" fontId="5" fillId="0" borderId="37" xfId="1" applyFont="1" applyBorder="1" applyAlignment="1" applyProtection="1">
      <alignment vertical="center"/>
      <protection locked="0"/>
    </xf>
    <xf numFmtId="164" fontId="23" fillId="4" borderId="33" xfId="1" applyFont="1" applyFill="1" applyBorder="1" applyAlignment="1" applyProtection="1">
      <alignment vertical="center"/>
      <protection locked="0"/>
    </xf>
    <xf numFmtId="164" fontId="23" fillId="4" borderId="40" xfId="1" applyFont="1" applyFill="1" applyBorder="1" applyAlignment="1" applyProtection="1">
      <alignment vertical="center"/>
      <protection locked="0"/>
    </xf>
    <xf numFmtId="164" fontId="23" fillId="4" borderId="39" xfId="1" applyFont="1" applyFill="1" applyBorder="1" applyAlignment="1" applyProtection="1">
      <alignment vertical="center"/>
      <protection locked="0"/>
    </xf>
    <xf numFmtId="0" fontId="29" fillId="4" borderId="42" xfId="1" applyNumberFormat="1" applyFont="1" applyFill="1" applyBorder="1" applyAlignment="1" applyProtection="1">
      <alignment horizontal="center"/>
      <protection locked="0"/>
    </xf>
    <xf numFmtId="0" fontId="29" fillId="4" borderId="41" xfId="4" applyFont="1" applyFill="1" applyBorder="1" applyAlignment="1" applyProtection="1">
      <alignment vertical="center"/>
      <protection locked="0"/>
    </xf>
    <xf numFmtId="164" fontId="5" fillId="0" borderId="20" xfId="1" applyFont="1" applyBorder="1" applyAlignment="1" applyProtection="1">
      <alignment vertical="center"/>
      <protection hidden="1"/>
    </xf>
    <xf numFmtId="164" fontId="5" fillId="0" borderId="21" xfId="1" applyFont="1" applyBorder="1" applyAlignment="1" applyProtection="1">
      <alignment vertical="center"/>
      <protection hidden="1"/>
    </xf>
    <xf numFmtId="164" fontId="5" fillId="0" borderId="25" xfId="1" applyFont="1" applyBorder="1" applyAlignment="1" applyProtection="1">
      <alignment vertical="center"/>
      <protection hidden="1"/>
    </xf>
    <xf numFmtId="164" fontId="5" fillId="0" borderId="26" xfId="1" applyFont="1" applyBorder="1" applyAlignment="1" applyProtection="1">
      <alignment vertical="center"/>
      <protection hidden="1"/>
    </xf>
    <xf numFmtId="164" fontId="5" fillId="0" borderId="37" xfId="1" applyFont="1" applyBorder="1" applyAlignment="1" applyProtection="1">
      <alignment vertical="center"/>
      <protection hidden="1"/>
    </xf>
    <xf numFmtId="164" fontId="5" fillId="0" borderId="38" xfId="1" applyFont="1" applyBorder="1" applyAlignment="1" applyProtection="1">
      <alignment vertical="center"/>
      <protection hidden="1"/>
    </xf>
    <xf numFmtId="164" fontId="23" fillId="4" borderId="33" xfId="1" applyFont="1" applyFill="1" applyBorder="1" applyAlignment="1" applyProtection="1">
      <alignment vertical="center"/>
      <protection hidden="1"/>
    </xf>
    <xf numFmtId="164" fontId="23" fillId="4" borderId="40" xfId="1" applyFont="1" applyFill="1" applyBorder="1" applyAlignment="1" applyProtection="1">
      <alignment vertical="center"/>
      <protection hidden="1"/>
    </xf>
    <xf numFmtId="164" fontId="23" fillId="4" borderId="39" xfId="1" applyFont="1" applyFill="1" applyBorder="1" applyAlignment="1" applyProtection="1">
      <alignment vertical="center"/>
      <protection hidden="1"/>
    </xf>
    <xf numFmtId="0" fontId="23" fillId="4" borderId="41" xfId="0" applyFont="1" applyFill="1" applyBorder="1" applyAlignment="1" applyProtection="1">
      <alignment vertical="center"/>
      <protection hidden="1"/>
    </xf>
    <xf numFmtId="0" fontId="23" fillId="4" borderId="42" xfId="0" applyFont="1" applyFill="1" applyBorder="1" applyAlignment="1" applyProtection="1">
      <alignment horizontal="center" vertical="center"/>
      <protection hidden="1"/>
    </xf>
    <xf numFmtId="2" fontId="2" fillId="0" borderId="0" xfId="1" applyNumberFormat="1" applyFont="1" applyAlignment="1" applyProtection="1">
      <alignment horizontal="left"/>
      <protection locked="0" hidden="1"/>
    </xf>
    <xf numFmtId="1" fontId="2" fillId="0" borderId="0" xfId="1" applyNumberFormat="1" applyFont="1" applyAlignment="1" applyProtection="1">
      <alignment horizontal="left"/>
      <protection locked="0" hidden="1"/>
    </xf>
    <xf numFmtId="0" fontId="4" fillId="0" borderId="0" xfId="4" applyFont="1" applyAlignment="1" applyProtection="1">
      <alignment horizontal="left"/>
      <protection hidden="1"/>
    </xf>
    <xf numFmtId="0" fontId="26" fillId="0" borderId="0" xfId="4" applyFont="1" applyAlignment="1" applyProtection="1">
      <alignment horizontal="left"/>
      <protection hidden="1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1" fontId="4" fillId="0" borderId="0" xfId="1" applyNumberFormat="1" applyFont="1" applyAlignment="1" applyProtection="1">
      <alignment horizontal="left"/>
      <protection locked="0" hidden="1"/>
    </xf>
    <xf numFmtId="0" fontId="0" fillId="0" borderId="0" xfId="0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0" xfId="1" applyNumberFormat="1" applyFont="1" applyAlignment="1">
      <alignment horizontal="left"/>
    </xf>
    <xf numFmtId="2" fontId="4" fillId="0" borderId="0" xfId="1" applyNumberFormat="1" applyFont="1" applyAlignment="1" applyProtection="1">
      <alignment horizontal="left"/>
      <protection locked="0" hidden="1"/>
    </xf>
    <xf numFmtId="0" fontId="27" fillId="0" borderId="0" xfId="0" applyFont="1" applyAlignment="1">
      <alignment horizontal="left"/>
    </xf>
    <xf numFmtId="0" fontId="4" fillId="0" borderId="47" xfId="4" applyFont="1" applyBorder="1" applyAlignment="1" applyProtection="1">
      <alignment horizontal="left" vertical="center"/>
      <protection locked="0" hidden="1"/>
    </xf>
    <xf numFmtId="0" fontId="0" fillId="0" borderId="48" xfId="0" applyBorder="1" applyAlignment="1">
      <alignment horizontal="left" vertical="center"/>
    </xf>
    <xf numFmtId="164" fontId="23" fillId="4" borderId="49" xfId="1" applyFont="1" applyFill="1" applyBorder="1" applyAlignment="1" applyProtection="1">
      <alignment vertical="center"/>
      <protection locked="0" hidden="1"/>
    </xf>
    <xf numFmtId="0" fontId="0" fillId="0" borderId="8" xfId="0" applyBorder="1" applyAlignment="1">
      <alignment vertical="center"/>
    </xf>
    <xf numFmtId="0" fontId="23" fillId="4" borderId="18" xfId="0" applyFont="1" applyFill="1" applyBorder="1" applyAlignment="1" applyProtection="1">
      <alignment horizontal="center"/>
      <protection hidden="1"/>
    </xf>
    <xf numFmtId="0" fontId="28" fillId="4" borderId="27" xfId="0" applyFont="1" applyFill="1" applyBorder="1" applyAlignment="1" applyProtection="1">
      <alignment horizontal="center"/>
      <protection hidden="1"/>
    </xf>
    <xf numFmtId="0" fontId="28" fillId="4" borderId="22" xfId="0" applyFont="1" applyFill="1" applyBorder="1" applyAlignment="1" applyProtection="1">
      <alignment horizontal="center"/>
      <protection hidden="1"/>
    </xf>
    <xf numFmtId="0" fontId="28" fillId="4" borderId="23" xfId="0" applyFont="1" applyFill="1" applyBorder="1" applyAlignment="1" applyProtection="1">
      <alignment horizontal="center"/>
      <protection hidden="1"/>
    </xf>
    <xf numFmtId="0" fontId="5" fillId="0" borderId="19" xfId="0" applyFont="1" applyBorder="1" applyAlignment="1" applyProtection="1">
      <alignment vertical="center"/>
      <protection hidden="1"/>
    </xf>
    <xf numFmtId="0" fontId="5" fillId="0" borderId="20" xfId="0" applyFont="1" applyBorder="1" applyAlignment="1" applyProtection="1">
      <alignment vertical="center"/>
      <protection hidden="1"/>
    </xf>
    <xf numFmtId="0" fontId="5" fillId="0" borderId="21" xfId="0" applyFont="1" applyBorder="1" applyAlignment="1" applyProtection="1">
      <alignment vertical="center"/>
      <protection hidden="1"/>
    </xf>
    <xf numFmtId="0" fontId="6" fillId="2" borderId="28" xfId="0" applyFont="1" applyFill="1" applyBorder="1" applyAlignment="1" applyProtection="1">
      <alignment horizontal="center" vertical="center"/>
      <protection hidden="1"/>
    </xf>
    <xf numFmtId="0" fontId="6" fillId="2" borderId="29" xfId="0" applyFont="1" applyFill="1" applyBorder="1" applyAlignment="1" applyProtection="1">
      <alignment horizontal="center" vertical="center"/>
      <protection hidden="1"/>
    </xf>
    <xf numFmtId="0" fontId="6" fillId="2" borderId="30" xfId="0" applyFont="1" applyFill="1" applyBorder="1" applyAlignment="1" applyProtection="1">
      <alignment horizontal="center" vertical="center"/>
      <protection hidden="1"/>
    </xf>
    <xf numFmtId="0" fontId="4" fillId="0" borderId="43" xfId="4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164" fontId="23" fillId="4" borderId="32" xfId="1" applyFont="1" applyFill="1" applyBorder="1" applyAlignment="1" applyProtection="1">
      <alignment vertical="center"/>
      <protection locked="0" hidden="1"/>
    </xf>
    <xf numFmtId="0" fontId="0" fillId="0" borderId="31" xfId="0" applyBorder="1" applyAlignment="1">
      <alignment vertical="center"/>
    </xf>
    <xf numFmtId="0" fontId="0" fillId="0" borderId="46" xfId="0" applyBorder="1" applyAlignment="1">
      <alignment vertical="center"/>
    </xf>
    <xf numFmtId="170" fontId="12" fillId="0" borderId="0" xfId="1" applyNumberFormat="1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164" fontId="5" fillId="0" borderId="53" xfId="1" applyFont="1" applyBorder="1" applyAlignment="1" applyProtection="1">
      <alignment vertical="center"/>
      <protection locked="0"/>
    </xf>
    <xf numFmtId="0" fontId="0" fillId="0" borderId="54" xfId="0" applyBorder="1" applyAlignment="1">
      <alignment vertical="center"/>
    </xf>
    <xf numFmtId="164" fontId="23" fillId="4" borderId="55" xfId="1" applyFont="1" applyFill="1" applyBorder="1" applyAlignment="1" applyProtection="1">
      <alignment vertical="center"/>
      <protection locked="0"/>
    </xf>
    <xf numFmtId="0" fontId="0" fillId="0" borderId="56" xfId="0" applyBorder="1" applyAlignment="1">
      <alignment vertical="center"/>
    </xf>
    <xf numFmtId="164" fontId="5" fillId="0" borderId="50" xfId="1" applyFont="1" applyBorder="1" applyAlignment="1" applyProtection="1">
      <alignment vertical="center"/>
      <protection locked="0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164" fontId="23" fillId="4" borderId="32" xfId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164" fontId="8" fillId="3" borderId="11" xfId="1" applyFont="1" applyFill="1" applyBorder="1" applyAlignment="1" applyProtection="1">
      <alignment horizontal="center" vertical="center"/>
      <protection hidden="1"/>
    </xf>
    <xf numFmtId="164" fontId="8" fillId="3" borderId="12" xfId="1" applyFont="1" applyFill="1" applyBorder="1" applyAlignment="1" applyProtection="1">
      <alignment horizontal="center" vertical="center"/>
      <protection hidden="1"/>
    </xf>
    <xf numFmtId="164" fontId="8" fillId="3" borderId="13" xfId="1" applyFont="1" applyFill="1" applyBorder="1" applyAlignment="1" applyProtection="1">
      <alignment horizontal="center" vertical="center"/>
      <protection hidden="1"/>
    </xf>
    <xf numFmtId="164" fontId="23" fillId="4" borderId="49" xfId="1" applyFont="1" applyFill="1" applyBorder="1" applyAlignment="1" applyProtection="1">
      <alignment vertical="center"/>
      <protection hidden="1"/>
    </xf>
    <xf numFmtId="164" fontId="23" fillId="4" borderId="32" xfId="1" applyFont="1" applyFill="1" applyBorder="1" applyAlignment="1" applyProtection="1">
      <alignment vertical="center"/>
      <protection hidden="1"/>
    </xf>
  </cellXfs>
  <cellStyles count="8">
    <cellStyle name="Comma_Uurtarieven 2000 LEVERANCIER" xfId="6" xr:uid="{00000000-0005-0000-0000-000000000000}"/>
    <cellStyle name="Currency_ATIR-Calc-Uurtarief 2001" xfId="7" xr:uid="{00000000-0005-0000-0000-000001000000}"/>
    <cellStyle name="Komma" xfId="1" builtinId="3"/>
    <cellStyle name="Normal_Uurtarieven 2000 LEVERANCIER" xfId="5" xr:uid="{00000000-0005-0000-0000-000003000000}"/>
    <cellStyle name="Procent" xfId="3" builtinId="5"/>
    <cellStyle name="Standaard" xfId="0" builtinId="0"/>
    <cellStyle name="Standaard_Map1" xfId="4" xr:uid="{00000000-0005-0000-0000-000006000000}"/>
    <cellStyle name="Valuta" xfId="2" builtinId="4"/>
  </cellStyles>
  <dxfs count="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8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48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  <border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000080"/>
      <color rgb="FF0000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2" name="Picture 1" descr="Bakkersland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CC"/>
            </a:clrFrom>
            <a:clrTo>
              <a:srgbClr val="FFFFC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666" b="84772"/>
        <a:stretch>
          <a:fillRect/>
        </a:stretch>
      </xdr:blipFill>
      <xdr:spPr bwMode="auto">
        <a:xfrm>
          <a:off x="6600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2" name="Picture 1" descr="Bakkersland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CC"/>
            </a:clrFrom>
            <a:clrTo>
              <a:srgbClr val="FFFFC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666" b="84772"/>
        <a:stretch>
          <a:fillRect/>
        </a:stretch>
      </xdr:blipFill>
      <xdr:spPr bwMode="auto">
        <a:xfrm>
          <a:off x="6600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egevens/Excel/Calc/AZR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mc-sbs1/ts-home$/Voor..van/meten%20glas/meten%20glas/meten%20glas/meten%20glas/meten%20glas/meten%20glas/meten%20glas/meten%20glas/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mc-sbs1/ts-home$/%20ATIR%20Werkdocumenten/%20%20ATIR%20in%20%20behandeling/Tarieven%202004/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0" filterMode="1"/>
  <dimension ref="A1:AB337"/>
  <sheetViews>
    <sheetView tabSelected="1" workbookViewId="0">
      <pane ySplit="2" topLeftCell="A63" activePane="bottomLeft" state="frozen"/>
      <selection pane="bottomLeft" activeCell="L317" sqref="L317"/>
    </sheetView>
  </sheetViews>
  <sheetFormatPr defaultColWidth="9.140625" defaultRowHeight="11.25" x14ac:dyDescent="0.15"/>
  <cols>
    <col min="1" max="1" width="23.42578125" style="45" customWidth="1"/>
    <col min="2" max="2" width="22" style="45" customWidth="1"/>
    <col min="3" max="3" width="17" style="45" customWidth="1"/>
    <col min="4" max="4" width="15.85546875" style="45" customWidth="1"/>
    <col min="5" max="5" width="8.7109375" style="45" customWidth="1"/>
    <col min="6" max="6" width="28.140625" style="45" customWidth="1"/>
    <col min="7" max="7" width="15.28515625" style="45" customWidth="1"/>
    <col min="8" max="8" width="11.85546875" style="147" customWidth="1"/>
    <col min="9" max="9" width="11.85546875" style="143" customWidth="1"/>
    <col min="10" max="17" width="11.85546875" style="138" customWidth="1"/>
    <col min="18" max="26" width="9.140625" style="138" customWidth="1"/>
    <col min="27" max="28" width="9.140625" style="139"/>
    <col min="29" max="16384" width="9.140625" style="138"/>
  </cols>
  <sheetData>
    <row r="1" spans="1:28" x14ac:dyDescent="0.15">
      <c r="A1" s="105" t="s">
        <v>0</v>
      </c>
      <c r="B1" s="105" t="s">
        <v>1</v>
      </c>
      <c r="C1" s="105" t="s">
        <v>2</v>
      </c>
      <c r="D1" s="105" t="s">
        <v>3</v>
      </c>
      <c r="E1" s="105" t="s">
        <v>4</v>
      </c>
      <c r="F1" s="105" t="s">
        <v>5</v>
      </c>
      <c r="G1" s="105" t="s">
        <v>6</v>
      </c>
      <c r="H1" s="136" t="s">
        <v>7</v>
      </c>
      <c r="I1" s="137" t="s">
        <v>8</v>
      </c>
    </row>
    <row r="2" spans="1:28" ht="11.25" hidden="1" customHeight="1" x14ac:dyDescent="0.2">
      <c r="A2" s="104" t="s">
        <v>95</v>
      </c>
      <c r="B2" s="104" t="s">
        <v>96</v>
      </c>
      <c r="C2" s="140" t="s">
        <v>10</v>
      </c>
      <c r="D2" s="140" t="s">
        <v>459</v>
      </c>
      <c r="E2" s="141" t="s">
        <v>97</v>
      </c>
      <c r="F2" s="140" t="s">
        <v>10</v>
      </c>
      <c r="G2" s="140" t="s">
        <v>801</v>
      </c>
      <c r="H2" s="142">
        <v>24</v>
      </c>
      <c r="I2" s="143">
        <v>255</v>
      </c>
      <c r="AA2" s="144" t="s">
        <v>465</v>
      </c>
      <c r="AB2" s="144">
        <f t="shared" ref="AB2:AB65" si="0">COUNTIF(AA:AA,AA2)</f>
        <v>1</v>
      </c>
    </row>
    <row r="3" spans="1:28" ht="11.25" hidden="1" customHeight="1" x14ac:dyDescent="0.2">
      <c r="A3" s="104" t="s">
        <v>95</v>
      </c>
      <c r="B3" s="104" t="s">
        <v>96</v>
      </c>
      <c r="C3" s="140" t="s">
        <v>10</v>
      </c>
      <c r="D3" s="140" t="s">
        <v>459</v>
      </c>
      <c r="E3" s="140" t="s">
        <v>98</v>
      </c>
      <c r="F3" s="140" t="s">
        <v>10</v>
      </c>
      <c r="G3" s="140" t="s">
        <v>801</v>
      </c>
      <c r="H3" s="145">
        <v>20</v>
      </c>
      <c r="I3" s="143">
        <v>255</v>
      </c>
      <c r="AA3" s="144" t="s">
        <v>466</v>
      </c>
      <c r="AB3" s="144">
        <f t="shared" si="0"/>
        <v>1</v>
      </c>
    </row>
    <row r="4" spans="1:28" ht="11.25" hidden="1" customHeight="1" x14ac:dyDescent="0.2">
      <c r="A4" s="104" t="s">
        <v>95</v>
      </c>
      <c r="B4" s="104" t="s">
        <v>96</v>
      </c>
      <c r="C4" s="140" t="s">
        <v>10</v>
      </c>
      <c r="D4" s="140" t="s">
        <v>459</v>
      </c>
      <c r="E4" s="140" t="s">
        <v>99</v>
      </c>
      <c r="F4" s="140" t="s">
        <v>10</v>
      </c>
      <c r="G4" s="140" t="s">
        <v>801</v>
      </c>
      <c r="H4" s="145">
        <v>28</v>
      </c>
      <c r="I4" s="143">
        <v>255</v>
      </c>
      <c r="AA4" s="144" t="s">
        <v>467</v>
      </c>
      <c r="AB4" s="144">
        <f t="shared" si="0"/>
        <v>1</v>
      </c>
    </row>
    <row r="5" spans="1:28" ht="11.25" hidden="1" customHeight="1" x14ac:dyDescent="0.2">
      <c r="A5" s="104" t="s">
        <v>95</v>
      </c>
      <c r="B5" s="104" t="s">
        <v>96</v>
      </c>
      <c r="C5" s="140" t="s">
        <v>10</v>
      </c>
      <c r="D5" s="140" t="s">
        <v>459</v>
      </c>
      <c r="E5" s="140" t="s">
        <v>100</v>
      </c>
      <c r="F5" s="140" t="s">
        <v>10</v>
      </c>
      <c r="G5" s="140" t="s">
        <v>801</v>
      </c>
      <c r="H5" s="145">
        <v>21</v>
      </c>
      <c r="I5" s="143">
        <v>255</v>
      </c>
      <c r="AA5" s="144" t="s">
        <v>468</v>
      </c>
      <c r="AB5" s="144">
        <f t="shared" si="0"/>
        <v>1</v>
      </c>
    </row>
    <row r="6" spans="1:28" ht="11.25" hidden="1" customHeight="1" x14ac:dyDescent="0.2">
      <c r="A6" s="104" t="s">
        <v>95</v>
      </c>
      <c r="B6" s="104" t="s">
        <v>96</v>
      </c>
      <c r="C6" s="140" t="s">
        <v>10</v>
      </c>
      <c r="D6" s="140" t="s">
        <v>459</v>
      </c>
      <c r="E6" s="140" t="s">
        <v>101</v>
      </c>
      <c r="F6" s="140" t="s">
        <v>10</v>
      </c>
      <c r="G6" s="140" t="s">
        <v>801</v>
      </c>
      <c r="H6" s="145">
        <v>19</v>
      </c>
      <c r="I6" s="143">
        <v>255</v>
      </c>
      <c r="AA6" s="144" t="s">
        <v>469</v>
      </c>
      <c r="AB6" s="144">
        <f t="shared" si="0"/>
        <v>1</v>
      </c>
    </row>
    <row r="7" spans="1:28" ht="11.25" hidden="1" customHeight="1" x14ac:dyDescent="0.2">
      <c r="A7" s="104" t="s">
        <v>95</v>
      </c>
      <c r="B7" s="104" t="s">
        <v>96</v>
      </c>
      <c r="C7" s="140" t="s">
        <v>10</v>
      </c>
      <c r="D7" s="140" t="s">
        <v>459</v>
      </c>
      <c r="E7" s="140" t="s">
        <v>102</v>
      </c>
      <c r="F7" s="140" t="s">
        <v>10</v>
      </c>
      <c r="G7" s="140" t="s">
        <v>801</v>
      </c>
      <c r="H7" s="145">
        <v>20</v>
      </c>
      <c r="I7" s="143">
        <v>255</v>
      </c>
      <c r="AA7" s="144" t="s">
        <v>470</v>
      </c>
      <c r="AB7" s="144">
        <f t="shared" si="0"/>
        <v>1</v>
      </c>
    </row>
    <row r="8" spans="1:28" ht="11.25" hidden="1" customHeight="1" x14ac:dyDescent="0.2">
      <c r="A8" s="104" t="s">
        <v>95</v>
      </c>
      <c r="B8" s="104" t="s">
        <v>96</v>
      </c>
      <c r="C8" s="140" t="s">
        <v>10</v>
      </c>
      <c r="D8" s="140" t="s">
        <v>459</v>
      </c>
      <c r="E8" s="140" t="s">
        <v>103</v>
      </c>
      <c r="F8" s="140" t="s">
        <v>10</v>
      </c>
      <c r="G8" s="140" t="s">
        <v>801</v>
      </c>
      <c r="H8" s="145">
        <v>20</v>
      </c>
      <c r="I8" s="143">
        <v>255</v>
      </c>
      <c r="AA8" s="144" t="s">
        <v>471</v>
      </c>
      <c r="AB8" s="144">
        <f t="shared" si="0"/>
        <v>1</v>
      </c>
    </row>
    <row r="9" spans="1:28" ht="11.25" hidden="1" customHeight="1" x14ac:dyDescent="0.2">
      <c r="A9" s="104" t="s">
        <v>95</v>
      </c>
      <c r="B9" s="104" t="s">
        <v>96</v>
      </c>
      <c r="C9" s="140" t="s">
        <v>10</v>
      </c>
      <c r="D9" s="140" t="s">
        <v>459</v>
      </c>
      <c r="E9" s="140" t="s">
        <v>104</v>
      </c>
      <c r="F9" s="140" t="s">
        <v>10</v>
      </c>
      <c r="G9" s="140" t="s">
        <v>801</v>
      </c>
      <c r="H9" s="145">
        <v>19</v>
      </c>
      <c r="I9" s="143">
        <v>255</v>
      </c>
      <c r="AA9" s="144" t="s">
        <v>472</v>
      </c>
      <c r="AB9" s="144">
        <f t="shared" si="0"/>
        <v>1</v>
      </c>
    </row>
    <row r="10" spans="1:28" ht="11.25" hidden="1" customHeight="1" x14ac:dyDescent="0.2">
      <c r="A10" s="104" t="s">
        <v>95</v>
      </c>
      <c r="B10" s="104" t="s">
        <v>96</v>
      </c>
      <c r="C10" s="140" t="s">
        <v>10</v>
      </c>
      <c r="D10" s="140" t="s">
        <v>459</v>
      </c>
      <c r="E10" s="140" t="s">
        <v>105</v>
      </c>
      <c r="F10" s="140" t="s">
        <v>10</v>
      </c>
      <c r="G10" s="140" t="s">
        <v>801</v>
      </c>
      <c r="H10" s="145">
        <v>21</v>
      </c>
      <c r="I10" s="143">
        <v>255</v>
      </c>
      <c r="AA10" s="144" t="s">
        <v>473</v>
      </c>
      <c r="AB10" s="144">
        <f t="shared" si="0"/>
        <v>1</v>
      </c>
    </row>
    <row r="11" spans="1:28" ht="11.25" hidden="1" customHeight="1" x14ac:dyDescent="0.2">
      <c r="A11" s="104" t="s">
        <v>95</v>
      </c>
      <c r="B11" s="104" t="s">
        <v>96</v>
      </c>
      <c r="C11" s="140" t="s">
        <v>10</v>
      </c>
      <c r="D11" s="140" t="s">
        <v>459</v>
      </c>
      <c r="E11" s="140" t="s">
        <v>106</v>
      </c>
      <c r="F11" s="140" t="s">
        <v>10</v>
      </c>
      <c r="G11" s="140" t="s">
        <v>801</v>
      </c>
      <c r="H11" s="145">
        <v>11</v>
      </c>
      <c r="I11" s="143">
        <v>255</v>
      </c>
      <c r="AA11" s="144" t="s">
        <v>474</v>
      </c>
      <c r="AB11" s="144">
        <f t="shared" si="0"/>
        <v>1</v>
      </c>
    </row>
    <row r="12" spans="1:28" ht="11.25" hidden="1" customHeight="1" x14ac:dyDescent="0.2">
      <c r="A12" s="104" t="s">
        <v>95</v>
      </c>
      <c r="B12" s="104" t="s">
        <v>96</v>
      </c>
      <c r="C12" s="140" t="s">
        <v>10</v>
      </c>
      <c r="D12" s="140" t="s">
        <v>459</v>
      </c>
      <c r="E12" s="140" t="s">
        <v>107</v>
      </c>
      <c r="F12" s="140" t="s">
        <v>10</v>
      </c>
      <c r="G12" s="140" t="s">
        <v>801</v>
      </c>
      <c r="H12" s="145">
        <v>21</v>
      </c>
      <c r="I12" s="143">
        <v>255</v>
      </c>
      <c r="AA12" s="144" t="s">
        <v>475</v>
      </c>
      <c r="AB12" s="144">
        <f t="shared" si="0"/>
        <v>1</v>
      </c>
    </row>
    <row r="13" spans="1:28" ht="11.25" hidden="1" customHeight="1" x14ac:dyDescent="0.2">
      <c r="A13" s="104" t="s">
        <v>95</v>
      </c>
      <c r="B13" s="104" t="s">
        <v>96</v>
      </c>
      <c r="C13" s="140" t="s">
        <v>10</v>
      </c>
      <c r="D13" s="140" t="s">
        <v>459</v>
      </c>
      <c r="E13" s="140" t="s">
        <v>108</v>
      </c>
      <c r="F13" s="140" t="s">
        <v>10</v>
      </c>
      <c r="G13" s="140" t="s">
        <v>801</v>
      </c>
      <c r="H13" s="145">
        <v>24</v>
      </c>
      <c r="I13" s="143">
        <v>255</v>
      </c>
      <c r="AA13" s="144" t="s">
        <v>476</v>
      </c>
      <c r="AB13" s="144">
        <f t="shared" si="0"/>
        <v>1</v>
      </c>
    </row>
    <row r="14" spans="1:28" ht="11.25" hidden="1" customHeight="1" x14ac:dyDescent="0.2">
      <c r="A14" s="104" t="s">
        <v>95</v>
      </c>
      <c r="B14" s="104" t="s">
        <v>96</v>
      </c>
      <c r="C14" s="140" t="s">
        <v>10</v>
      </c>
      <c r="D14" s="140" t="s">
        <v>459</v>
      </c>
      <c r="E14" s="140" t="s">
        <v>109</v>
      </c>
      <c r="F14" s="140" t="s">
        <v>10</v>
      </c>
      <c r="G14" s="140" t="s">
        <v>801</v>
      </c>
      <c r="H14" s="145">
        <v>27</v>
      </c>
      <c r="I14" s="143">
        <v>255</v>
      </c>
      <c r="AA14" s="144" t="s">
        <v>477</v>
      </c>
      <c r="AB14" s="144">
        <f t="shared" si="0"/>
        <v>1</v>
      </c>
    </row>
    <row r="15" spans="1:28" ht="11.25" hidden="1" customHeight="1" x14ac:dyDescent="0.2">
      <c r="A15" s="104" t="s">
        <v>95</v>
      </c>
      <c r="B15" s="104" t="s">
        <v>96</v>
      </c>
      <c r="C15" s="140" t="s">
        <v>10</v>
      </c>
      <c r="D15" s="140" t="s">
        <v>459</v>
      </c>
      <c r="E15" s="140" t="s">
        <v>110</v>
      </c>
      <c r="F15" s="140" t="s">
        <v>10</v>
      </c>
      <c r="G15" s="140" t="s">
        <v>801</v>
      </c>
      <c r="H15" s="145">
        <v>21</v>
      </c>
      <c r="I15" s="143">
        <v>255</v>
      </c>
      <c r="AA15" s="144" t="s">
        <v>478</v>
      </c>
      <c r="AB15" s="144">
        <f t="shared" si="0"/>
        <v>1</v>
      </c>
    </row>
    <row r="16" spans="1:28" ht="11.25" hidden="1" customHeight="1" x14ac:dyDescent="0.2">
      <c r="A16" s="104" t="s">
        <v>95</v>
      </c>
      <c r="B16" s="104" t="s">
        <v>96</v>
      </c>
      <c r="C16" s="140" t="s">
        <v>10</v>
      </c>
      <c r="D16" s="140" t="s">
        <v>459</v>
      </c>
      <c r="E16" s="140" t="s">
        <v>111</v>
      </c>
      <c r="F16" s="140" t="s">
        <v>10</v>
      </c>
      <c r="G16" s="140" t="s">
        <v>801</v>
      </c>
      <c r="H16" s="145">
        <v>14</v>
      </c>
      <c r="I16" s="143">
        <v>255</v>
      </c>
      <c r="AA16" s="144" t="s">
        <v>479</v>
      </c>
      <c r="AB16" s="144">
        <f t="shared" si="0"/>
        <v>1</v>
      </c>
    </row>
    <row r="17" spans="1:28" ht="11.25" hidden="1" customHeight="1" x14ac:dyDescent="0.2">
      <c r="A17" s="104" t="s">
        <v>95</v>
      </c>
      <c r="B17" s="104" t="s">
        <v>96</v>
      </c>
      <c r="C17" s="140" t="s">
        <v>10</v>
      </c>
      <c r="D17" s="140" t="s">
        <v>459</v>
      </c>
      <c r="E17" s="140" t="s">
        <v>112</v>
      </c>
      <c r="F17" s="140" t="s">
        <v>10</v>
      </c>
      <c r="G17" s="140" t="s">
        <v>801</v>
      </c>
      <c r="H17" s="145">
        <v>14</v>
      </c>
      <c r="I17" s="143">
        <v>255</v>
      </c>
      <c r="AA17" s="144" t="s">
        <v>480</v>
      </c>
      <c r="AB17" s="144">
        <f t="shared" si="0"/>
        <v>1</v>
      </c>
    </row>
    <row r="18" spans="1:28" ht="11.25" hidden="1" customHeight="1" x14ac:dyDescent="0.2">
      <c r="A18" s="104" t="s">
        <v>95</v>
      </c>
      <c r="B18" s="104" t="s">
        <v>96</v>
      </c>
      <c r="C18" s="140" t="s">
        <v>10</v>
      </c>
      <c r="D18" s="140" t="s">
        <v>459</v>
      </c>
      <c r="E18" s="140" t="s">
        <v>113</v>
      </c>
      <c r="F18" s="140" t="s">
        <v>10</v>
      </c>
      <c r="G18" s="140" t="s">
        <v>801</v>
      </c>
      <c r="H18" s="145">
        <v>22</v>
      </c>
      <c r="I18" s="143">
        <v>255</v>
      </c>
      <c r="AA18" s="144" t="s">
        <v>481</v>
      </c>
      <c r="AB18" s="144">
        <f t="shared" si="0"/>
        <v>1</v>
      </c>
    </row>
    <row r="19" spans="1:28" ht="11.25" hidden="1" customHeight="1" x14ac:dyDescent="0.2">
      <c r="A19" s="104" t="s">
        <v>95</v>
      </c>
      <c r="B19" s="104" t="s">
        <v>96</v>
      </c>
      <c r="C19" s="140" t="s">
        <v>10</v>
      </c>
      <c r="D19" s="140" t="s">
        <v>459</v>
      </c>
      <c r="E19" s="140" t="s">
        <v>114</v>
      </c>
      <c r="F19" s="140" t="s">
        <v>10</v>
      </c>
      <c r="G19" s="140" t="s">
        <v>801</v>
      </c>
      <c r="H19" s="145">
        <v>11</v>
      </c>
      <c r="I19" s="143">
        <v>255</v>
      </c>
      <c r="AA19" s="144" t="s">
        <v>482</v>
      </c>
      <c r="AB19" s="144">
        <f t="shared" si="0"/>
        <v>1</v>
      </c>
    </row>
    <row r="20" spans="1:28" ht="12.75" hidden="1" x14ac:dyDescent="0.2">
      <c r="A20" s="104" t="s">
        <v>95</v>
      </c>
      <c r="B20" s="104" t="s">
        <v>96</v>
      </c>
      <c r="C20" s="140" t="s">
        <v>10</v>
      </c>
      <c r="D20" s="140" t="s">
        <v>459</v>
      </c>
      <c r="E20" s="140" t="s">
        <v>115</v>
      </c>
      <c r="F20" s="140" t="s">
        <v>10</v>
      </c>
      <c r="G20" s="140" t="s">
        <v>802</v>
      </c>
      <c r="H20" s="145">
        <v>12</v>
      </c>
      <c r="I20" s="143">
        <v>255</v>
      </c>
      <c r="AA20" s="144" t="s">
        <v>483</v>
      </c>
      <c r="AB20" s="144">
        <f t="shared" si="0"/>
        <v>1</v>
      </c>
    </row>
    <row r="21" spans="1:28" ht="11.25" hidden="1" customHeight="1" x14ac:dyDescent="0.2">
      <c r="A21" s="104" t="s">
        <v>95</v>
      </c>
      <c r="B21" s="104" t="s">
        <v>96</v>
      </c>
      <c r="C21" s="140" t="s">
        <v>10</v>
      </c>
      <c r="D21" s="140" t="s">
        <v>459</v>
      </c>
      <c r="E21" s="140" t="s">
        <v>116</v>
      </c>
      <c r="F21" s="140" t="s">
        <v>117</v>
      </c>
      <c r="G21" s="140" t="s">
        <v>801</v>
      </c>
      <c r="H21" s="145">
        <v>11</v>
      </c>
      <c r="I21" s="143">
        <v>255</v>
      </c>
      <c r="AA21" s="144" t="s">
        <v>484</v>
      </c>
      <c r="AB21" s="144">
        <f t="shared" si="0"/>
        <v>1</v>
      </c>
    </row>
    <row r="22" spans="1:28" ht="12.75" hidden="1" x14ac:dyDescent="0.2">
      <c r="A22" s="104" t="s">
        <v>95</v>
      </c>
      <c r="B22" s="104" t="s">
        <v>96</v>
      </c>
      <c r="C22" s="140" t="s">
        <v>10</v>
      </c>
      <c r="D22" s="140" t="s">
        <v>459</v>
      </c>
      <c r="E22" s="140" t="s">
        <v>118</v>
      </c>
      <c r="F22" s="140" t="s">
        <v>117</v>
      </c>
      <c r="G22" s="140" t="s">
        <v>801</v>
      </c>
      <c r="H22" s="145">
        <v>10</v>
      </c>
      <c r="I22" s="143">
        <v>255</v>
      </c>
      <c r="AA22" s="144" t="s">
        <v>485</v>
      </c>
      <c r="AB22" s="144">
        <f t="shared" si="0"/>
        <v>1</v>
      </c>
    </row>
    <row r="23" spans="1:28" ht="12.75" hidden="1" x14ac:dyDescent="0.2">
      <c r="A23" s="104" t="s">
        <v>95</v>
      </c>
      <c r="B23" s="104" t="s">
        <v>96</v>
      </c>
      <c r="C23" s="140" t="s">
        <v>10</v>
      </c>
      <c r="D23" s="140" t="s">
        <v>459</v>
      </c>
      <c r="E23" s="140" t="s">
        <v>119</v>
      </c>
      <c r="F23" s="140" t="s">
        <v>117</v>
      </c>
      <c r="G23" s="140" t="s">
        <v>801</v>
      </c>
      <c r="H23" s="145">
        <v>36</v>
      </c>
      <c r="I23" s="143">
        <v>255</v>
      </c>
      <c r="AA23" s="144" t="s">
        <v>486</v>
      </c>
      <c r="AB23" s="144">
        <f t="shared" si="0"/>
        <v>1</v>
      </c>
    </row>
    <row r="24" spans="1:28" ht="12.75" hidden="1" x14ac:dyDescent="0.2">
      <c r="A24" s="104" t="s">
        <v>95</v>
      </c>
      <c r="B24" s="104" t="s">
        <v>96</v>
      </c>
      <c r="C24" s="140" t="s">
        <v>10</v>
      </c>
      <c r="D24" s="140" t="s">
        <v>460</v>
      </c>
      <c r="E24" s="140" t="s">
        <v>120</v>
      </c>
      <c r="F24" s="140" t="s">
        <v>10</v>
      </c>
      <c r="G24" s="140" t="s">
        <v>801</v>
      </c>
      <c r="H24" s="145">
        <v>14</v>
      </c>
      <c r="I24" s="143">
        <v>255</v>
      </c>
      <c r="AA24" s="144" t="s">
        <v>487</v>
      </c>
      <c r="AB24" s="144">
        <f t="shared" si="0"/>
        <v>1</v>
      </c>
    </row>
    <row r="25" spans="1:28" ht="12.75" hidden="1" x14ac:dyDescent="0.2">
      <c r="A25" s="104" t="s">
        <v>95</v>
      </c>
      <c r="B25" s="104" t="s">
        <v>96</v>
      </c>
      <c r="C25" s="140" t="s">
        <v>10</v>
      </c>
      <c r="D25" s="140" t="s">
        <v>460</v>
      </c>
      <c r="E25" s="104" t="s">
        <v>121</v>
      </c>
      <c r="F25" s="140" t="s">
        <v>10</v>
      </c>
      <c r="G25" s="104" t="s">
        <v>801</v>
      </c>
      <c r="H25" s="146">
        <v>14</v>
      </c>
      <c r="I25" s="143">
        <v>255</v>
      </c>
      <c r="AA25" s="144" t="s">
        <v>488</v>
      </c>
      <c r="AB25" s="144">
        <f t="shared" si="0"/>
        <v>1</v>
      </c>
    </row>
    <row r="26" spans="1:28" ht="12.75" hidden="1" x14ac:dyDescent="0.2">
      <c r="A26" s="104" t="s">
        <v>95</v>
      </c>
      <c r="B26" s="104" t="s">
        <v>96</v>
      </c>
      <c r="C26" s="140" t="s">
        <v>10</v>
      </c>
      <c r="D26" s="140" t="s">
        <v>460</v>
      </c>
      <c r="E26" s="104" t="s">
        <v>122</v>
      </c>
      <c r="F26" s="140" t="s">
        <v>10</v>
      </c>
      <c r="G26" s="104" t="s">
        <v>801</v>
      </c>
      <c r="H26" s="146">
        <v>14</v>
      </c>
      <c r="I26" s="143">
        <v>255</v>
      </c>
      <c r="AA26" s="144" t="s">
        <v>489</v>
      </c>
      <c r="AB26" s="144">
        <f t="shared" si="0"/>
        <v>1</v>
      </c>
    </row>
    <row r="27" spans="1:28" ht="12.75" hidden="1" x14ac:dyDescent="0.2">
      <c r="A27" s="104" t="s">
        <v>95</v>
      </c>
      <c r="B27" s="104" t="s">
        <v>96</v>
      </c>
      <c r="C27" s="140" t="s">
        <v>10</v>
      </c>
      <c r="D27" s="140" t="s">
        <v>460</v>
      </c>
      <c r="E27" s="104" t="s">
        <v>123</v>
      </c>
      <c r="F27" s="140" t="s">
        <v>10</v>
      </c>
      <c r="G27" s="104" t="s">
        <v>801</v>
      </c>
      <c r="H27" s="146">
        <v>21</v>
      </c>
      <c r="I27" s="143">
        <v>255</v>
      </c>
      <c r="AA27" s="144" t="s">
        <v>490</v>
      </c>
      <c r="AB27" s="144">
        <f t="shared" si="0"/>
        <v>1</v>
      </c>
    </row>
    <row r="28" spans="1:28" ht="12.75" hidden="1" x14ac:dyDescent="0.2">
      <c r="A28" s="104" t="s">
        <v>95</v>
      </c>
      <c r="B28" s="104" t="s">
        <v>96</v>
      </c>
      <c r="C28" s="140" t="s">
        <v>10</v>
      </c>
      <c r="D28" s="140" t="s">
        <v>460</v>
      </c>
      <c r="E28" s="140" t="s">
        <v>124</v>
      </c>
      <c r="F28" s="140" t="s">
        <v>10</v>
      </c>
      <c r="G28" s="140" t="s">
        <v>801</v>
      </c>
      <c r="H28" s="142">
        <v>17</v>
      </c>
      <c r="I28" s="143">
        <v>255</v>
      </c>
      <c r="AA28" s="144" t="s">
        <v>491</v>
      </c>
      <c r="AB28" s="144">
        <f t="shared" si="0"/>
        <v>1</v>
      </c>
    </row>
    <row r="29" spans="1:28" ht="12.75" hidden="1" x14ac:dyDescent="0.2">
      <c r="A29" s="104" t="s">
        <v>95</v>
      </c>
      <c r="B29" s="104" t="s">
        <v>96</v>
      </c>
      <c r="C29" s="140" t="s">
        <v>10</v>
      </c>
      <c r="D29" s="140" t="s">
        <v>460</v>
      </c>
      <c r="E29" s="140" t="s">
        <v>125</v>
      </c>
      <c r="F29" s="140" t="s">
        <v>10</v>
      </c>
      <c r="G29" s="140" t="s">
        <v>801</v>
      </c>
      <c r="H29" s="142">
        <v>13</v>
      </c>
      <c r="I29" s="143">
        <v>255</v>
      </c>
      <c r="AA29" s="144" t="s">
        <v>492</v>
      </c>
      <c r="AB29" s="144">
        <f t="shared" si="0"/>
        <v>1</v>
      </c>
    </row>
    <row r="30" spans="1:28" ht="12.75" hidden="1" x14ac:dyDescent="0.2">
      <c r="A30" s="104" t="s">
        <v>95</v>
      </c>
      <c r="B30" s="104" t="s">
        <v>96</v>
      </c>
      <c r="C30" s="140" t="s">
        <v>10</v>
      </c>
      <c r="D30" s="140" t="s">
        <v>460</v>
      </c>
      <c r="E30" s="140" t="s">
        <v>126</v>
      </c>
      <c r="F30" s="140" t="s">
        <v>10</v>
      </c>
      <c r="G30" s="140" t="s">
        <v>801</v>
      </c>
      <c r="H30" s="142">
        <v>14</v>
      </c>
      <c r="I30" s="143">
        <v>255</v>
      </c>
      <c r="AA30" s="144" t="s">
        <v>493</v>
      </c>
      <c r="AB30" s="144">
        <f t="shared" si="0"/>
        <v>1</v>
      </c>
    </row>
    <row r="31" spans="1:28" ht="12.75" hidden="1" x14ac:dyDescent="0.2">
      <c r="A31" s="104" t="s">
        <v>95</v>
      </c>
      <c r="B31" s="104" t="s">
        <v>96</v>
      </c>
      <c r="C31" s="140" t="s">
        <v>10</v>
      </c>
      <c r="D31" s="140" t="s">
        <v>460</v>
      </c>
      <c r="E31" s="140" t="s">
        <v>127</v>
      </c>
      <c r="F31" s="140" t="s">
        <v>10</v>
      </c>
      <c r="G31" s="140" t="s">
        <v>801</v>
      </c>
      <c r="H31" s="142">
        <v>14</v>
      </c>
      <c r="I31" s="143">
        <v>255</v>
      </c>
      <c r="AA31" s="144" t="s">
        <v>494</v>
      </c>
      <c r="AB31" s="144">
        <f t="shared" si="0"/>
        <v>1</v>
      </c>
    </row>
    <row r="32" spans="1:28" ht="12.75" hidden="1" x14ac:dyDescent="0.2">
      <c r="A32" s="104" t="s">
        <v>95</v>
      </c>
      <c r="B32" s="104" t="s">
        <v>96</v>
      </c>
      <c r="C32" s="140" t="s">
        <v>10</v>
      </c>
      <c r="D32" s="140" t="s">
        <v>460</v>
      </c>
      <c r="E32" s="140" t="s">
        <v>128</v>
      </c>
      <c r="F32" s="140" t="s">
        <v>10</v>
      </c>
      <c r="G32" s="140" t="s">
        <v>801</v>
      </c>
      <c r="H32" s="142">
        <v>13</v>
      </c>
      <c r="I32" s="143">
        <v>255</v>
      </c>
      <c r="AA32" s="144" t="s">
        <v>495</v>
      </c>
      <c r="AB32" s="144">
        <f t="shared" si="0"/>
        <v>1</v>
      </c>
    </row>
    <row r="33" spans="1:28" ht="12.75" hidden="1" x14ac:dyDescent="0.2">
      <c r="A33" s="104" t="s">
        <v>95</v>
      </c>
      <c r="B33" s="104" t="s">
        <v>96</v>
      </c>
      <c r="C33" s="140" t="s">
        <v>10</v>
      </c>
      <c r="D33" s="140" t="s">
        <v>460</v>
      </c>
      <c r="E33" s="140" t="s">
        <v>129</v>
      </c>
      <c r="F33" s="140" t="s">
        <v>10</v>
      </c>
      <c r="G33" s="140" t="s">
        <v>801</v>
      </c>
      <c r="H33" s="142">
        <v>13</v>
      </c>
      <c r="I33" s="143">
        <v>255</v>
      </c>
      <c r="AA33" s="144" t="s">
        <v>496</v>
      </c>
      <c r="AB33" s="144">
        <f t="shared" si="0"/>
        <v>1</v>
      </c>
    </row>
    <row r="34" spans="1:28" ht="12.75" hidden="1" x14ac:dyDescent="0.2">
      <c r="A34" s="104" t="s">
        <v>95</v>
      </c>
      <c r="B34" s="104" t="s">
        <v>96</v>
      </c>
      <c r="C34" s="140" t="s">
        <v>10</v>
      </c>
      <c r="D34" s="140" t="s">
        <v>460</v>
      </c>
      <c r="E34" s="140" t="s">
        <v>130</v>
      </c>
      <c r="F34" s="140" t="s">
        <v>10</v>
      </c>
      <c r="G34" s="140" t="s">
        <v>801</v>
      </c>
      <c r="H34" s="142">
        <v>14</v>
      </c>
      <c r="I34" s="143">
        <v>255</v>
      </c>
      <c r="AA34" s="144" t="s">
        <v>497</v>
      </c>
      <c r="AB34" s="144">
        <f t="shared" si="0"/>
        <v>1</v>
      </c>
    </row>
    <row r="35" spans="1:28" ht="12.75" hidden="1" x14ac:dyDescent="0.2">
      <c r="A35" s="104" t="s">
        <v>95</v>
      </c>
      <c r="B35" s="104" t="s">
        <v>96</v>
      </c>
      <c r="C35" s="140" t="s">
        <v>10</v>
      </c>
      <c r="D35" s="140" t="s">
        <v>460</v>
      </c>
      <c r="E35" s="140" t="s">
        <v>131</v>
      </c>
      <c r="F35" s="140" t="s">
        <v>10</v>
      </c>
      <c r="G35" s="140" t="s">
        <v>801</v>
      </c>
      <c r="H35" s="142">
        <v>14</v>
      </c>
      <c r="I35" s="143">
        <v>255</v>
      </c>
      <c r="AA35" s="144" t="s">
        <v>498</v>
      </c>
      <c r="AB35" s="144">
        <f t="shared" si="0"/>
        <v>1</v>
      </c>
    </row>
    <row r="36" spans="1:28" ht="12.75" hidden="1" x14ac:dyDescent="0.2">
      <c r="A36" s="104" t="s">
        <v>95</v>
      </c>
      <c r="B36" s="104" t="s">
        <v>96</v>
      </c>
      <c r="C36" s="140" t="s">
        <v>10</v>
      </c>
      <c r="D36" s="140" t="s">
        <v>460</v>
      </c>
      <c r="E36" s="140" t="s">
        <v>132</v>
      </c>
      <c r="F36" s="140" t="s">
        <v>10</v>
      </c>
      <c r="G36" s="140" t="s">
        <v>801</v>
      </c>
      <c r="H36" s="142">
        <v>14</v>
      </c>
      <c r="I36" s="143">
        <v>255</v>
      </c>
      <c r="AA36" s="144" t="s">
        <v>499</v>
      </c>
      <c r="AB36" s="144">
        <f t="shared" si="0"/>
        <v>1</v>
      </c>
    </row>
    <row r="37" spans="1:28" ht="12.75" hidden="1" x14ac:dyDescent="0.2">
      <c r="A37" s="104" t="s">
        <v>95</v>
      </c>
      <c r="B37" s="104" t="s">
        <v>96</v>
      </c>
      <c r="C37" s="140" t="s">
        <v>10</v>
      </c>
      <c r="D37" s="140" t="s">
        <v>460</v>
      </c>
      <c r="E37" s="140" t="s">
        <v>133</v>
      </c>
      <c r="F37" s="140" t="s">
        <v>10</v>
      </c>
      <c r="G37" s="140" t="s">
        <v>801</v>
      </c>
      <c r="H37" s="142">
        <v>14</v>
      </c>
      <c r="I37" s="143">
        <v>255</v>
      </c>
      <c r="AA37" s="144" t="s">
        <v>500</v>
      </c>
      <c r="AB37" s="144">
        <f t="shared" si="0"/>
        <v>1</v>
      </c>
    </row>
    <row r="38" spans="1:28" ht="12.75" hidden="1" x14ac:dyDescent="0.2">
      <c r="A38" s="104" t="s">
        <v>95</v>
      </c>
      <c r="B38" s="104" t="s">
        <v>96</v>
      </c>
      <c r="C38" s="140" t="s">
        <v>10</v>
      </c>
      <c r="D38" s="140" t="s">
        <v>460</v>
      </c>
      <c r="E38" s="140" t="s">
        <v>134</v>
      </c>
      <c r="F38" s="140" t="s">
        <v>10</v>
      </c>
      <c r="G38" s="140" t="s">
        <v>801</v>
      </c>
      <c r="H38" s="142">
        <v>14</v>
      </c>
      <c r="I38" s="143">
        <v>255</v>
      </c>
      <c r="AA38" s="144" t="s">
        <v>501</v>
      </c>
      <c r="AB38" s="144">
        <f t="shared" si="0"/>
        <v>1</v>
      </c>
    </row>
    <row r="39" spans="1:28" ht="12.75" hidden="1" x14ac:dyDescent="0.2">
      <c r="A39" s="104" t="s">
        <v>95</v>
      </c>
      <c r="B39" s="104" t="s">
        <v>96</v>
      </c>
      <c r="C39" s="140" t="s">
        <v>10</v>
      </c>
      <c r="D39" s="140" t="s">
        <v>460</v>
      </c>
      <c r="E39" s="140" t="s">
        <v>135</v>
      </c>
      <c r="F39" s="140" t="s">
        <v>10</v>
      </c>
      <c r="G39" s="140" t="s">
        <v>801</v>
      </c>
      <c r="H39" s="142">
        <v>13</v>
      </c>
      <c r="I39" s="143">
        <v>255</v>
      </c>
      <c r="AA39" s="144" t="s">
        <v>502</v>
      </c>
      <c r="AB39" s="144">
        <f t="shared" si="0"/>
        <v>1</v>
      </c>
    </row>
    <row r="40" spans="1:28" ht="12.75" hidden="1" x14ac:dyDescent="0.2">
      <c r="A40" s="104" t="s">
        <v>95</v>
      </c>
      <c r="B40" s="104" t="s">
        <v>96</v>
      </c>
      <c r="C40" s="140" t="s">
        <v>10</v>
      </c>
      <c r="D40" s="140" t="s">
        <v>460</v>
      </c>
      <c r="E40" s="140" t="s">
        <v>136</v>
      </c>
      <c r="F40" s="140" t="s">
        <v>803</v>
      </c>
      <c r="G40" s="140" t="s">
        <v>801</v>
      </c>
      <c r="H40" s="142">
        <v>179</v>
      </c>
      <c r="I40" s="143">
        <v>255</v>
      </c>
      <c r="AA40" s="144" t="s">
        <v>503</v>
      </c>
      <c r="AB40" s="144">
        <f t="shared" si="0"/>
        <v>1</v>
      </c>
    </row>
    <row r="41" spans="1:28" ht="12.75" hidden="1" x14ac:dyDescent="0.2">
      <c r="A41" s="104" t="s">
        <v>95</v>
      </c>
      <c r="B41" s="104" t="s">
        <v>96</v>
      </c>
      <c r="C41" s="140" t="s">
        <v>10</v>
      </c>
      <c r="D41" s="140" t="s">
        <v>460</v>
      </c>
      <c r="E41" s="140" t="s">
        <v>137</v>
      </c>
      <c r="F41" s="140" t="s">
        <v>803</v>
      </c>
      <c r="G41" s="140" t="s">
        <v>801</v>
      </c>
      <c r="H41" s="142">
        <v>96</v>
      </c>
      <c r="I41" s="143">
        <v>255</v>
      </c>
      <c r="AA41" s="144" t="s">
        <v>504</v>
      </c>
      <c r="AB41" s="144">
        <f t="shared" si="0"/>
        <v>1</v>
      </c>
    </row>
    <row r="42" spans="1:28" ht="12.75" hidden="1" x14ac:dyDescent="0.2">
      <c r="A42" s="104" t="s">
        <v>95</v>
      </c>
      <c r="B42" s="104" t="s">
        <v>96</v>
      </c>
      <c r="C42" s="140" t="s">
        <v>10</v>
      </c>
      <c r="D42" s="140" t="s">
        <v>460</v>
      </c>
      <c r="E42" s="140" t="s">
        <v>138</v>
      </c>
      <c r="F42" s="140" t="s">
        <v>10</v>
      </c>
      <c r="G42" s="140" t="s">
        <v>801</v>
      </c>
      <c r="H42" s="142">
        <v>22</v>
      </c>
      <c r="I42" s="143">
        <v>255</v>
      </c>
      <c r="AA42" s="144" t="s">
        <v>505</v>
      </c>
      <c r="AB42" s="144">
        <f t="shared" si="0"/>
        <v>1</v>
      </c>
    </row>
    <row r="43" spans="1:28" ht="12.75" hidden="1" x14ac:dyDescent="0.2">
      <c r="A43" s="104" t="s">
        <v>95</v>
      </c>
      <c r="B43" s="104" t="s">
        <v>96</v>
      </c>
      <c r="C43" s="140" t="s">
        <v>10</v>
      </c>
      <c r="D43" s="140" t="s">
        <v>460</v>
      </c>
      <c r="E43" s="140" t="s">
        <v>139</v>
      </c>
      <c r="F43" s="140" t="s">
        <v>10</v>
      </c>
      <c r="G43" s="140" t="s">
        <v>801</v>
      </c>
      <c r="H43" s="142">
        <v>22</v>
      </c>
      <c r="I43" s="143">
        <v>255</v>
      </c>
      <c r="AA43" s="144" t="s">
        <v>506</v>
      </c>
      <c r="AB43" s="144">
        <f t="shared" si="0"/>
        <v>1</v>
      </c>
    </row>
    <row r="44" spans="1:28" ht="12.75" hidden="1" x14ac:dyDescent="0.2">
      <c r="A44" s="104" t="s">
        <v>95</v>
      </c>
      <c r="B44" s="104" t="s">
        <v>96</v>
      </c>
      <c r="C44" s="140" t="s">
        <v>10</v>
      </c>
      <c r="D44" s="140" t="s">
        <v>460</v>
      </c>
      <c r="E44" s="140" t="s">
        <v>140</v>
      </c>
      <c r="F44" s="140" t="s">
        <v>10</v>
      </c>
      <c r="G44" s="140" t="s">
        <v>801</v>
      </c>
      <c r="H44" s="142">
        <v>22</v>
      </c>
      <c r="I44" s="143">
        <v>255</v>
      </c>
      <c r="AA44" s="144" t="s">
        <v>507</v>
      </c>
      <c r="AB44" s="144">
        <f t="shared" si="0"/>
        <v>1</v>
      </c>
    </row>
    <row r="45" spans="1:28" ht="12.75" hidden="1" x14ac:dyDescent="0.2">
      <c r="A45" s="104" t="s">
        <v>95</v>
      </c>
      <c r="B45" s="104" t="s">
        <v>96</v>
      </c>
      <c r="C45" s="140" t="s">
        <v>10</v>
      </c>
      <c r="D45" s="140" t="s">
        <v>460</v>
      </c>
      <c r="E45" s="140" t="s">
        <v>141</v>
      </c>
      <c r="F45" s="140" t="s">
        <v>10</v>
      </c>
      <c r="G45" s="140" t="s">
        <v>801</v>
      </c>
      <c r="H45" s="142">
        <v>22</v>
      </c>
      <c r="I45" s="143">
        <v>255</v>
      </c>
      <c r="AA45" s="144" t="s">
        <v>508</v>
      </c>
      <c r="AB45" s="144">
        <f t="shared" si="0"/>
        <v>1</v>
      </c>
    </row>
    <row r="46" spans="1:28" ht="12.75" hidden="1" x14ac:dyDescent="0.2">
      <c r="A46" s="104" t="s">
        <v>95</v>
      </c>
      <c r="B46" s="104" t="s">
        <v>96</v>
      </c>
      <c r="C46" s="140" t="s">
        <v>10</v>
      </c>
      <c r="D46" s="140" t="s">
        <v>460</v>
      </c>
      <c r="E46" s="140" t="s">
        <v>142</v>
      </c>
      <c r="F46" s="140" t="s">
        <v>10</v>
      </c>
      <c r="G46" s="140" t="s">
        <v>801</v>
      </c>
      <c r="H46" s="142">
        <v>22</v>
      </c>
      <c r="I46" s="143">
        <v>255</v>
      </c>
      <c r="AA46" s="144" t="s">
        <v>509</v>
      </c>
      <c r="AB46" s="144">
        <f t="shared" si="0"/>
        <v>1</v>
      </c>
    </row>
    <row r="47" spans="1:28" ht="12.75" hidden="1" x14ac:dyDescent="0.2">
      <c r="A47" s="104" t="s">
        <v>95</v>
      </c>
      <c r="B47" s="104" t="s">
        <v>96</v>
      </c>
      <c r="C47" s="140" t="s">
        <v>10</v>
      </c>
      <c r="D47" s="140" t="s">
        <v>460</v>
      </c>
      <c r="E47" s="140" t="s">
        <v>143</v>
      </c>
      <c r="F47" s="140" t="s">
        <v>10</v>
      </c>
      <c r="G47" s="140" t="s">
        <v>801</v>
      </c>
      <c r="H47" s="142">
        <v>22</v>
      </c>
      <c r="I47" s="143">
        <v>255</v>
      </c>
      <c r="AA47" s="144" t="s">
        <v>510</v>
      </c>
      <c r="AB47" s="144">
        <f t="shared" si="0"/>
        <v>1</v>
      </c>
    </row>
    <row r="48" spans="1:28" ht="12.75" hidden="1" x14ac:dyDescent="0.2">
      <c r="A48" s="104" t="s">
        <v>95</v>
      </c>
      <c r="B48" s="104" t="s">
        <v>96</v>
      </c>
      <c r="C48" s="140" t="s">
        <v>10</v>
      </c>
      <c r="D48" s="140" t="s">
        <v>460</v>
      </c>
      <c r="E48" s="140" t="s">
        <v>144</v>
      </c>
      <c r="F48" s="140" t="s">
        <v>10</v>
      </c>
      <c r="G48" s="140" t="s">
        <v>801</v>
      </c>
      <c r="H48" s="142">
        <v>22</v>
      </c>
      <c r="I48" s="143">
        <v>255</v>
      </c>
      <c r="AA48" s="144" t="s">
        <v>511</v>
      </c>
      <c r="AB48" s="144">
        <f t="shared" si="0"/>
        <v>1</v>
      </c>
    </row>
    <row r="49" spans="1:28" ht="12.75" hidden="1" x14ac:dyDescent="0.2">
      <c r="A49" s="104" t="s">
        <v>95</v>
      </c>
      <c r="B49" s="104" t="s">
        <v>96</v>
      </c>
      <c r="C49" s="140" t="s">
        <v>10</v>
      </c>
      <c r="D49" s="140" t="s">
        <v>460</v>
      </c>
      <c r="E49" s="140" t="s">
        <v>145</v>
      </c>
      <c r="F49" s="140" t="s">
        <v>10</v>
      </c>
      <c r="G49" s="140" t="s">
        <v>801</v>
      </c>
      <c r="H49" s="142">
        <v>22</v>
      </c>
      <c r="I49" s="143">
        <v>255</v>
      </c>
      <c r="AA49" s="144" t="s">
        <v>512</v>
      </c>
      <c r="AB49" s="144">
        <f t="shared" si="0"/>
        <v>1</v>
      </c>
    </row>
    <row r="50" spans="1:28" ht="12.75" hidden="1" x14ac:dyDescent="0.2">
      <c r="A50" s="104" t="s">
        <v>95</v>
      </c>
      <c r="B50" s="104" t="s">
        <v>96</v>
      </c>
      <c r="C50" s="140" t="s">
        <v>10</v>
      </c>
      <c r="D50" s="140" t="s">
        <v>460</v>
      </c>
      <c r="E50" s="140" t="s">
        <v>146</v>
      </c>
      <c r="F50" s="140" t="s">
        <v>10</v>
      </c>
      <c r="G50" s="140" t="s">
        <v>801</v>
      </c>
      <c r="H50" s="142">
        <v>22</v>
      </c>
      <c r="I50" s="143">
        <v>255</v>
      </c>
      <c r="AA50" s="144" t="s">
        <v>513</v>
      </c>
      <c r="AB50" s="144">
        <f t="shared" si="0"/>
        <v>1</v>
      </c>
    </row>
    <row r="51" spans="1:28" ht="12.75" hidden="1" x14ac:dyDescent="0.2">
      <c r="A51" s="104" t="s">
        <v>95</v>
      </c>
      <c r="B51" s="104" t="s">
        <v>96</v>
      </c>
      <c r="C51" s="140" t="s">
        <v>10</v>
      </c>
      <c r="D51" s="140" t="s">
        <v>460</v>
      </c>
      <c r="E51" s="140" t="s">
        <v>147</v>
      </c>
      <c r="F51" s="140" t="s">
        <v>10</v>
      </c>
      <c r="G51" s="140" t="s">
        <v>801</v>
      </c>
      <c r="H51" s="142">
        <v>22</v>
      </c>
      <c r="I51" s="143">
        <v>255</v>
      </c>
      <c r="AA51" s="144" t="s">
        <v>514</v>
      </c>
      <c r="AB51" s="144">
        <f t="shared" si="0"/>
        <v>1</v>
      </c>
    </row>
    <row r="52" spans="1:28" ht="12.75" hidden="1" x14ac:dyDescent="0.2">
      <c r="A52" s="104" t="s">
        <v>95</v>
      </c>
      <c r="B52" s="104" t="s">
        <v>96</v>
      </c>
      <c r="C52" s="140" t="s">
        <v>10</v>
      </c>
      <c r="D52" s="140" t="s">
        <v>461</v>
      </c>
      <c r="E52" s="140" t="s">
        <v>148</v>
      </c>
      <c r="F52" s="140" t="s">
        <v>10</v>
      </c>
      <c r="G52" s="140" t="s">
        <v>801</v>
      </c>
      <c r="H52" s="142">
        <v>14</v>
      </c>
      <c r="I52" s="143">
        <v>255</v>
      </c>
      <c r="AA52" s="144" t="s">
        <v>515</v>
      </c>
      <c r="AB52" s="144">
        <f t="shared" si="0"/>
        <v>1</v>
      </c>
    </row>
    <row r="53" spans="1:28" ht="12.75" hidden="1" x14ac:dyDescent="0.2">
      <c r="A53" s="104" t="s">
        <v>95</v>
      </c>
      <c r="B53" s="104" t="s">
        <v>96</v>
      </c>
      <c r="C53" s="140" t="s">
        <v>10</v>
      </c>
      <c r="D53" s="140" t="s">
        <v>461</v>
      </c>
      <c r="E53" s="140" t="s">
        <v>149</v>
      </c>
      <c r="F53" s="140" t="s">
        <v>10</v>
      </c>
      <c r="G53" s="140" t="s">
        <v>801</v>
      </c>
      <c r="H53" s="142">
        <v>14</v>
      </c>
      <c r="I53" s="143">
        <v>255</v>
      </c>
      <c r="AA53" s="144" t="s">
        <v>516</v>
      </c>
      <c r="AB53" s="144">
        <f t="shared" si="0"/>
        <v>1</v>
      </c>
    </row>
    <row r="54" spans="1:28" ht="12.75" hidden="1" x14ac:dyDescent="0.2">
      <c r="A54" s="104" t="s">
        <v>95</v>
      </c>
      <c r="B54" s="104" t="s">
        <v>96</v>
      </c>
      <c r="C54" s="140" t="s">
        <v>10</v>
      </c>
      <c r="D54" s="140" t="s">
        <v>461</v>
      </c>
      <c r="E54" s="140" t="s">
        <v>150</v>
      </c>
      <c r="F54" s="140" t="s">
        <v>10</v>
      </c>
      <c r="G54" s="140" t="s">
        <v>801</v>
      </c>
      <c r="H54" s="142">
        <v>14</v>
      </c>
      <c r="I54" s="143">
        <v>255</v>
      </c>
      <c r="AA54" s="144" t="s">
        <v>517</v>
      </c>
      <c r="AB54" s="144">
        <f t="shared" si="0"/>
        <v>1</v>
      </c>
    </row>
    <row r="55" spans="1:28" ht="12.75" hidden="1" x14ac:dyDescent="0.2">
      <c r="A55" s="104" t="s">
        <v>95</v>
      </c>
      <c r="B55" s="104" t="s">
        <v>96</v>
      </c>
      <c r="C55" s="140" t="s">
        <v>10</v>
      </c>
      <c r="D55" s="140" t="s">
        <v>461</v>
      </c>
      <c r="E55" s="140" t="s">
        <v>151</v>
      </c>
      <c r="F55" s="140" t="s">
        <v>10</v>
      </c>
      <c r="G55" s="140" t="s">
        <v>801</v>
      </c>
      <c r="H55" s="142">
        <v>14</v>
      </c>
      <c r="I55" s="143">
        <v>255</v>
      </c>
      <c r="AA55" s="144" t="s">
        <v>518</v>
      </c>
      <c r="AB55" s="144">
        <f t="shared" si="0"/>
        <v>1</v>
      </c>
    </row>
    <row r="56" spans="1:28" ht="12.75" hidden="1" x14ac:dyDescent="0.2">
      <c r="A56" s="104" t="s">
        <v>95</v>
      </c>
      <c r="B56" s="104" t="s">
        <v>96</v>
      </c>
      <c r="C56" s="140" t="s">
        <v>10</v>
      </c>
      <c r="D56" s="140" t="s">
        <v>461</v>
      </c>
      <c r="E56" s="140" t="s">
        <v>152</v>
      </c>
      <c r="F56" s="140" t="s">
        <v>10</v>
      </c>
      <c r="G56" s="140" t="s">
        <v>801</v>
      </c>
      <c r="H56" s="142">
        <v>14</v>
      </c>
      <c r="I56" s="143">
        <v>255</v>
      </c>
      <c r="AA56" s="144" t="s">
        <v>519</v>
      </c>
      <c r="AB56" s="144">
        <f t="shared" si="0"/>
        <v>1</v>
      </c>
    </row>
    <row r="57" spans="1:28" ht="12.75" hidden="1" x14ac:dyDescent="0.2">
      <c r="A57" s="104" t="s">
        <v>95</v>
      </c>
      <c r="B57" s="104" t="s">
        <v>96</v>
      </c>
      <c r="C57" s="140" t="s">
        <v>10</v>
      </c>
      <c r="D57" s="140" t="s">
        <v>461</v>
      </c>
      <c r="E57" s="140" t="s">
        <v>153</v>
      </c>
      <c r="F57" s="140" t="s">
        <v>10</v>
      </c>
      <c r="G57" s="140" t="s">
        <v>801</v>
      </c>
      <c r="H57" s="142">
        <v>14</v>
      </c>
      <c r="I57" s="143">
        <v>255</v>
      </c>
      <c r="AA57" s="144" t="s">
        <v>520</v>
      </c>
      <c r="AB57" s="144">
        <f t="shared" si="0"/>
        <v>1</v>
      </c>
    </row>
    <row r="58" spans="1:28" ht="12.75" hidden="1" x14ac:dyDescent="0.2">
      <c r="A58" s="45" t="s">
        <v>95</v>
      </c>
      <c r="B58" s="45" t="s">
        <v>96</v>
      </c>
      <c r="C58" s="45" t="s">
        <v>10</v>
      </c>
      <c r="D58" s="45" t="s">
        <v>461</v>
      </c>
      <c r="E58" s="45" t="s">
        <v>154</v>
      </c>
      <c r="F58" s="140" t="s">
        <v>10</v>
      </c>
      <c r="G58" s="45" t="s">
        <v>801</v>
      </c>
      <c r="H58" s="147">
        <v>14</v>
      </c>
      <c r="I58" s="143">
        <v>255</v>
      </c>
      <c r="AA58" s="148" t="s">
        <v>521</v>
      </c>
      <c r="AB58" s="148">
        <f t="shared" si="0"/>
        <v>1</v>
      </c>
    </row>
    <row r="59" spans="1:28" ht="12.75" hidden="1" x14ac:dyDescent="0.2">
      <c r="A59" s="45" t="s">
        <v>95</v>
      </c>
      <c r="B59" s="45" t="s">
        <v>96</v>
      </c>
      <c r="C59" s="45" t="s">
        <v>10</v>
      </c>
      <c r="D59" s="45" t="s">
        <v>461</v>
      </c>
      <c r="E59" s="45" t="s">
        <v>155</v>
      </c>
      <c r="F59" s="140" t="s">
        <v>10</v>
      </c>
      <c r="G59" s="45" t="s">
        <v>801</v>
      </c>
      <c r="H59" s="147">
        <v>14</v>
      </c>
      <c r="I59" s="143">
        <v>255</v>
      </c>
      <c r="AA59" s="148" t="s">
        <v>522</v>
      </c>
      <c r="AB59" s="148">
        <f t="shared" si="0"/>
        <v>1</v>
      </c>
    </row>
    <row r="60" spans="1:28" ht="12.75" hidden="1" x14ac:dyDescent="0.2">
      <c r="A60" s="45" t="s">
        <v>95</v>
      </c>
      <c r="B60" s="45" t="s">
        <v>96</v>
      </c>
      <c r="C60" s="45" t="s">
        <v>10</v>
      </c>
      <c r="D60" s="45" t="s">
        <v>461</v>
      </c>
      <c r="E60" s="45" t="s">
        <v>156</v>
      </c>
      <c r="F60" s="140" t="s">
        <v>10</v>
      </c>
      <c r="G60" s="45" t="s">
        <v>801</v>
      </c>
      <c r="H60" s="147">
        <v>13</v>
      </c>
      <c r="I60" s="143">
        <v>255</v>
      </c>
      <c r="AA60" s="148" t="s">
        <v>523</v>
      </c>
      <c r="AB60" s="148">
        <f t="shared" si="0"/>
        <v>1</v>
      </c>
    </row>
    <row r="61" spans="1:28" ht="12.75" hidden="1" x14ac:dyDescent="0.2">
      <c r="A61" s="45" t="s">
        <v>95</v>
      </c>
      <c r="B61" s="45" t="s">
        <v>96</v>
      </c>
      <c r="C61" s="45" t="s">
        <v>10</v>
      </c>
      <c r="D61" s="45" t="s">
        <v>461</v>
      </c>
      <c r="E61" s="45" t="s">
        <v>157</v>
      </c>
      <c r="F61" s="140" t="s">
        <v>10</v>
      </c>
      <c r="G61" s="45" t="s">
        <v>801</v>
      </c>
      <c r="H61" s="147">
        <v>14</v>
      </c>
      <c r="I61" s="143">
        <v>255</v>
      </c>
      <c r="AA61" s="148" t="s">
        <v>524</v>
      </c>
      <c r="AB61" s="148">
        <f t="shared" si="0"/>
        <v>1</v>
      </c>
    </row>
    <row r="62" spans="1:28" ht="12.75" hidden="1" x14ac:dyDescent="0.2">
      <c r="A62" s="45" t="s">
        <v>95</v>
      </c>
      <c r="B62" s="45" t="s">
        <v>96</v>
      </c>
      <c r="C62" s="45" t="s">
        <v>10</v>
      </c>
      <c r="D62" s="45" t="s">
        <v>461</v>
      </c>
      <c r="E62" s="45" t="s">
        <v>158</v>
      </c>
      <c r="F62" s="140" t="s">
        <v>10</v>
      </c>
      <c r="G62" s="45" t="s">
        <v>801</v>
      </c>
      <c r="H62" s="147">
        <v>14</v>
      </c>
      <c r="I62" s="143">
        <v>255</v>
      </c>
      <c r="AA62" s="148" t="s">
        <v>525</v>
      </c>
      <c r="AB62" s="148">
        <f t="shared" si="0"/>
        <v>1</v>
      </c>
    </row>
    <row r="63" spans="1:28" ht="12.75" hidden="1" x14ac:dyDescent="0.2">
      <c r="A63" s="45" t="s">
        <v>95</v>
      </c>
      <c r="B63" s="45" t="s">
        <v>96</v>
      </c>
      <c r="C63" s="45" t="s">
        <v>10</v>
      </c>
      <c r="D63" s="45" t="s">
        <v>461</v>
      </c>
      <c r="E63" s="45" t="s">
        <v>159</v>
      </c>
      <c r="F63" s="140" t="s">
        <v>10</v>
      </c>
      <c r="G63" s="45" t="s">
        <v>801</v>
      </c>
      <c r="H63" s="147">
        <v>14</v>
      </c>
      <c r="I63" s="143">
        <v>255</v>
      </c>
      <c r="AA63" s="148" t="s">
        <v>526</v>
      </c>
      <c r="AB63" s="148">
        <f t="shared" si="0"/>
        <v>1</v>
      </c>
    </row>
    <row r="64" spans="1:28" ht="12.75" hidden="1" x14ac:dyDescent="0.2">
      <c r="A64" s="45" t="s">
        <v>95</v>
      </c>
      <c r="B64" s="45" t="s">
        <v>96</v>
      </c>
      <c r="C64" s="45" t="s">
        <v>10</v>
      </c>
      <c r="D64" s="45" t="s">
        <v>461</v>
      </c>
      <c r="E64" s="45" t="s">
        <v>160</v>
      </c>
      <c r="F64" s="140" t="s">
        <v>10</v>
      </c>
      <c r="G64" s="45" t="s">
        <v>801</v>
      </c>
      <c r="H64" s="147">
        <v>14</v>
      </c>
      <c r="I64" s="143">
        <v>255</v>
      </c>
      <c r="AA64" s="148" t="s">
        <v>527</v>
      </c>
      <c r="AB64" s="148">
        <f t="shared" si="0"/>
        <v>1</v>
      </c>
    </row>
    <row r="65" spans="1:28" ht="12.75" hidden="1" x14ac:dyDescent="0.2">
      <c r="A65" s="45" t="s">
        <v>95</v>
      </c>
      <c r="B65" s="45" t="s">
        <v>96</v>
      </c>
      <c r="C65" s="45" t="s">
        <v>10</v>
      </c>
      <c r="D65" s="45" t="s">
        <v>461</v>
      </c>
      <c r="E65" s="45" t="s">
        <v>161</v>
      </c>
      <c r="F65" s="140" t="s">
        <v>10</v>
      </c>
      <c r="G65" s="45" t="s">
        <v>801</v>
      </c>
      <c r="H65" s="147">
        <v>14</v>
      </c>
      <c r="I65" s="143">
        <v>255</v>
      </c>
      <c r="AA65" s="148" t="s">
        <v>528</v>
      </c>
      <c r="AB65" s="148">
        <f t="shared" si="0"/>
        <v>1</v>
      </c>
    </row>
    <row r="66" spans="1:28" ht="12.75" hidden="1" x14ac:dyDescent="0.2">
      <c r="A66" s="45" t="s">
        <v>95</v>
      </c>
      <c r="B66" s="45" t="s">
        <v>96</v>
      </c>
      <c r="C66" s="45" t="s">
        <v>10</v>
      </c>
      <c r="D66" s="45" t="s">
        <v>461</v>
      </c>
      <c r="E66" s="45" t="s">
        <v>162</v>
      </c>
      <c r="F66" s="140" t="s">
        <v>10</v>
      </c>
      <c r="G66" s="45" t="s">
        <v>801</v>
      </c>
      <c r="H66" s="147">
        <v>14</v>
      </c>
      <c r="I66" s="143">
        <v>255</v>
      </c>
      <c r="AA66" s="148" t="s">
        <v>529</v>
      </c>
      <c r="AB66" s="148">
        <f t="shared" ref="AB66:AB129" si="1">COUNTIF(AA:AA,AA66)</f>
        <v>1</v>
      </c>
    </row>
    <row r="67" spans="1:28" ht="12.75" hidden="1" x14ac:dyDescent="0.2">
      <c r="A67" s="45" t="s">
        <v>95</v>
      </c>
      <c r="B67" s="45" t="s">
        <v>96</v>
      </c>
      <c r="C67" s="45" t="s">
        <v>10</v>
      </c>
      <c r="D67" s="45" t="s">
        <v>461</v>
      </c>
      <c r="E67" s="45" t="s">
        <v>163</v>
      </c>
      <c r="F67" s="140" t="s">
        <v>10</v>
      </c>
      <c r="G67" s="45" t="s">
        <v>801</v>
      </c>
      <c r="H67" s="147">
        <v>14</v>
      </c>
      <c r="I67" s="143">
        <v>255</v>
      </c>
      <c r="AA67" s="148" t="s">
        <v>530</v>
      </c>
      <c r="AB67" s="148">
        <f t="shared" si="1"/>
        <v>1</v>
      </c>
    </row>
    <row r="68" spans="1:28" ht="12.75" hidden="1" x14ac:dyDescent="0.2">
      <c r="A68" s="45" t="s">
        <v>95</v>
      </c>
      <c r="B68" s="45" t="s">
        <v>96</v>
      </c>
      <c r="C68" s="45" t="s">
        <v>10</v>
      </c>
      <c r="D68" s="45" t="s">
        <v>461</v>
      </c>
      <c r="E68" s="45" t="s">
        <v>164</v>
      </c>
      <c r="F68" s="140" t="s">
        <v>10</v>
      </c>
      <c r="G68" s="45" t="s">
        <v>801</v>
      </c>
      <c r="H68" s="147">
        <v>14</v>
      </c>
      <c r="I68" s="143">
        <v>255</v>
      </c>
      <c r="AA68" s="148" t="s">
        <v>531</v>
      </c>
      <c r="AB68" s="148">
        <f t="shared" si="1"/>
        <v>1</v>
      </c>
    </row>
    <row r="69" spans="1:28" ht="12.75" hidden="1" x14ac:dyDescent="0.2">
      <c r="A69" s="45" t="s">
        <v>95</v>
      </c>
      <c r="B69" s="45" t="s">
        <v>96</v>
      </c>
      <c r="C69" s="45" t="s">
        <v>10</v>
      </c>
      <c r="D69" s="45" t="s">
        <v>461</v>
      </c>
      <c r="E69" s="45" t="s">
        <v>165</v>
      </c>
      <c r="F69" s="140" t="s">
        <v>10</v>
      </c>
      <c r="G69" s="45" t="s">
        <v>801</v>
      </c>
      <c r="H69" s="147">
        <v>14</v>
      </c>
      <c r="I69" s="143">
        <v>255</v>
      </c>
      <c r="AA69" s="148" t="s">
        <v>532</v>
      </c>
      <c r="AB69" s="148">
        <f t="shared" si="1"/>
        <v>1</v>
      </c>
    </row>
    <row r="70" spans="1:28" hidden="1" x14ac:dyDescent="0.15">
      <c r="A70" s="45" t="s">
        <v>95</v>
      </c>
      <c r="B70" s="45" t="s">
        <v>96</v>
      </c>
      <c r="C70" s="45" t="s">
        <v>10</v>
      </c>
      <c r="D70" s="45" t="s">
        <v>461</v>
      </c>
      <c r="E70" s="45" t="s">
        <v>166</v>
      </c>
      <c r="F70" s="45" t="s">
        <v>10</v>
      </c>
      <c r="G70" s="45" t="s">
        <v>801</v>
      </c>
      <c r="H70" s="147">
        <v>14</v>
      </c>
      <c r="I70" s="143">
        <v>255</v>
      </c>
      <c r="AA70" s="139" t="s">
        <v>533</v>
      </c>
      <c r="AB70" s="139">
        <f t="shared" si="1"/>
        <v>1</v>
      </c>
    </row>
    <row r="71" spans="1:28" hidden="1" x14ac:dyDescent="0.15">
      <c r="A71" s="45" t="s">
        <v>95</v>
      </c>
      <c r="B71" s="45" t="s">
        <v>96</v>
      </c>
      <c r="C71" s="45" t="s">
        <v>10</v>
      </c>
      <c r="D71" s="45" t="s">
        <v>461</v>
      </c>
      <c r="E71" s="45" t="s">
        <v>167</v>
      </c>
      <c r="F71" s="45" t="s">
        <v>10</v>
      </c>
      <c r="G71" s="45" t="s">
        <v>801</v>
      </c>
      <c r="H71" s="147">
        <v>16</v>
      </c>
      <c r="I71" s="143">
        <v>255</v>
      </c>
      <c r="AA71" s="139" t="s">
        <v>534</v>
      </c>
      <c r="AB71" s="139">
        <f t="shared" si="1"/>
        <v>1</v>
      </c>
    </row>
    <row r="72" spans="1:28" hidden="1" x14ac:dyDescent="0.15">
      <c r="A72" s="45" t="s">
        <v>95</v>
      </c>
      <c r="B72" s="45" t="s">
        <v>96</v>
      </c>
      <c r="C72" s="45" t="s">
        <v>10</v>
      </c>
      <c r="D72" s="45" t="s">
        <v>461</v>
      </c>
      <c r="E72" s="45" t="s">
        <v>168</v>
      </c>
      <c r="F72" s="45" t="s">
        <v>10</v>
      </c>
      <c r="G72" s="45" t="s">
        <v>801</v>
      </c>
      <c r="H72" s="147">
        <v>40</v>
      </c>
      <c r="I72" s="143">
        <v>255</v>
      </c>
      <c r="AA72" s="139" t="s">
        <v>535</v>
      </c>
      <c r="AB72" s="139">
        <f t="shared" si="1"/>
        <v>1</v>
      </c>
    </row>
    <row r="73" spans="1:28" hidden="1" x14ac:dyDescent="0.15">
      <c r="A73" s="45" t="s">
        <v>95</v>
      </c>
      <c r="B73" s="45" t="s">
        <v>96</v>
      </c>
      <c r="C73" s="45" t="s">
        <v>10</v>
      </c>
      <c r="D73" s="45" t="s">
        <v>461</v>
      </c>
      <c r="E73" s="45" t="s">
        <v>169</v>
      </c>
      <c r="F73" s="45" t="s">
        <v>10</v>
      </c>
      <c r="G73" s="45" t="s">
        <v>801</v>
      </c>
      <c r="H73" s="147">
        <v>42</v>
      </c>
      <c r="I73" s="143">
        <v>255</v>
      </c>
      <c r="AA73" s="139" t="s">
        <v>536</v>
      </c>
      <c r="AB73" s="139">
        <f t="shared" si="1"/>
        <v>1</v>
      </c>
    </row>
    <row r="74" spans="1:28" hidden="1" x14ac:dyDescent="0.15">
      <c r="A74" s="45" t="s">
        <v>95</v>
      </c>
      <c r="B74" s="45" t="s">
        <v>96</v>
      </c>
      <c r="C74" s="45" t="s">
        <v>10</v>
      </c>
      <c r="D74" s="45" t="s">
        <v>461</v>
      </c>
      <c r="E74" s="45" t="s">
        <v>170</v>
      </c>
      <c r="F74" s="45" t="s">
        <v>10</v>
      </c>
      <c r="G74" s="45" t="s">
        <v>801</v>
      </c>
      <c r="H74" s="147">
        <v>14</v>
      </c>
      <c r="I74" s="143">
        <v>255</v>
      </c>
      <c r="AA74" s="139" t="s">
        <v>537</v>
      </c>
      <c r="AB74" s="139">
        <f t="shared" si="1"/>
        <v>1</v>
      </c>
    </row>
    <row r="75" spans="1:28" hidden="1" x14ac:dyDescent="0.15">
      <c r="A75" s="45" t="s">
        <v>95</v>
      </c>
      <c r="B75" s="45" t="s">
        <v>96</v>
      </c>
      <c r="C75" s="45" t="s">
        <v>10</v>
      </c>
      <c r="D75" s="45" t="s">
        <v>461</v>
      </c>
      <c r="E75" s="45" t="s">
        <v>171</v>
      </c>
      <c r="F75" s="45" t="s">
        <v>10</v>
      </c>
      <c r="G75" s="45" t="s">
        <v>801</v>
      </c>
      <c r="H75" s="147">
        <v>14</v>
      </c>
      <c r="I75" s="143">
        <v>255</v>
      </c>
      <c r="AA75" s="139" t="s">
        <v>538</v>
      </c>
      <c r="AB75" s="139">
        <f t="shared" si="1"/>
        <v>1</v>
      </c>
    </row>
    <row r="76" spans="1:28" hidden="1" x14ac:dyDescent="0.15">
      <c r="A76" s="45" t="s">
        <v>95</v>
      </c>
      <c r="B76" s="45" t="s">
        <v>96</v>
      </c>
      <c r="C76" s="45" t="s">
        <v>10</v>
      </c>
      <c r="D76" s="45" t="s">
        <v>461</v>
      </c>
      <c r="E76" s="45" t="s">
        <v>172</v>
      </c>
      <c r="F76" s="45" t="s">
        <v>10</v>
      </c>
      <c r="G76" s="45" t="s">
        <v>801</v>
      </c>
      <c r="H76" s="147">
        <v>14</v>
      </c>
      <c r="I76" s="143">
        <v>255</v>
      </c>
      <c r="AA76" s="139" t="s">
        <v>539</v>
      </c>
      <c r="AB76" s="139">
        <f t="shared" si="1"/>
        <v>1</v>
      </c>
    </row>
    <row r="77" spans="1:28" hidden="1" x14ac:dyDescent="0.15">
      <c r="A77" s="45" t="s">
        <v>95</v>
      </c>
      <c r="B77" s="45" t="s">
        <v>96</v>
      </c>
      <c r="C77" s="45" t="s">
        <v>10</v>
      </c>
      <c r="D77" s="45" t="s">
        <v>461</v>
      </c>
      <c r="E77" s="45" t="s">
        <v>173</v>
      </c>
      <c r="F77" s="45" t="s">
        <v>10</v>
      </c>
      <c r="G77" s="45" t="s">
        <v>801</v>
      </c>
      <c r="H77" s="147">
        <v>21</v>
      </c>
      <c r="I77" s="143">
        <v>255</v>
      </c>
      <c r="AA77" s="139" t="s">
        <v>540</v>
      </c>
      <c r="AB77" s="139">
        <f t="shared" si="1"/>
        <v>1</v>
      </c>
    </row>
    <row r="78" spans="1:28" hidden="1" x14ac:dyDescent="0.15">
      <c r="A78" s="45" t="s">
        <v>95</v>
      </c>
      <c r="B78" s="45" t="s">
        <v>96</v>
      </c>
      <c r="C78" s="45" t="s">
        <v>10</v>
      </c>
      <c r="D78" s="45" t="s">
        <v>461</v>
      </c>
      <c r="E78" s="45" t="s">
        <v>174</v>
      </c>
      <c r="F78" s="45" t="s">
        <v>10</v>
      </c>
      <c r="G78" s="45" t="s">
        <v>801</v>
      </c>
      <c r="H78" s="147">
        <v>22</v>
      </c>
      <c r="I78" s="143">
        <v>255</v>
      </c>
      <c r="AA78" s="139" t="s">
        <v>541</v>
      </c>
      <c r="AB78" s="139">
        <f t="shared" si="1"/>
        <v>1</v>
      </c>
    </row>
    <row r="79" spans="1:28" hidden="1" x14ac:dyDescent="0.15">
      <c r="A79" s="45" t="s">
        <v>95</v>
      </c>
      <c r="B79" s="45" t="s">
        <v>96</v>
      </c>
      <c r="C79" s="45" t="s">
        <v>10</v>
      </c>
      <c r="D79" s="45" t="s">
        <v>461</v>
      </c>
      <c r="E79" s="45" t="s">
        <v>175</v>
      </c>
      <c r="F79" s="45" t="s">
        <v>10</v>
      </c>
      <c r="G79" s="45" t="s">
        <v>801</v>
      </c>
      <c r="H79" s="147">
        <v>22</v>
      </c>
      <c r="I79" s="143">
        <v>255</v>
      </c>
      <c r="AA79" s="139" t="s">
        <v>542</v>
      </c>
      <c r="AB79" s="139">
        <f t="shared" si="1"/>
        <v>1</v>
      </c>
    </row>
    <row r="80" spans="1:28" hidden="1" x14ac:dyDescent="0.15">
      <c r="A80" s="45" t="s">
        <v>95</v>
      </c>
      <c r="B80" s="45" t="s">
        <v>96</v>
      </c>
      <c r="C80" s="45" t="s">
        <v>10</v>
      </c>
      <c r="D80" s="45" t="s">
        <v>461</v>
      </c>
      <c r="E80" s="45" t="s">
        <v>176</v>
      </c>
      <c r="F80" s="45" t="s">
        <v>10</v>
      </c>
      <c r="G80" s="45" t="s">
        <v>801</v>
      </c>
      <c r="H80" s="147">
        <v>22</v>
      </c>
      <c r="I80" s="143">
        <v>255</v>
      </c>
      <c r="AA80" s="139" t="s">
        <v>543</v>
      </c>
      <c r="AB80" s="139">
        <f t="shared" si="1"/>
        <v>1</v>
      </c>
    </row>
    <row r="81" spans="1:28" hidden="1" x14ac:dyDescent="0.15">
      <c r="A81" s="45" t="s">
        <v>95</v>
      </c>
      <c r="B81" s="45" t="s">
        <v>96</v>
      </c>
      <c r="C81" s="45" t="s">
        <v>10</v>
      </c>
      <c r="D81" s="45" t="s">
        <v>461</v>
      </c>
      <c r="E81" s="45" t="s">
        <v>177</v>
      </c>
      <c r="F81" s="45" t="s">
        <v>10</v>
      </c>
      <c r="G81" s="45" t="s">
        <v>801</v>
      </c>
      <c r="H81" s="147">
        <v>22</v>
      </c>
      <c r="I81" s="143">
        <v>255</v>
      </c>
      <c r="AA81" s="139" t="s">
        <v>544</v>
      </c>
      <c r="AB81" s="139">
        <f t="shared" si="1"/>
        <v>1</v>
      </c>
    </row>
    <row r="82" spans="1:28" hidden="1" x14ac:dyDescent="0.15">
      <c r="A82" s="45" t="s">
        <v>95</v>
      </c>
      <c r="B82" s="45" t="s">
        <v>96</v>
      </c>
      <c r="C82" s="45" t="s">
        <v>10</v>
      </c>
      <c r="D82" s="45" t="s">
        <v>461</v>
      </c>
      <c r="E82" s="45" t="s">
        <v>178</v>
      </c>
      <c r="F82" s="45" t="s">
        <v>10</v>
      </c>
      <c r="G82" s="45" t="s">
        <v>801</v>
      </c>
      <c r="H82" s="147">
        <v>22</v>
      </c>
      <c r="I82" s="143">
        <v>255</v>
      </c>
      <c r="AA82" s="139" t="s">
        <v>545</v>
      </c>
      <c r="AB82" s="139">
        <f t="shared" si="1"/>
        <v>1</v>
      </c>
    </row>
    <row r="83" spans="1:28" hidden="1" x14ac:dyDescent="0.15">
      <c r="A83" s="45" t="s">
        <v>95</v>
      </c>
      <c r="B83" s="45" t="s">
        <v>96</v>
      </c>
      <c r="C83" s="45" t="s">
        <v>10</v>
      </c>
      <c r="D83" s="45" t="s">
        <v>461</v>
      </c>
      <c r="E83" s="45" t="s">
        <v>179</v>
      </c>
      <c r="F83" s="45" t="s">
        <v>10</v>
      </c>
      <c r="G83" s="45" t="s">
        <v>801</v>
      </c>
      <c r="H83" s="147">
        <v>22</v>
      </c>
      <c r="I83" s="143">
        <v>255</v>
      </c>
      <c r="AA83" s="139" t="s">
        <v>546</v>
      </c>
      <c r="AB83" s="139">
        <f t="shared" si="1"/>
        <v>1</v>
      </c>
    </row>
    <row r="84" spans="1:28" hidden="1" x14ac:dyDescent="0.15">
      <c r="A84" s="45" t="s">
        <v>95</v>
      </c>
      <c r="B84" s="45" t="s">
        <v>96</v>
      </c>
      <c r="C84" s="45" t="s">
        <v>10</v>
      </c>
      <c r="D84" s="45" t="s">
        <v>461</v>
      </c>
      <c r="E84" s="45" t="s">
        <v>180</v>
      </c>
      <c r="F84" s="45" t="s">
        <v>10</v>
      </c>
      <c r="G84" s="45" t="s">
        <v>801</v>
      </c>
      <c r="H84" s="147">
        <v>22</v>
      </c>
      <c r="I84" s="143">
        <v>255</v>
      </c>
      <c r="AA84" s="139" t="s">
        <v>547</v>
      </c>
      <c r="AB84" s="139">
        <f t="shared" si="1"/>
        <v>1</v>
      </c>
    </row>
    <row r="85" spans="1:28" hidden="1" x14ac:dyDescent="0.15">
      <c r="A85" s="45" t="s">
        <v>95</v>
      </c>
      <c r="B85" s="45" t="s">
        <v>96</v>
      </c>
      <c r="C85" s="45" t="s">
        <v>10</v>
      </c>
      <c r="D85" s="45" t="s">
        <v>461</v>
      </c>
      <c r="E85" s="45" t="s">
        <v>181</v>
      </c>
      <c r="F85" s="45" t="s">
        <v>10</v>
      </c>
      <c r="G85" s="45" t="s">
        <v>801</v>
      </c>
      <c r="H85" s="147">
        <v>22</v>
      </c>
      <c r="I85" s="143">
        <v>255</v>
      </c>
      <c r="AA85" s="139" t="s">
        <v>548</v>
      </c>
      <c r="AB85" s="139">
        <f t="shared" si="1"/>
        <v>1</v>
      </c>
    </row>
    <row r="86" spans="1:28" hidden="1" x14ac:dyDescent="0.15">
      <c r="A86" s="45" t="s">
        <v>95</v>
      </c>
      <c r="B86" s="45" t="s">
        <v>96</v>
      </c>
      <c r="C86" s="45" t="s">
        <v>10</v>
      </c>
      <c r="D86" s="45" t="s">
        <v>461</v>
      </c>
      <c r="E86" s="45" t="s">
        <v>182</v>
      </c>
      <c r="F86" s="45" t="s">
        <v>10</v>
      </c>
      <c r="G86" s="45" t="s">
        <v>801</v>
      </c>
      <c r="H86" s="147">
        <v>22</v>
      </c>
      <c r="I86" s="143">
        <v>255</v>
      </c>
      <c r="AA86" s="139" t="s">
        <v>549</v>
      </c>
      <c r="AB86" s="139">
        <f t="shared" si="1"/>
        <v>1</v>
      </c>
    </row>
    <row r="87" spans="1:28" hidden="1" x14ac:dyDescent="0.15">
      <c r="A87" s="45" t="s">
        <v>95</v>
      </c>
      <c r="B87" s="45" t="s">
        <v>96</v>
      </c>
      <c r="C87" s="45" t="s">
        <v>10</v>
      </c>
      <c r="D87" s="45" t="s">
        <v>461</v>
      </c>
      <c r="E87" s="45" t="s">
        <v>183</v>
      </c>
      <c r="F87" s="45" t="s">
        <v>10</v>
      </c>
      <c r="G87" s="45" t="s">
        <v>801</v>
      </c>
      <c r="H87" s="147">
        <v>22</v>
      </c>
      <c r="I87" s="143">
        <v>255</v>
      </c>
      <c r="AA87" s="139" t="s">
        <v>550</v>
      </c>
      <c r="AB87" s="139">
        <f t="shared" si="1"/>
        <v>1</v>
      </c>
    </row>
    <row r="88" spans="1:28" hidden="1" x14ac:dyDescent="0.15">
      <c r="A88" s="45" t="s">
        <v>95</v>
      </c>
      <c r="B88" s="45" t="s">
        <v>96</v>
      </c>
      <c r="C88" s="45" t="s">
        <v>10</v>
      </c>
      <c r="D88" s="45" t="s">
        <v>461</v>
      </c>
      <c r="E88" s="45" t="s">
        <v>184</v>
      </c>
      <c r="F88" s="45" t="s">
        <v>10</v>
      </c>
      <c r="G88" s="45" t="s">
        <v>801</v>
      </c>
      <c r="H88" s="147">
        <v>22</v>
      </c>
      <c r="I88" s="143">
        <v>255</v>
      </c>
      <c r="AA88" s="139" t="s">
        <v>551</v>
      </c>
      <c r="AB88" s="139">
        <f t="shared" si="1"/>
        <v>1</v>
      </c>
    </row>
    <row r="89" spans="1:28" hidden="1" x14ac:dyDescent="0.15">
      <c r="A89" s="45" t="s">
        <v>95</v>
      </c>
      <c r="B89" s="45" t="s">
        <v>96</v>
      </c>
      <c r="C89" s="45" t="s">
        <v>94</v>
      </c>
      <c r="D89" s="45" t="s">
        <v>459</v>
      </c>
      <c r="E89" s="45" t="s">
        <v>185</v>
      </c>
      <c r="F89" s="45" t="s">
        <v>804</v>
      </c>
      <c r="G89" s="45" t="s">
        <v>805</v>
      </c>
      <c r="H89" s="147">
        <v>44.7</v>
      </c>
      <c r="I89" s="143">
        <v>156</v>
      </c>
      <c r="AA89" s="139" t="s">
        <v>552</v>
      </c>
      <c r="AB89" s="139">
        <f t="shared" si="1"/>
        <v>1</v>
      </c>
    </row>
    <row r="90" spans="1:28" hidden="1" x14ac:dyDescent="0.15">
      <c r="A90" s="45" t="s">
        <v>95</v>
      </c>
      <c r="B90" s="45" t="s">
        <v>96</v>
      </c>
      <c r="C90" s="45" t="s">
        <v>94</v>
      </c>
      <c r="D90" s="45" t="s">
        <v>459</v>
      </c>
      <c r="E90" s="45" t="s">
        <v>186</v>
      </c>
      <c r="F90" s="45" t="s">
        <v>804</v>
      </c>
      <c r="G90" s="45" t="s">
        <v>805</v>
      </c>
      <c r="H90" s="147">
        <v>43.7</v>
      </c>
      <c r="I90" s="143">
        <v>156</v>
      </c>
      <c r="AA90" s="139" t="s">
        <v>553</v>
      </c>
      <c r="AB90" s="139">
        <f t="shared" si="1"/>
        <v>1</v>
      </c>
    </row>
    <row r="91" spans="1:28" hidden="1" x14ac:dyDescent="0.15">
      <c r="A91" s="45" t="s">
        <v>95</v>
      </c>
      <c r="B91" s="45" t="s">
        <v>96</v>
      </c>
      <c r="C91" s="45" t="s">
        <v>94</v>
      </c>
      <c r="D91" s="45" t="s">
        <v>459</v>
      </c>
      <c r="E91" s="45" t="s">
        <v>187</v>
      </c>
      <c r="F91" s="45" t="s">
        <v>804</v>
      </c>
      <c r="G91" s="45" t="s">
        <v>805</v>
      </c>
      <c r="H91" s="147">
        <v>31.9</v>
      </c>
      <c r="I91" s="143">
        <v>156</v>
      </c>
      <c r="AA91" s="139" t="s">
        <v>554</v>
      </c>
      <c r="AB91" s="139">
        <f t="shared" si="1"/>
        <v>1</v>
      </c>
    </row>
    <row r="92" spans="1:28" hidden="1" x14ac:dyDescent="0.15">
      <c r="A92" s="45" t="s">
        <v>95</v>
      </c>
      <c r="B92" s="45" t="s">
        <v>96</v>
      </c>
      <c r="C92" s="45" t="s">
        <v>94</v>
      </c>
      <c r="D92" s="45" t="s">
        <v>459</v>
      </c>
      <c r="E92" s="45" t="s">
        <v>188</v>
      </c>
      <c r="F92" s="45" t="s">
        <v>804</v>
      </c>
      <c r="G92" s="45" t="s">
        <v>805</v>
      </c>
      <c r="H92" s="147">
        <v>10.3</v>
      </c>
      <c r="I92" s="143">
        <v>156</v>
      </c>
      <c r="AA92" s="139" t="s">
        <v>555</v>
      </c>
      <c r="AB92" s="139">
        <f t="shared" si="1"/>
        <v>1</v>
      </c>
    </row>
    <row r="93" spans="1:28" hidden="1" x14ac:dyDescent="0.15">
      <c r="A93" s="45" t="s">
        <v>95</v>
      </c>
      <c r="B93" s="45" t="s">
        <v>96</v>
      </c>
      <c r="C93" s="45" t="s">
        <v>94</v>
      </c>
      <c r="D93" s="45" t="s">
        <v>459</v>
      </c>
      <c r="E93" s="45" t="s">
        <v>189</v>
      </c>
      <c r="F93" s="45" t="s">
        <v>804</v>
      </c>
      <c r="G93" s="45" t="s">
        <v>805</v>
      </c>
      <c r="H93" s="147">
        <v>1.3</v>
      </c>
      <c r="I93" s="143">
        <v>156</v>
      </c>
      <c r="AA93" s="139" t="s">
        <v>556</v>
      </c>
      <c r="AB93" s="139">
        <f t="shared" si="1"/>
        <v>1</v>
      </c>
    </row>
    <row r="94" spans="1:28" hidden="1" x14ac:dyDescent="0.15">
      <c r="A94" s="45" t="s">
        <v>95</v>
      </c>
      <c r="B94" s="45" t="s">
        <v>96</v>
      </c>
      <c r="C94" s="45" t="s">
        <v>94</v>
      </c>
      <c r="D94" s="45" t="s">
        <v>459</v>
      </c>
      <c r="E94" s="45" t="s">
        <v>190</v>
      </c>
      <c r="F94" s="45" t="s">
        <v>804</v>
      </c>
      <c r="G94" s="45" t="s">
        <v>805</v>
      </c>
      <c r="H94" s="147">
        <v>9.3000000000000007</v>
      </c>
      <c r="I94" s="143">
        <v>156</v>
      </c>
      <c r="AA94" s="139" t="s">
        <v>557</v>
      </c>
      <c r="AB94" s="139">
        <f t="shared" si="1"/>
        <v>1</v>
      </c>
    </row>
    <row r="95" spans="1:28" hidden="1" x14ac:dyDescent="0.15">
      <c r="A95" s="45" t="s">
        <v>95</v>
      </c>
      <c r="B95" s="45" t="s">
        <v>96</v>
      </c>
      <c r="C95" s="45" t="s">
        <v>94</v>
      </c>
      <c r="D95" s="45" t="s">
        <v>459</v>
      </c>
      <c r="E95" s="45" t="s">
        <v>191</v>
      </c>
      <c r="F95" s="45" t="s">
        <v>804</v>
      </c>
      <c r="G95" s="45" t="s">
        <v>805</v>
      </c>
      <c r="H95" s="147">
        <v>31.3</v>
      </c>
      <c r="I95" s="143">
        <v>156</v>
      </c>
      <c r="AA95" s="139" t="s">
        <v>558</v>
      </c>
      <c r="AB95" s="139">
        <f t="shared" si="1"/>
        <v>1</v>
      </c>
    </row>
    <row r="96" spans="1:28" hidden="1" x14ac:dyDescent="0.15">
      <c r="A96" s="45" t="s">
        <v>95</v>
      </c>
      <c r="B96" s="45" t="s">
        <v>96</v>
      </c>
      <c r="C96" s="45" t="s">
        <v>94</v>
      </c>
      <c r="D96" s="45" t="s">
        <v>459</v>
      </c>
      <c r="E96" s="45" t="s">
        <v>192</v>
      </c>
      <c r="F96" s="45" t="s">
        <v>804</v>
      </c>
      <c r="G96" s="45" t="s">
        <v>805</v>
      </c>
      <c r="H96" s="147">
        <v>23.1</v>
      </c>
      <c r="I96" s="143">
        <v>156</v>
      </c>
      <c r="AA96" s="139" t="s">
        <v>559</v>
      </c>
      <c r="AB96" s="139">
        <f t="shared" si="1"/>
        <v>1</v>
      </c>
    </row>
    <row r="97" spans="1:28" hidden="1" x14ac:dyDescent="0.15">
      <c r="A97" s="45" t="s">
        <v>95</v>
      </c>
      <c r="B97" s="45" t="s">
        <v>96</v>
      </c>
      <c r="C97" s="45" t="s">
        <v>94</v>
      </c>
      <c r="D97" s="45" t="s">
        <v>459</v>
      </c>
      <c r="E97" s="45" t="s">
        <v>193</v>
      </c>
      <c r="F97" s="45" t="s">
        <v>804</v>
      </c>
      <c r="G97" s="45" t="s">
        <v>805</v>
      </c>
      <c r="H97" s="147">
        <v>9.4</v>
      </c>
      <c r="I97" s="143">
        <v>156</v>
      </c>
      <c r="AA97" s="139" t="s">
        <v>560</v>
      </c>
      <c r="AB97" s="139">
        <f t="shared" si="1"/>
        <v>1</v>
      </c>
    </row>
    <row r="98" spans="1:28" hidden="1" x14ac:dyDescent="0.15">
      <c r="A98" s="45" t="s">
        <v>95</v>
      </c>
      <c r="B98" s="45" t="s">
        <v>96</v>
      </c>
      <c r="C98" s="45" t="s">
        <v>94</v>
      </c>
      <c r="D98" s="45" t="s">
        <v>459</v>
      </c>
      <c r="E98" s="45" t="s">
        <v>194</v>
      </c>
      <c r="F98" s="45" t="s">
        <v>804</v>
      </c>
      <c r="G98" s="45" t="s">
        <v>805</v>
      </c>
      <c r="H98" s="147">
        <v>10.7</v>
      </c>
      <c r="I98" s="143">
        <v>156</v>
      </c>
      <c r="AA98" s="139" t="s">
        <v>561</v>
      </c>
      <c r="AB98" s="139">
        <f t="shared" si="1"/>
        <v>1</v>
      </c>
    </row>
    <row r="99" spans="1:28" hidden="1" x14ac:dyDescent="0.15">
      <c r="A99" s="45" t="s">
        <v>95</v>
      </c>
      <c r="B99" s="45" t="s">
        <v>96</v>
      </c>
      <c r="C99" s="45" t="s">
        <v>94</v>
      </c>
      <c r="D99" s="45" t="s">
        <v>459</v>
      </c>
      <c r="E99" s="45" t="s">
        <v>195</v>
      </c>
      <c r="F99" s="45" t="s">
        <v>804</v>
      </c>
      <c r="G99" s="45" t="s">
        <v>805</v>
      </c>
      <c r="H99" s="147">
        <v>7</v>
      </c>
      <c r="I99" s="143">
        <v>156</v>
      </c>
      <c r="AA99" s="139" t="s">
        <v>562</v>
      </c>
      <c r="AB99" s="139">
        <f t="shared" si="1"/>
        <v>1</v>
      </c>
    </row>
    <row r="100" spans="1:28" hidden="1" x14ac:dyDescent="0.15">
      <c r="A100" s="45" t="s">
        <v>95</v>
      </c>
      <c r="B100" s="45" t="s">
        <v>96</v>
      </c>
      <c r="C100" s="45" t="s">
        <v>94</v>
      </c>
      <c r="D100" s="45" t="s">
        <v>459</v>
      </c>
      <c r="E100" s="45" t="s">
        <v>196</v>
      </c>
      <c r="F100" s="45" t="s">
        <v>804</v>
      </c>
      <c r="G100" s="45" t="s">
        <v>805</v>
      </c>
      <c r="H100" s="147">
        <v>14.2</v>
      </c>
      <c r="I100" s="143">
        <v>156</v>
      </c>
      <c r="AA100" s="139" t="s">
        <v>563</v>
      </c>
      <c r="AB100" s="139">
        <f t="shared" si="1"/>
        <v>1</v>
      </c>
    </row>
    <row r="101" spans="1:28" hidden="1" x14ac:dyDescent="0.15">
      <c r="A101" s="45" t="s">
        <v>95</v>
      </c>
      <c r="B101" s="45" t="s">
        <v>96</v>
      </c>
      <c r="C101" s="45" t="s">
        <v>94</v>
      </c>
      <c r="D101" s="45" t="s">
        <v>459</v>
      </c>
      <c r="E101" s="45" t="s">
        <v>197</v>
      </c>
      <c r="F101" s="45" t="s">
        <v>804</v>
      </c>
      <c r="G101" s="45" t="s">
        <v>805</v>
      </c>
      <c r="H101" s="147">
        <v>21.5</v>
      </c>
      <c r="I101" s="143">
        <v>156</v>
      </c>
      <c r="AA101" s="139" t="s">
        <v>564</v>
      </c>
      <c r="AB101" s="139">
        <f t="shared" si="1"/>
        <v>1</v>
      </c>
    </row>
    <row r="102" spans="1:28" hidden="1" x14ac:dyDescent="0.15">
      <c r="A102" s="45" t="s">
        <v>95</v>
      </c>
      <c r="B102" s="45" t="s">
        <v>96</v>
      </c>
      <c r="C102" s="45" t="s">
        <v>94</v>
      </c>
      <c r="D102" s="45" t="s">
        <v>459</v>
      </c>
      <c r="E102" s="45" t="s">
        <v>198</v>
      </c>
      <c r="F102" s="45" t="s">
        <v>804</v>
      </c>
      <c r="G102" s="45" t="s">
        <v>805</v>
      </c>
      <c r="H102" s="147">
        <v>45</v>
      </c>
      <c r="I102" s="143">
        <v>156</v>
      </c>
      <c r="AA102" s="139" t="s">
        <v>565</v>
      </c>
      <c r="AB102" s="139">
        <f t="shared" si="1"/>
        <v>1</v>
      </c>
    </row>
    <row r="103" spans="1:28" hidden="1" x14ac:dyDescent="0.15">
      <c r="A103" s="45" t="s">
        <v>95</v>
      </c>
      <c r="B103" s="45" t="s">
        <v>96</v>
      </c>
      <c r="C103" s="45" t="s">
        <v>94</v>
      </c>
      <c r="D103" s="45" t="s">
        <v>459</v>
      </c>
      <c r="E103" s="45" t="s">
        <v>199</v>
      </c>
      <c r="F103" s="45" t="s">
        <v>804</v>
      </c>
      <c r="G103" s="45" t="s">
        <v>805</v>
      </c>
      <c r="H103" s="147">
        <v>45</v>
      </c>
      <c r="I103" s="143">
        <v>156</v>
      </c>
      <c r="AA103" s="139" t="s">
        <v>566</v>
      </c>
      <c r="AB103" s="139">
        <f t="shared" si="1"/>
        <v>1</v>
      </c>
    </row>
    <row r="104" spans="1:28" hidden="1" x14ac:dyDescent="0.15">
      <c r="A104" s="45" t="s">
        <v>95</v>
      </c>
      <c r="B104" s="45" t="s">
        <v>96</v>
      </c>
      <c r="C104" s="45" t="s">
        <v>94</v>
      </c>
      <c r="D104" s="45" t="s">
        <v>459</v>
      </c>
      <c r="E104" s="45" t="s">
        <v>200</v>
      </c>
      <c r="F104" s="45" t="s">
        <v>804</v>
      </c>
      <c r="G104" s="45" t="s">
        <v>805</v>
      </c>
      <c r="H104" s="147">
        <v>45</v>
      </c>
      <c r="I104" s="143">
        <v>156</v>
      </c>
      <c r="AA104" s="139" t="s">
        <v>567</v>
      </c>
      <c r="AB104" s="139">
        <f t="shared" si="1"/>
        <v>1</v>
      </c>
    </row>
    <row r="105" spans="1:28" hidden="1" x14ac:dyDescent="0.15">
      <c r="A105" s="45" t="s">
        <v>95</v>
      </c>
      <c r="B105" s="45" t="s">
        <v>96</v>
      </c>
      <c r="C105" s="45" t="s">
        <v>458</v>
      </c>
      <c r="D105" s="45" t="s">
        <v>459</v>
      </c>
      <c r="E105" s="45" t="s">
        <v>201</v>
      </c>
      <c r="F105" s="45" t="s">
        <v>806</v>
      </c>
      <c r="G105" s="45" t="s">
        <v>807</v>
      </c>
      <c r="H105" s="147">
        <v>1</v>
      </c>
      <c r="I105" s="143">
        <v>0</v>
      </c>
      <c r="AA105" s="139" t="s">
        <v>568</v>
      </c>
      <c r="AB105" s="139">
        <f t="shared" si="1"/>
        <v>1</v>
      </c>
    </row>
    <row r="106" spans="1:28" hidden="1" x14ac:dyDescent="0.15">
      <c r="A106" s="45" t="s">
        <v>95</v>
      </c>
      <c r="B106" s="45" t="s">
        <v>96</v>
      </c>
      <c r="C106" s="45" t="s">
        <v>458</v>
      </c>
      <c r="D106" s="45" t="s">
        <v>459</v>
      </c>
      <c r="E106" s="45" t="s">
        <v>202</v>
      </c>
      <c r="F106" s="45" t="s">
        <v>203</v>
      </c>
      <c r="G106" s="45" t="s">
        <v>801</v>
      </c>
      <c r="H106" s="147">
        <v>7</v>
      </c>
      <c r="I106" s="143">
        <v>0</v>
      </c>
      <c r="AA106" s="139" t="s">
        <v>569</v>
      </c>
      <c r="AB106" s="139">
        <f t="shared" si="1"/>
        <v>1</v>
      </c>
    </row>
    <row r="107" spans="1:28" hidden="1" x14ac:dyDescent="0.15">
      <c r="A107" s="45" t="s">
        <v>95</v>
      </c>
      <c r="B107" s="45" t="s">
        <v>96</v>
      </c>
      <c r="C107" s="45" t="s">
        <v>458</v>
      </c>
      <c r="D107" s="45" t="s">
        <v>459</v>
      </c>
      <c r="E107" s="45" t="s">
        <v>204</v>
      </c>
      <c r="F107" s="45" t="s">
        <v>205</v>
      </c>
      <c r="G107" s="45" t="s">
        <v>801</v>
      </c>
      <c r="H107" s="147">
        <v>3</v>
      </c>
      <c r="I107" s="143">
        <v>0</v>
      </c>
      <c r="AA107" s="139" t="s">
        <v>570</v>
      </c>
      <c r="AB107" s="139">
        <f t="shared" si="1"/>
        <v>1</v>
      </c>
    </row>
    <row r="108" spans="1:28" hidden="1" x14ac:dyDescent="0.15">
      <c r="A108" s="45" t="s">
        <v>95</v>
      </c>
      <c r="B108" s="45" t="s">
        <v>96</v>
      </c>
      <c r="C108" s="45" t="s">
        <v>458</v>
      </c>
      <c r="D108" s="45" t="s">
        <v>459</v>
      </c>
      <c r="E108" s="45" t="s">
        <v>206</v>
      </c>
      <c r="F108" s="45" t="s">
        <v>806</v>
      </c>
      <c r="G108" s="45" t="s">
        <v>801</v>
      </c>
      <c r="H108" s="147">
        <v>15</v>
      </c>
      <c r="I108" s="143">
        <v>0</v>
      </c>
      <c r="AA108" s="139" t="s">
        <v>571</v>
      </c>
      <c r="AB108" s="139">
        <f t="shared" si="1"/>
        <v>1</v>
      </c>
    </row>
    <row r="109" spans="1:28" hidden="1" x14ac:dyDescent="0.15">
      <c r="A109" s="45" t="s">
        <v>95</v>
      </c>
      <c r="B109" s="45" t="s">
        <v>96</v>
      </c>
      <c r="C109" s="45" t="s">
        <v>458</v>
      </c>
      <c r="D109" s="45" t="s">
        <v>459</v>
      </c>
      <c r="E109" s="45" t="s">
        <v>207</v>
      </c>
      <c r="F109" s="45" t="s">
        <v>806</v>
      </c>
      <c r="G109" s="45" t="s">
        <v>801</v>
      </c>
      <c r="H109" s="147">
        <v>3</v>
      </c>
      <c r="I109" s="143">
        <v>0</v>
      </c>
      <c r="AA109" s="139" t="s">
        <v>572</v>
      </c>
      <c r="AB109" s="139">
        <f t="shared" si="1"/>
        <v>1</v>
      </c>
    </row>
    <row r="110" spans="1:28" hidden="1" x14ac:dyDescent="0.15">
      <c r="A110" s="45" t="s">
        <v>95</v>
      </c>
      <c r="B110" s="45" t="s">
        <v>96</v>
      </c>
      <c r="C110" s="45" t="s">
        <v>458</v>
      </c>
      <c r="D110" s="45" t="s">
        <v>459</v>
      </c>
      <c r="E110" s="45" t="s">
        <v>208</v>
      </c>
      <c r="F110" s="45" t="s">
        <v>203</v>
      </c>
      <c r="G110" s="45" t="s">
        <v>801</v>
      </c>
      <c r="H110" s="147">
        <v>1.8</v>
      </c>
      <c r="I110" s="143">
        <v>0</v>
      </c>
      <c r="AA110" s="139" t="s">
        <v>573</v>
      </c>
      <c r="AB110" s="139">
        <f t="shared" si="1"/>
        <v>1</v>
      </c>
    </row>
    <row r="111" spans="1:28" hidden="1" x14ac:dyDescent="0.15">
      <c r="A111" s="45" t="s">
        <v>95</v>
      </c>
      <c r="B111" s="45" t="s">
        <v>96</v>
      </c>
      <c r="C111" s="45" t="s">
        <v>458</v>
      </c>
      <c r="D111" s="45" t="s">
        <v>459</v>
      </c>
      <c r="E111" s="45" t="s">
        <v>209</v>
      </c>
      <c r="F111" s="45" t="s">
        <v>806</v>
      </c>
      <c r="G111" s="45" t="s">
        <v>210</v>
      </c>
      <c r="H111" s="147">
        <v>5</v>
      </c>
      <c r="I111" s="143">
        <v>0</v>
      </c>
      <c r="AA111" s="139" t="s">
        <v>574</v>
      </c>
      <c r="AB111" s="139">
        <f t="shared" si="1"/>
        <v>1</v>
      </c>
    </row>
    <row r="112" spans="1:28" hidden="1" x14ac:dyDescent="0.15">
      <c r="A112" s="45" t="s">
        <v>95</v>
      </c>
      <c r="B112" s="45" t="s">
        <v>96</v>
      </c>
      <c r="C112" s="45" t="s">
        <v>458</v>
      </c>
      <c r="D112" s="45" t="s">
        <v>459</v>
      </c>
      <c r="E112" s="45" t="s">
        <v>211</v>
      </c>
      <c r="F112" s="45" t="s">
        <v>117</v>
      </c>
      <c r="G112" s="45" t="s">
        <v>802</v>
      </c>
      <c r="H112" s="147">
        <v>42</v>
      </c>
      <c r="I112" s="143">
        <v>0</v>
      </c>
      <c r="AA112" s="139" t="s">
        <v>575</v>
      </c>
      <c r="AB112" s="139">
        <f t="shared" si="1"/>
        <v>1</v>
      </c>
    </row>
    <row r="113" spans="1:28" hidden="1" x14ac:dyDescent="0.15">
      <c r="A113" s="45" t="s">
        <v>95</v>
      </c>
      <c r="B113" s="45" t="s">
        <v>96</v>
      </c>
      <c r="C113" s="45" t="s">
        <v>458</v>
      </c>
      <c r="D113" s="45" t="s">
        <v>459</v>
      </c>
      <c r="E113" s="45" t="s">
        <v>212</v>
      </c>
      <c r="F113" s="45" t="s">
        <v>117</v>
      </c>
      <c r="G113" s="45" t="s">
        <v>802</v>
      </c>
      <c r="H113" s="147">
        <v>67</v>
      </c>
      <c r="I113" s="143">
        <v>0</v>
      </c>
      <c r="AA113" s="139" t="s">
        <v>576</v>
      </c>
      <c r="AB113" s="139">
        <f t="shared" si="1"/>
        <v>1</v>
      </c>
    </row>
    <row r="114" spans="1:28" hidden="1" x14ac:dyDescent="0.15">
      <c r="A114" s="45" t="s">
        <v>95</v>
      </c>
      <c r="B114" s="45" t="s">
        <v>96</v>
      </c>
      <c r="C114" s="45" t="s">
        <v>458</v>
      </c>
      <c r="D114" s="45" t="s">
        <v>459</v>
      </c>
      <c r="E114" s="45" t="s">
        <v>213</v>
      </c>
      <c r="F114" s="45" t="s">
        <v>117</v>
      </c>
      <c r="G114" s="45" t="s">
        <v>802</v>
      </c>
      <c r="H114" s="147">
        <v>0</v>
      </c>
      <c r="I114" s="143">
        <v>0</v>
      </c>
      <c r="AA114" s="139" t="s">
        <v>577</v>
      </c>
      <c r="AB114" s="139">
        <f t="shared" si="1"/>
        <v>1</v>
      </c>
    </row>
    <row r="115" spans="1:28" hidden="1" x14ac:dyDescent="0.15">
      <c r="A115" s="45" t="s">
        <v>95</v>
      </c>
      <c r="B115" s="45" t="s">
        <v>96</v>
      </c>
      <c r="C115" s="45" t="s">
        <v>458</v>
      </c>
      <c r="D115" s="45" t="s">
        <v>459</v>
      </c>
      <c r="E115" s="45" t="s">
        <v>214</v>
      </c>
      <c r="F115" s="45" t="s">
        <v>117</v>
      </c>
      <c r="G115" s="45" t="s">
        <v>802</v>
      </c>
      <c r="H115" s="147">
        <v>48</v>
      </c>
      <c r="I115" s="143">
        <v>0</v>
      </c>
      <c r="AA115" s="139" t="s">
        <v>578</v>
      </c>
      <c r="AB115" s="139">
        <f t="shared" si="1"/>
        <v>1</v>
      </c>
    </row>
    <row r="116" spans="1:28" hidden="1" x14ac:dyDescent="0.15">
      <c r="A116" s="45" t="s">
        <v>95</v>
      </c>
      <c r="B116" s="45" t="s">
        <v>96</v>
      </c>
      <c r="C116" s="45" t="s">
        <v>458</v>
      </c>
      <c r="D116" s="45" t="s">
        <v>459</v>
      </c>
      <c r="E116" s="45" t="s">
        <v>215</v>
      </c>
      <c r="F116" s="45" t="s">
        <v>117</v>
      </c>
      <c r="G116" s="45" t="s">
        <v>802</v>
      </c>
      <c r="H116" s="147">
        <v>7</v>
      </c>
      <c r="I116" s="143">
        <v>0</v>
      </c>
      <c r="AA116" s="139" t="s">
        <v>579</v>
      </c>
      <c r="AB116" s="139">
        <f t="shared" si="1"/>
        <v>1</v>
      </c>
    </row>
    <row r="117" spans="1:28" hidden="1" x14ac:dyDescent="0.15">
      <c r="A117" s="45" t="s">
        <v>95</v>
      </c>
      <c r="B117" s="45" t="s">
        <v>96</v>
      </c>
      <c r="C117" s="45" t="s">
        <v>458</v>
      </c>
      <c r="D117" s="45" t="s">
        <v>459</v>
      </c>
      <c r="E117" s="45" t="s">
        <v>216</v>
      </c>
      <c r="F117" s="45" t="s">
        <v>117</v>
      </c>
      <c r="G117" s="45" t="s">
        <v>802</v>
      </c>
      <c r="H117" s="147">
        <v>167</v>
      </c>
      <c r="I117" s="143">
        <v>0</v>
      </c>
      <c r="AA117" s="139" t="s">
        <v>580</v>
      </c>
      <c r="AB117" s="139">
        <f t="shared" si="1"/>
        <v>1</v>
      </c>
    </row>
    <row r="118" spans="1:28" hidden="1" x14ac:dyDescent="0.15">
      <c r="A118" s="45" t="s">
        <v>95</v>
      </c>
      <c r="B118" s="45" t="s">
        <v>96</v>
      </c>
      <c r="C118" s="45" t="s">
        <v>458</v>
      </c>
      <c r="D118" s="45" t="s">
        <v>459</v>
      </c>
      <c r="E118" s="45" t="s">
        <v>217</v>
      </c>
      <c r="F118" s="45" t="s">
        <v>117</v>
      </c>
      <c r="G118" s="45" t="s">
        <v>802</v>
      </c>
      <c r="H118" s="147">
        <v>83</v>
      </c>
      <c r="I118" s="143">
        <v>0</v>
      </c>
      <c r="AA118" s="139" t="s">
        <v>581</v>
      </c>
      <c r="AB118" s="139">
        <f t="shared" si="1"/>
        <v>1</v>
      </c>
    </row>
    <row r="119" spans="1:28" hidden="1" x14ac:dyDescent="0.15">
      <c r="A119" s="45" t="s">
        <v>95</v>
      </c>
      <c r="B119" s="45" t="s">
        <v>96</v>
      </c>
      <c r="C119" s="45" t="s">
        <v>458</v>
      </c>
      <c r="D119" s="45" t="s">
        <v>459</v>
      </c>
      <c r="E119" s="45" t="s">
        <v>218</v>
      </c>
      <c r="F119" s="45" t="s">
        <v>219</v>
      </c>
      <c r="H119" s="147">
        <v>0</v>
      </c>
      <c r="I119" s="143">
        <v>0</v>
      </c>
      <c r="AA119" s="139" t="s">
        <v>582</v>
      </c>
      <c r="AB119" s="139">
        <f t="shared" si="1"/>
        <v>1</v>
      </c>
    </row>
    <row r="120" spans="1:28" hidden="1" x14ac:dyDescent="0.15">
      <c r="A120" s="45" t="s">
        <v>95</v>
      </c>
      <c r="B120" s="45" t="s">
        <v>96</v>
      </c>
      <c r="C120" s="45" t="s">
        <v>458</v>
      </c>
      <c r="D120" s="45" t="s">
        <v>459</v>
      </c>
      <c r="E120" s="45" t="s">
        <v>220</v>
      </c>
      <c r="F120" s="45" t="s">
        <v>804</v>
      </c>
      <c r="G120" s="45" t="s">
        <v>805</v>
      </c>
      <c r="H120" s="147">
        <v>44.4</v>
      </c>
      <c r="I120" s="143">
        <v>0</v>
      </c>
      <c r="AA120" s="139" t="s">
        <v>583</v>
      </c>
      <c r="AB120" s="139">
        <f t="shared" si="1"/>
        <v>1</v>
      </c>
    </row>
    <row r="121" spans="1:28" hidden="1" x14ac:dyDescent="0.15">
      <c r="A121" s="45" t="s">
        <v>95</v>
      </c>
      <c r="B121" s="45" t="s">
        <v>96</v>
      </c>
      <c r="C121" s="45" t="s">
        <v>458</v>
      </c>
      <c r="D121" s="45" t="s">
        <v>459</v>
      </c>
      <c r="E121" s="45" t="s">
        <v>221</v>
      </c>
      <c r="F121" s="45" t="s">
        <v>804</v>
      </c>
      <c r="G121" s="45" t="s">
        <v>805</v>
      </c>
      <c r="H121" s="147">
        <v>43.6</v>
      </c>
      <c r="I121" s="143">
        <v>0</v>
      </c>
      <c r="AA121" s="139" t="s">
        <v>584</v>
      </c>
      <c r="AB121" s="139">
        <f t="shared" si="1"/>
        <v>1</v>
      </c>
    </row>
    <row r="122" spans="1:28" hidden="1" x14ac:dyDescent="0.15">
      <c r="A122" s="45" t="s">
        <v>95</v>
      </c>
      <c r="B122" s="45" t="s">
        <v>96</v>
      </c>
      <c r="C122" s="45" t="s">
        <v>458</v>
      </c>
      <c r="D122" s="45" t="s">
        <v>459</v>
      </c>
      <c r="E122" s="45" t="s">
        <v>222</v>
      </c>
      <c r="F122" s="45" t="s">
        <v>804</v>
      </c>
      <c r="G122" s="45" t="s">
        <v>805</v>
      </c>
      <c r="H122" s="147">
        <v>44.3</v>
      </c>
      <c r="I122" s="143">
        <v>0</v>
      </c>
      <c r="AA122" s="139" t="s">
        <v>585</v>
      </c>
      <c r="AB122" s="139">
        <f t="shared" si="1"/>
        <v>1</v>
      </c>
    </row>
    <row r="123" spans="1:28" hidden="1" x14ac:dyDescent="0.15">
      <c r="A123" s="45" t="s">
        <v>95</v>
      </c>
      <c r="B123" s="45" t="s">
        <v>96</v>
      </c>
      <c r="C123" s="45" t="s">
        <v>458</v>
      </c>
      <c r="D123" s="45" t="s">
        <v>459</v>
      </c>
      <c r="E123" s="45" t="s">
        <v>223</v>
      </c>
      <c r="F123" s="45" t="s">
        <v>804</v>
      </c>
      <c r="G123" s="45" t="s">
        <v>805</v>
      </c>
      <c r="H123" s="147">
        <v>45.2</v>
      </c>
      <c r="I123" s="143">
        <v>0</v>
      </c>
      <c r="AA123" s="139" t="s">
        <v>586</v>
      </c>
      <c r="AB123" s="139">
        <f t="shared" si="1"/>
        <v>1</v>
      </c>
    </row>
    <row r="124" spans="1:28" hidden="1" x14ac:dyDescent="0.15">
      <c r="A124" s="45" t="s">
        <v>95</v>
      </c>
      <c r="B124" s="45" t="s">
        <v>96</v>
      </c>
      <c r="C124" s="45" t="s">
        <v>458</v>
      </c>
      <c r="D124" s="45" t="s">
        <v>459</v>
      </c>
      <c r="E124" s="45" t="s">
        <v>224</v>
      </c>
      <c r="F124" s="45" t="s">
        <v>804</v>
      </c>
      <c r="G124" s="45" t="s">
        <v>805</v>
      </c>
      <c r="H124" s="147">
        <v>43.6</v>
      </c>
      <c r="I124" s="143">
        <v>0</v>
      </c>
      <c r="AA124" s="139" t="s">
        <v>587</v>
      </c>
      <c r="AB124" s="139">
        <f t="shared" si="1"/>
        <v>1</v>
      </c>
    </row>
    <row r="125" spans="1:28" hidden="1" x14ac:dyDescent="0.15">
      <c r="A125" s="45" t="s">
        <v>95</v>
      </c>
      <c r="B125" s="45" t="s">
        <v>96</v>
      </c>
      <c r="C125" s="45" t="s">
        <v>458</v>
      </c>
      <c r="D125" s="45" t="s">
        <v>459</v>
      </c>
      <c r="E125" s="45" t="s">
        <v>225</v>
      </c>
      <c r="F125" s="45" t="s">
        <v>804</v>
      </c>
      <c r="G125" s="45" t="s">
        <v>805</v>
      </c>
      <c r="H125" s="147">
        <v>11.1</v>
      </c>
      <c r="I125" s="143">
        <v>0</v>
      </c>
      <c r="AA125" s="139" t="s">
        <v>588</v>
      </c>
      <c r="AB125" s="139">
        <f t="shared" si="1"/>
        <v>1</v>
      </c>
    </row>
    <row r="126" spans="1:28" hidden="1" x14ac:dyDescent="0.15">
      <c r="A126" s="45" t="s">
        <v>95</v>
      </c>
      <c r="B126" s="45" t="s">
        <v>96</v>
      </c>
      <c r="C126" s="45" t="s">
        <v>458</v>
      </c>
      <c r="D126" s="45" t="s">
        <v>459</v>
      </c>
      <c r="E126" s="45" t="s">
        <v>226</v>
      </c>
      <c r="F126" s="45" t="s">
        <v>804</v>
      </c>
      <c r="G126" s="45" t="s">
        <v>805</v>
      </c>
      <c r="H126" s="147">
        <v>11.1</v>
      </c>
      <c r="I126" s="143">
        <v>0</v>
      </c>
      <c r="AA126" s="139" t="s">
        <v>589</v>
      </c>
      <c r="AB126" s="139">
        <f t="shared" si="1"/>
        <v>1</v>
      </c>
    </row>
    <row r="127" spans="1:28" hidden="1" x14ac:dyDescent="0.15">
      <c r="A127" s="45" t="s">
        <v>95</v>
      </c>
      <c r="B127" s="45" t="s">
        <v>96</v>
      </c>
      <c r="C127" s="45" t="s">
        <v>458</v>
      </c>
      <c r="D127" s="45" t="s">
        <v>459</v>
      </c>
      <c r="E127" s="45" t="s">
        <v>227</v>
      </c>
      <c r="F127" s="45" t="s">
        <v>804</v>
      </c>
      <c r="G127" s="45" t="s">
        <v>805</v>
      </c>
      <c r="H127" s="147">
        <v>11.1</v>
      </c>
      <c r="I127" s="143">
        <v>0</v>
      </c>
      <c r="AA127" s="139" t="s">
        <v>590</v>
      </c>
      <c r="AB127" s="139">
        <f t="shared" si="1"/>
        <v>1</v>
      </c>
    </row>
    <row r="128" spans="1:28" hidden="1" x14ac:dyDescent="0.15">
      <c r="A128" s="45" t="s">
        <v>95</v>
      </c>
      <c r="B128" s="45" t="s">
        <v>96</v>
      </c>
      <c r="C128" s="45" t="s">
        <v>458</v>
      </c>
      <c r="D128" s="45" t="s">
        <v>459</v>
      </c>
      <c r="E128" s="45" t="s">
        <v>228</v>
      </c>
      <c r="F128" s="45" t="s">
        <v>804</v>
      </c>
      <c r="G128" s="45" t="s">
        <v>805</v>
      </c>
      <c r="H128" s="147">
        <v>11.1</v>
      </c>
      <c r="I128" s="143">
        <v>0</v>
      </c>
      <c r="AA128" s="139" t="s">
        <v>591</v>
      </c>
      <c r="AB128" s="139">
        <f t="shared" si="1"/>
        <v>1</v>
      </c>
    </row>
    <row r="129" spans="1:28" hidden="1" x14ac:dyDescent="0.15">
      <c r="A129" s="45" t="s">
        <v>95</v>
      </c>
      <c r="B129" s="45" t="s">
        <v>96</v>
      </c>
      <c r="C129" s="45" t="s">
        <v>458</v>
      </c>
      <c r="D129" s="45" t="s">
        <v>459</v>
      </c>
      <c r="E129" s="45" t="s">
        <v>229</v>
      </c>
      <c r="F129" s="45" t="s">
        <v>804</v>
      </c>
      <c r="G129" s="45" t="s">
        <v>805</v>
      </c>
      <c r="H129" s="147">
        <v>11.1</v>
      </c>
      <c r="I129" s="143">
        <v>0</v>
      </c>
      <c r="AA129" s="139" t="s">
        <v>592</v>
      </c>
      <c r="AB129" s="139">
        <f t="shared" si="1"/>
        <v>1</v>
      </c>
    </row>
    <row r="130" spans="1:28" hidden="1" x14ac:dyDescent="0.15">
      <c r="A130" s="45" t="s">
        <v>95</v>
      </c>
      <c r="B130" s="45" t="s">
        <v>96</v>
      </c>
      <c r="C130" s="45" t="s">
        <v>458</v>
      </c>
      <c r="D130" s="45" t="s">
        <v>459</v>
      </c>
      <c r="E130" s="45" t="s">
        <v>230</v>
      </c>
      <c r="F130" s="45" t="s">
        <v>804</v>
      </c>
      <c r="G130" s="45" t="s">
        <v>805</v>
      </c>
      <c r="H130" s="147">
        <v>11.1</v>
      </c>
      <c r="I130" s="143">
        <v>0</v>
      </c>
      <c r="AA130" s="139" t="s">
        <v>593</v>
      </c>
      <c r="AB130" s="139">
        <f t="shared" ref="AB130:AB193" si="2">COUNTIF(AA:AA,AA130)</f>
        <v>1</v>
      </c>
    </row>
    <row r="131" spans="1:28" hidden="1" x14ac:dyDescent="0.15">
      <c r="A131" s="45" t="s">
        <v>95</v>
      </c>
      <c r="B131" s="45" t="s">
        <v>96</v>
      </c>
      <c r="C131" s="45" t="s">
        <v>458</v>
      </c>
      <c r="D131" s="45" t="s">
        <v>459</v>
      </c>
      <c r="E131" s="45" t="s">
        <v>231</v>
      </c>
      <c r="F131" s="45" t="s">
        <v>804</v>
      </c>
      <c r="G131" s="45" t="s">
        <v>805</v>
      </c>
      <c r="H131" s="147">
        <v>11.1</v>
      </c>
      <c r="I131" s="143">
        <v>0</v>
      </c>
      <c r="AA131" s="139" t="s">
        <v>594</v>
      </c>
      <c r="AB131" s="139">
        <f t="shared" si="2"/>
        <v>1</v>
      </c>
    </row>
    <row r="132" spans="1:28" hidden="1" x14ac:dyDescent="0.15">
      <c r="A132" s="45" t="s">
        <v>95</v>
      </c>
      <c r="B132" s="45" t="s">
        <v>96</v>
      </c>
      <c r="C132" s="45" t="s">
        <v>458</v>
      </c>
      <c r="D132" s="45" t="s">
        <v>459</v>
      </c>
      <c r="E132" s="45" t="s">
        <v>232</v>
      </c>
      <c r="F132" s="45" t="s">
        <v>804</v>
      </c>
      <c r="G132" s="45" t="s">
        <v>805</v>
      </c>
      <c r="H132" s="147">
        <v>11.1</v>
      </c>
      <c r="I132" s="143">
        <v>0</v>
      </c>
      <c r="AA132" s="139" t="s">
        <v>595</v>
      </c>
      <c r="AB132" s="139">
        <f t="shared" si="2"/>
        <v>1</v>
      </c>
    </row>
    <row r="133" spans="1:28" hidden="1" x14ac:dyDescent="0.15">
      <c r="A133" s="45" t="s">
        <v>95</v>
      </c>
      <c r="B133" s="45" t="s">
        <v>96</v>
      </c>
      <c r="C133" s="45" t="s">
        <v>458</v>
      </c>
      <c r="D133" s="45" t="s">
        <v>459</v>
      </c>
      <c r="E133" s="45" t="s">
        <v>233</v>
      </c>
      <c r="F133" s="45" t="s">
        <v>804</v>
      </c>
      <c r="G133" s="45" t="s">
        <v>805</v>
      </c>
      <c r="H133" s="147">
        <v>15.5</v>
      </c>
      <c r="I133" s="143">
        <v>0</v>
      </c>
      <c r="AA133" s="139" t="s">
        <v>596</v>
      </c>
      <c r="AB133" s="139">
        <f t="shared" si="2"/>
        <v>1</v>
      </c>
    </row>
    <row r="134" spans="1:28" hidden="1" x14ac:dyDescent="0.15">
      <c r="A134" s="45" t="s">
        <v>95</v>
      </c>
      <c r="B134" s="45" t="s">
        <v>96</v>
      </c>
      <c r="C134" s="45" t="s">
        <v>458</v>
      </c>
      <c r="D134" s="45" t="s">
        <v>459</v>
      </c>
      <c r="E134" s="45" t="s">
        <v>234</v>
      </c>
      <c r="F134" s="45" t="s">
        <v>804</v>
      </c>
      <c r="G134" s="45" t="s">
        <v>805</v>
      </c>
      <c r="H134" s="147">
        <v>27.5</v>
      </c>
      <c r="I134" s="143">
        <v>0</v>
      </c>
      <c r="AA134" s="139" t="s">
        <v>597</v>
      </c>
      <c r="AB134" s="139">
        <f t="shared" si="2"/>
        <v>1</v>
      </c>
    </row>
    <row r="135" spans="1:28" hidden="1" x14ac:dyDescent="0.15">
      <c r="A135" s="45" t="s">
        <v>95</v>
      </c>
      <c r="B135" s="45" t="s">
        <v>96</v>
      </c>
      <c r="C135" s="45" t="s">
        <v>458</v>
      </c>
      <c r="D135" s="45" t="s">
        <v>459</v>
      </c>
      <c r="E135" s="45" t="s">
        <v>235</v>
      </c>
      <c r="F135" s="45" t="s">
        <v>804</v>
      </c>
      <c r="G135" s="45" t="s">
        <v>805</v>
      </c>
      <c r="H135" s="147">
        <v>44.5</v>
      </c>
      <c r="I135" s="143">
        <v>0</v>
      </c>
      <c r="AA135" s="139" t="s">
        <v>598</v>
      </c>
      <c r="AB135" s="139">
        <f t="shared" si="2"/>
        <v>1</v>
      </c>
    </row>
    <row r="136" spans="1:28" hidden="1" x14ac:dyDescent="0.15">
      <c r="A136" s="45" t="s">
        <v>95</v>
      </c>
      <c r="B136" s="45" t="s">
        <v>96</v>
      </c>
      <c r="C136" s="45" t="s">
        <v>458</v>
      </c>
      <c r="D136" s="45" t="s">
        <v>459</v>
      </c>
      <c r="E136" s="45" t="s">
        <v>236</v>
      </c>
      <c r="F136" s="45" t="s">
        <v>804</v>
      </c>
      <c r="G136" s="45" t="s">
        <v>805</v>
      </c>
      <c r="H136" s="147">
        <v>21.3</v>
      </c>
      <c r="I136" s="143">
        <v>0</v>
      </c>
      <c r="AA136" s="139" t="s">
        <v>599</v>
      </c>
      <c r="AB136" s="139">
        <f t="shared" si="2"/>
        <v>1</v>
      </c>
    </row>
    <row r="137" spans="1:28" hidden="1" x14ac:dyDescent="0.15">
      <c r="A137" s="45" t="s">
        <v>95</v>
      </c>
      <c r="B137" s="45" t="s">
        <v>96</v>
      </c>
      <c r="C137" s="45" t="s">
        <v>458</v>
      </c>
      <c r="D137" s="45" t="s">
        <v>459</v>
      </c>
      <c r="E137" s="45" t="s">
        <v>237</v>
      </c>
      <c r="F137" s="45" t="s">
        <v>804</v>
      </c>
      <c r="G137" s="45" t="s">
        <v>805</v>
      </c>
      <c r="H137" s="147">
        <v>21.3</v>
      </c>
      <c r="I137" s="143">
        <v>0</v>
      </c>
      <c r="AA137" s="139" t="s">
        <v>600</v>
      </c>
      <c r="AB137" s="139">
        <f t="shared" si="2"/>
        <v>1</v>
      </c>
    </row>
    <row r="138" spans="1:28" hidden="1" x14ac:dyDescent="0.15">
      <c r="A138" s="45" t="s">
        <v>95</v>
      </c>
      <c r="B138" s="45" t="s">
        <v>96</v>
      </c>
      <c r="C138" s="45" t="s">
        <v>458</v>
      </c>
      <c r="D138" s="45" t="s">
        <v>459</v>
      </c>
      <c r="E138" s="45" t="s">
        <v>238</v>
      </c>
      <c r="F138" s="45" t="s">
        <v>804</v>
      </c>
      <c r="G138" s="45" t="s">
        <v>805</v>
      </c>
      <c r="H138" s="147">
        <v>44.5</v>
      </c>
      <c r="I138" s="143">
        <v>0</v>
      </c>
      <c r="AA138" s="139" t="s">
        <v>601</v>
      </c>
      <c r="AB138" s="139">
        <f t="shared" si="2"/>
        <v>1</v>
      </c>
    </row>
    <row r="139" spans="1:28" hidden="1" x14ac:dyDescent="0.15">
      <c r="A139" s="45" t="s">
        <v>95</v>
      </c>
      <c r="B139" s="45" t="s">
        <v>96</v>
      </c>
      <c r="C139" s="45" t="s">
        <v>458</v>
      </c>
      <c r="D139" s="45" t="s">
        <v>459</v>
      </c>
      <c r="E139" s="45" t="s">
        <v>239</v>
      </c>
      <c r="F139" s="45" t="s">
        <v>804</v>
      </c>
      <c r="G139" s="45" t="s">
        <v>805</v>
      </c>
      <c r="H139" s="147">
        <v>5.5</v>
      </c>
      <c r="I139" s="143">
        <v>0</v>
      </c>
      <c r="AA139" s="139" t="s">
        <v>602</v>
      </c>
      <c r="AB139" s="139">
        <f t="shared" si="2"/>
        <v>1</v>
      </c>
    </row>
    <row r="140" spans="1:28" hidden="1" x14ac:dyDescent="0.15">
      <c r="A140" s="45" t="s">
        <v>95</v>
      </c>
      <c r="B140" s="45" t="s">
        <v>96</v>
      </c>
      <c r="C140" s="45" t="s">
        <v>458</v>
      </c>
      <c r="D140" s="45" t="s">
        <v>459</v>
      </c>
      <c r="E140" s="45" t="s">
        <v>240</v>
      </c>
      <c r="F140" s="45" t="s">
        <v>804</v>
      </c>
      <c r="G140" s="45" t="s">
        <v>805</v>
      </c>
      <c r="H140" s="147">
        <v>5.5</v>
      </c>
      <c r="I140" s="143">
        <v>0</v>
      </c>
      <c r="AA140" s="139" t="s">
        <v>603</v>
      </c>
      <c r="AB140" s="139">
        <f t="shared" si="2"/>
        <v>1</v>
      </c>
    </row>
    <row r="141" spans="1:28" hidden="1" x14ac:dyDescent="0.15">
      <c r="A141" s="45" t="s">
        <v>95</v>
      </c>
      <c r="B141" s="45" t="s">
        <v>96</v>
      </c>
      <c r="C141" s="45" t="s">
        <v>458</v>
      </c>
      <c r="D141" s="45" t="s">
        <v>459</v>
      </c>
      <c r="E141" s="45" t="s">
        <v>241</v>
      </c>
      <c r="F141" s="45" t="s">
        <v>804</v>
      </c>
      <c r="G141" s="45" t="s">
        <v>805</v>
      </c>
      <c r="H141" s="147">
        <v>10.7</v>
      </c>
      <c r="I141" s="143">
        <v>0</v>
      </c>
      <c r="AA141" s="139" t="s">
        <v>604</v>
      </c>
      <c r="AB141" s="139">
        <f t="shared" si="2"/>
        <v>1</v>
      </c>
    </row>
    <row r="142" spans="1:28" hidden="1" x14ac:dyDescent="0.15">
      <c r="A142" s="45" t="s">
        <v>95</v>
      </c>
      <c r="B142" s="45" t="s">
        <v>96</v>
      </c>
      <c r="C142" s="45" t="s">
        <v>458</v>
      </c>
      <c r="D142" s="45" t="s">
        <v>459</v>
      </c>
      <c r="E142" s="45" t="s">
        <v>242</v>
      </c>
      <c r="F142" s="45" t="s">
        <v>804</v>
      </c>
      <c r="G142" s="45" t="s">
        <v>805</v>
      </c>
      <c r="H142" s="147">
        <v>10.7</v>
      </c>
      <c r="I142" s="143">
        <v>0</v>
      </c>
      <c r="AA142" s="139" t="s">
        <v>605</v>
      </c>
      <c r="AB142" s="139">
        <f t="shared" si="2"/>
        <v>1</v>
      </c>
    </row>
    <row r="143" spans="1:28" hidden="1" x14ac:dyDescent="0.15">
      <c r="A143" s="45" t="s">
        <v>95</v>
      </c>
      <c r="B143" s="45" t="s">
        <v>96</v>
      </c>
      <c r="C143" s="45" t="s">
        <v>458</v>
      </c>
      <c r="D143" s="45" t="s">
        <v>459</v>
      </c>
      <c r="E143" s="45" t="s">
        <v>243</v>
      </c>
      <c r="F143" s="45" t="s">
        <v>804</v>
      </c>
      <c r="G143" s="45" t="s">
        <v>805</v>
      </c>
      <c r="H143" s="147">
        <v>10.7</v>
      </c>
      <c r="I143" s="143">
        <v>0</v>
      </c>
      <c r="AA143" s="139" t="s">
        <v>606</v>
      </c>
      <c r="AB143" s="139">
        <f t="shared" si="2"/>
        <v>1</v>
      </c>
    </row>
    <row r="144" spans="1:28" hidden="1" x14ac:dyDescent="0.15">
      <c r="A144" s="45" t="s">
        <v>95</v>
      </c>
      <c r="B144" s="45" t="s">
        <v>96</v>
      </c>
      <c r="C144" s="45" t="s">
        <v>458</v>
      </c>
      <c r="D144" s="45" t="s">
        <v>460</v>
      </c>
      <c r="E144" s="45" t="s">
        <v>244</v>
      </c>
      <c r="F144" s="45" t="s">
        <v>203</v>
      </c>
      <c r="G144" s="45" t="s">
        <v>808</v>
      </c>
      <c r="H144" s="147">
        <v>17</v>
      </c>
      <c r="I144" s="143">
        <v>0</v>
      </c>
      <c r="AA144" s="139" t="s">
        <v>607</v>
      </c>
      <c r="AB144" s="139">
        <f t="shared" si="2"/>
        <v>1</v>
      </c>
    </row>
    <row r="145" spans="1:28" hidden="1" x14ac:dyDescent="0.15">
      <c r="A145" s="45" t="s">
        <v>95</v>
      </c>
      <c r="B145" s="45" t="s">
        <v>96</v>
      </c>
      <c r="C145" s="45" t="s">
        <v>458</v>
      </c>
      <c r="D145" s="45" t="s">
        <v>460</v>
      </c>
      <c r="E145" s="45" t="s">
        <v>245</v>
      </c>
      <c r="F145" s="45" t="s">
        <v>203</v>
      </c>
      <c r="G145" s="45" t="s">
        <v>808</v>
      </c>
      <c r="H145" s="147">
        <v>13</v>
      </c>
      <c r="I145" s="143">
        <v>0</v>
      </c>
      <c r="AA145" s="139" t="s">
        <v>608</v>
      </c>
      <c r="AB145" s="139">
        <f t="shared" si="2"/>
        <v>1</v>
      </c>
    </row>
    <row r="146" spans="1:28" hidden="1" x14ac:dyDescent="0.15">
      <c r="A146" s="45" t="s">
        <v>95</v>
      </c>
      <c r="B146" s="45" t="s">
        <v>96</v>
      </c>
      <c r="C146" s="45" t="s">
        <v>458</v>
      </c>
      <c r="D146" s="45" t="s">
        <v>460</v>
      </c>
      <c r="E146" s="45" t="s">
        <v>246</v>
      </c>
      <c r="F146" s="45" t="s">
        <v>806</v>
      </c>
      <c r="G146" s="45" t="s">
        <v>808</v>
      </c>
      <c r="H146" s="147">
        <v>765</v>
      </c>
      <c r="I146" s="143">
        <v>0</v>
      </c>
      <c r="AA146" s="139" t="s">
        <v>609</v>
      </c>
      <c r="AB146" s="139">
        <f t="shared" si="2"/>
        <v>1</v>
      </c>
    </row>
    <row r="147" spans="1:28" hidden="1" x14ac:dyDescent="0.15">
      <c r="A147" s="45" t="s">
        <v>95</v>
      </c>
      <c r="B147" s="45" t="s">
        <v>96</v>
      </c>
      <c r="C147" s="45" t="s">
        <v>458</v>
      </c>
      <c r="D147" s="45" t="s">
        <v>460</v>
      </c>
      <c r="E147" s="45" t="s">
        <v>247</v>
      </c>
      <c r="F147" s="45" t="s">
        <v>806</v>
      </c>
      <c r="G147" s="45" t="s">
        <v>808</v>
      </c>
      <c r="H147" s="147">
        <v>30</v>
      </c>
      <c r="I147" s="143">
        <v>0</v>
      </c>
      <c r="AA147" s="139" t="s">
        <v>610</v>
      </c>
      <c r="AB147" s="139">
        <f t="shared" si="2"/>
        <v>1</v>
      </c>
    </row>
    <row r="148" spans="1:28" hidden="1" x14ac:dyDescent="0.15">
      <c r="A148" s="45" t="s">
        <v>95</v>
      </c>
      <c r="B148" s="45" t="s">
        <v>96</v>
      </c>
      <c r="C148" s="45" t="s">
        <v>458</v>
      </c>
      <c r="D148" s="45" t="s">
        <v>460</v>
      </c>
      <c r="E148" s="45" t="s">
        <v>248</v>
      </c>
      <c r="F148" s="45" t="s">
        <v>117</v>
      </c>
      <c r="G148" s="45" t="s">
        <v>808</v>
      </c>
      <c r="H148" s="147">
        <v>8</v>
      </c>
      <c r="I148" s="143">
        <v>0</v>
      </c>
      <c r="AA148" s="139" t="s">
        <v>611</v>
      </c>
      <c r="AB148" s="139">
        <f t="shared" si="2"/>
        <v>1</v>
      </c>
    </row>
    <row r="149" spans="1:28" hidden="1" x14ac:dyDescent="0.15">
      <c r="A149" s="45" t="s">
        <v>95</v>
      </c>
      <c r="B149" s="45" t="s">
        <v>96</v>
      </c>
      <c r="C149" s="45" t="s">
        <v>458</v>
      </c>
      <c r="D149" s="45" t="s">
        <v>460</v>
      </c>
      <c r="E149" s="45" t="s">
        <v>249</v>
      </c>
      <c r="F149" s="45" t="s">
        <v>117</v>
      </c>
      <c r="G149" s="45" t="s">
        <v>808</v>
      </c>
      <c r="H149" s="147">
        <v>25</v>
      </c>
      <c r="I149" s="143">
        <v>0</v>
      </c>
      <c r="AA149" s="139" t="s">
        <v>612</v>
      </c>
      <c r="AB149" s="139">
        <f t="shared" si="2"/>
        <v>1</v>
      </c>
    </row>
    <row r="150" spans="1:28" hidden="1" x14ac:dyDescent="0.15">
      <c r="A150" s="45" t="s">
        <v>95</v>
      </c>
      <c r="B150" s="45" t="s">
        <v>96</v>
      </c>
      <c r="C150" s="45" t="s">
        <v>458</v>
      </c>
      <c r="D150" s="45" t="s">
        <v>460</v>
      </c>
      <c r="E150" s="45" t="s">
        <v>250</v>
      </c>
      <c r="F150" s="45" t="s">
        <v>806</v>
      </c>
      <c r="G150" s="45" t="s">
        <v>808</v>
      </c>
      <c r="H150" s="147">
        <v>18</v>
      </c>
      <c r="I150" s="143">
        <v>0</v>
      </c>
      <c r="AA150" s="139" t="s">
        <v>613</v>
      </c>
      <c r="AB150" s="139">
        <f t="shared" si="2"/>
        <v>1</v>
      </c>
    </row>
    <row r="151" spans="1:28" hidden="1" x14ac:dyDescent="0.15">
      <c r="A151" s="45" t="s">
        <v>95</v>
      </c>
      <c r="B151" s="45" t="s">
        <v>96</v>
      </c>
      <c r="C151" s="45" t="s">
        <v>458</v>
      </c>
      <c r="D151" s="45" t="s">
        <v>460</v>
      </c>
      <c r="E151" s="45" t="s">
        <v>251</v>
      </c>
      <c r="F151" s="45" t="s">
        <v>806</v>
      </c>
      <c r="G151" s="45" t="s">
        <v>808</v>
      </c>
      <c r="H151" s="147">
        <v>16</v>
      </c>
      <c r="I151" s="143">
        <v>0</v>
      </c>
      <c r="AA151" s="139" t="s">
        <v>614</v>
      </c>
      <c r="AB151" s="139">
        <f t="shared" si="2"/>
        <v>1</v>
      </c>
    </row>
    <row r="152" spans="1:28" hidden="1" x14ac:dyDescent="0.15">
      <c r="A152" s="45" t="s">
        <v>95</v>
      </c>
      <c r="B152" s="45" t="s">
        <v>96</v>
      </c>
      <c r="C152" s="45" t="s">
        <v>458</v>
      </c>
      <c r="D152" s="45" t="s">
        <v>460</v>
      </c>
      <c r="E152" s="45" t="s">
        <v>252</v>
      </c>
      <c r="F152" s="45" t="s">
        <v>806</v>
      </c>
      <c r="G152" s="45" t="s">
        <v>808</v>
      </c>
      <c r="H152" s="147">
        <v>11</v>
      </c>
      <c r="I152" s="143">
        <v>0</v>
      </c>
      <c r="AA152" s="139" t="s">
        <v>615</v>
      </c>
      <c r="AB152" s="139">
        <f t="shared" si="2"/>
        <v>1</v>
      </c>
    </row>
    <row r="153" spans="1:28" hidden="1" x14ac:dyDescent="0.15">
      <c r="A153" s="45" t="s">
        <v>95</v>
      </c>
      <c r="B153" s="45" t="s">
        <v>96</v>
      </c>
      <c r="C153" s="45" t="s">
        <v>458</v>
      </c>
      <c r="D153" s="45" t="s">
        <v>460</v>
      </c>
      <c r="E153" s="45" t="s">
        <v>253</v>
      </c>
      <c r="F153" s="45" t="s">
        <v>203</v>
      </c>
      <c r="G153" s="45" t="s">
        <v>808</v>
      </c>
      <c r="H153" s="147">
        <v>18</v>
      </c>
      <c r="I153" s="143">
        <v>0</v>
      </c>
      <c r="AA153" s="139" t="s">
        <v>616</v>
      </c>
      <c r="AB153" s="139">
        <f t="shared" si="2"/>
        <v>1</v>
      </c>
    </row>
    <row r="154" spans="1:28" hidden="1" x14ac:dyDescent="0.15">
      <c r="A154" s="45" t="s">
        <v>95</v>
      </c>
      <c r="B154" s="45" t="s">
        <v>96</v>
      </c>
      <c r="C154" s="45" t="s">
        <v>458</v>
      </c>
      <c r="D154" s="45" t="s">
        <v>460</v>
      </c>
      <c r="E154" s="45" t="s">
        <v>254</v>
      </c>
      <c r="F154" s="45" t="s">
        <v>806</v>
      </c>
      <c r="G154" s="45" t="s">
        <v>808</v>
      </c>
      <c r="H154" s="147">
        <v>18</v>
      </c>
      <c r="I154" s="143">
        <v>0</v>
      </c>
      <c r="AA154" s="139" t="s">
        <v>617</v>
      </c>
      <c r="AB154" s="139">
        <f t="shared" si="2"/>
        <v>1</v>
      </c>
    </row>
    <row r="155" spans="1:28" hidden="1" x14ac:dyDescent="0.15">
      <c r="A155" s="45" t="s">
        <v>95</v>
      </c>
      <c r="B155" s="45" t="s">
        <v>96</v>
      </c>
      <c r="C155" s="45" t="s">
        <v>458</v>
      </c>
      <c r="D155" s="45" t="s">
        <v>460</v>
      </c>
      <c r="E155" s="45" t="s">
        <v>255</v>
      </c>
      <c r="F155" s="45" t="s">
        <v>203</v>
      </c>
      <c r="G155" s="45" t="s">
        <v>808</v>
      </c>
      <c r="H155" s="147">
        <v>13</v>
      </c>
      <c r="I155" s="143">
        <v>0</v>
      </c>
      <c r="AA155" s="139" t="s">
        <v>618</v>
      </c>
      <c r="AB155" s="139">
        <f t="shared" si="2"/>
        <v>1</v>
      </c>
    </row>
    <row r="156" spans="1:28" hidden="1" x14ac:dyDescent="0.15">
      <c r="A156" s="45" t="s">
        <v>95</v>
      </c>
      <c r="B156" s="45" t="s">
        <v>96</v>
      </c>
      <c r="C156" s="45" t="s">
        <v>458</v>
      </c>
      <c r="D156" s="45" t="s">
        <v>460</v>
      </c>
      <c r="E156" s="45" t="s">
        <v>256</v>
      </c>
      <c r="F156" s="45" t="s">
        <v>203</v>
      </c>
      <c r="G156" s="45" t="s">
        <v>808</v>
      </c>
      <c r="H156" s="147">
        <v>18</v>
      </c>
      <c r="I156" s="143">
        <v>0</v>
      </c>
      <c r="AA156" s="139" t="s">
        <v>619</v>
      </c>
      <c r="AB156" s="139">
        <f t="shared" si="2"/>
        <v>1</v>
      </c>
    </row>
    <row r="157" spans="1:28" hidden="1" x14ac:dyDescent="0.15">
      <c r="A157" s="45" t="s">
        <v>95</v>
      </c>
      <c r="B157" s="45" t="s">
        <v>96</v>
      </c>
      <c r="C157" s="45" t="s">
        <v>458</v>
      </c>
      <c r="D157" s="45" t="s">
        <v>460</v>
      </c>
      <c r="E157" s="45" t="s">
        <v>257</v>
      </c>
      <c r="F157" s="45" t="s">
        <v>203</v>
      </c>
      <c r="G157" s="45" t="s">
        <v>808</v>
      </c>
      <c r="H157" s="147">
        <v>13</v>
      </c>
      <c r="I157" s="143">
        <v>0</v>
      </c>
      <c r="AA157" s="139" t="s">
        <v>620</v>
      </c>
      <c r="AB157" s="139">
        <f t="shared" si="2"/>
        <v>1</v>
      </c>
    </row>
    <row r="158" spans="1:28" hidden="1" x14ac:dyDescent="0.15">
      <c r="A158" s="45" t="s">
        <v>95</v>
      </c>
      <c r="B158" s="45" t="s">
        <v>96</v>
      </c>
      <c r="C158" s="45" t="s">
        <v>458</v>
      </c>
      <c r="D158" s="45" t="s">
        <v>460</v>
      </c>
      <c r="E158" s="45" t="s">
        <v>258</v>
      </c>
      <c r="F158" s="45" t="s">
        <v>806</v>
      </c>
      <c r="G158" s="45" t="s">
        <v>808</v>
      </c>
      <c r="H158" s="147">
        <v>333</v>
      </c>
      <c r="I158" s="143">
        <v>0</v>
      </c>
      <c r="AA158" s="139" t="s">
        <v>621</v>
      </c>
      <c r="AB158" s="139">
        <f t="shared" si="2"/>
        <v>1</v>
      </c>
    </row>
    <row r="159" spans="1:28" hidden="1" x14ac:dyDescent="0.15">
      <c r="A159" s="45" t="s">
        <v>95</v>
      </c>
      <c r="B159" s="45" t="s">
        <v>96</v>
      </c>
      <c r="C159" s="45" t="s">
        <v>458</v>
      </c>
      <c r="D159" s="45" t="s">
        <v>460</v>
      </c>
      <c r="E159" s="45" t="s">
        <v>259</v>
      </c>
      <c r="F159" s="45" t="s">
        <v>117</v>
      </c>
      <c r="G159" s="45" t="s">
        <v>801</v>
      </c>
      <c r="H159" s="147">
        <v>36</v>
      </c>
      <c r="I159" s="143">
        <v>0</v>
      </c>
      <c r="AA159" s="139" t="s">
        <v>622</v>
      </c>
      <c r="AB159" s="139">
        <f t="shared" si="2"/>
        <v>1</v>
      </c>
    </row>
    <row r="160" spans="1:28" hidden="1" x14ac:dyDescent="0.15">
      <c r="A160" s="45" t="s">
        <v>95</v>
      </c>
      <c r="B160" s="45" t="s">
        <v>96</v>
      </c>
      <c r="C160" s="45" t="s">
        <v>458</v>
      </c>
      <c r="D160" s="45" t="s">
        <v>460</v>
      </c>
      <c r="E160" s="45" t="s">
        <v>260</v>
      </c>
      <c r="F160" s="45" t="s">
        <v>203</v>
      </c>
      <c r="G160" s="45" t="s">
        <v>801</v>
      </c>
      <c r="H160" s="147">
        <v>10</v>
      </c>
      <c r="I160" s="143">
        <v>0</v>
      </c>
      <c r="AA160" s="139" t="s">
        <v>623</v>
      </c>
      <c r="AB160" s="139">
        <f t="shared" si="2"/>
        <v>1</v>
      </c>
    </row>
    <row r="161" spans="1:28" hidden="1" x14ac:dyDescent="0.15">
      <c r="A161" s="45" t="s">
        <v>95</v>
      </c>
      <c r="B161" s="45" t="s">
        <v>96</v>
      </c>
      <c r="C161" s="45" t="s">
        <v>458</v>
      </c>
      <c r="D161" s="45" t="s">
        <v>460</v>
      </c>
      <c r="E161" s="45" t="s">
        <v>261</v>
      </c>
      <c r="F161" s="45" t="s">
        <v>806</v>
      </c>
      <c r="G161" s="45" t="s">
        <v>808</v>
      </c>
      <c r="H161" s="147">
        <v>10</v>
      </c>
      <c r="I161" s="143">
        <v>0</v>
      </c>
      <c r="AA161" s="139" t="s">
        <v>624</v>
      </c>
      <c r="AB161" s="139">
        <f t="shared" si="2"/>
        <v>1</v>
      </c>
    </row>
    <row r="162" spans="1:28" hidden="1" x14ac:dyDescent="0.15">
      <c r="A162" s="45" t="s">
        <v>95</v>
      </c>
      <c r="B162" s="45" t="s">
        <v>96</v>
      </c>
      <c r="C162" s="45" t="s">
        <v>458</v>
      </c>
      <c r="D162" s="45" t="s">
        <v>460</v>
      </c>
      <c r="E162" s="45" t="s">
        <v>262</v>
      </c>
      <c r="F162" s="45" t="s">
        <v>203</v>
      </c>
      <c r="G162" s="45" t="s">
        <v>801</v>
      </c>
      <c r="H162" s="147">
        <v>40</v>
      </c>
      <c r="I162" s="143">
        <v>0</v>
      </c>
      <c r="AA162" s="139" t="s">
        <v>625</v>
      </c>
      <c r="AB162" s="139">
        <f t="shared" si="2"/>
        <v>1</v>
      </c>
    </row>
    <row r="163" spans="1:28" hidden="1" x14ac:dyDescent="0.15">
      <c r="A163" s="45" t="s">
        <v>95</v>
      </c>
      <c r="B163" s="45" t="s">
        <v>96</v>
      </c>
      <c r="C163" s="45" t="s">
        <v>458</v>
      </c>
      <c r="D163" s="45" t="s">
        <v>460</v>
      </c>
      <c r="E163" s="45" t="s">
        <v>263</v>
      </c>
      <c r="F163" s="45" t="s">
        <v>205</v>
      </c>
      <c r="G163" s="45" t="s">
        <v>801</v>
      </c>
      <c r="H163" s="147">
        <v>1.4</v>
      </c>
      <c r="I163" s="143">
        <v>0</v>
      </c>
      <c r="AA163" s="139" t="s">
        <v>626</v>
      </c>
      <c r="AB163" s="139">
        <f t="shared" si="2"/>
        <v>1</v>
      </c>
    </row>
    <row r="164" spans="1:28" hidden="1" x14ac:dyDescent="0.15">
      <c r="A164" s="45" t="s">
        <v>95</v>
      </c>
      <c r="B164" s="45" t="s">
        <v>96</v>
      </c>
      <c r="C164" s="45" t="s">
        <v>458</v>
      </c>
      <c r="D164" s="45" t="s">
        <v>461</v>
      </c>
      <c r="E164" s="45" t="s">
        <v>264</v>
      </c>
      <c r="F164" s="45" t="s">
        <v>203</v>
      </c>
      <c r="G164" s="45" t="s">
        <v>801</v>
      </c>
      <c r="H164" s="147">
        <v>15</v>
      </c>
      <c r="I164" s="143">
        <v>0</v>
      </c>
      <c r="AA164" s="139" t="s">
        <v>627</v>
      </c>
      <c r="AB164" s="139">
        <f t="shared" si="2"/>
        <v>1</v>
      </c>
    </row>
    <row r="165" spans="1:28" hidden="1" x14ac:dyDescent="0.15">
      <c r="A165" s="45" t="s">
        <v>95</v>
      </c>
      <c r="B165" s="45" t="s">
        <v>96</v>
      </c>
      <c r="C165" s="45" t="s">
        <v>458</v>
      </c>
      <c r="D165" s="45" t="s">
        <v>461</v>
      </c>
      <c r="E165" s="45" t="s">
        <v>265</v>
      </c>
      <c r="F165" s="45" t="s">
        <v>203</v>
      </c>
      <c r="G165" s="45" t="s">
        <v>801</v>
      </c>
      <c r="H165" s="147">
        <v>13</v>
      </c>
      <c r="I165" s="143">
        <v>0</v>
      </c>
      <c r="AA165" s="139" t="s">
        <v>628</v>
      </c>
      <c r="AB165" s="139">
        <f t="shared" si="2"/>
        <v>1</v>
      </c>
    </row>
    <row r="166" spans="1:28" hidden="1" x14ac:dyDescent="0.15">
      <c r="A166" s="45" t="s">
        <v>95</v>
      </c>
      <c r="B166" s="45" t="s">
        <v>96</v>
      </c>
      <c r="C166" s="45" t="s">
        <v>458</v>
      </c>
      <c r="D166" s="45" t="s">
        <v>461</v>
      </c>
      <c r="E166" s="45" t="s">
        <v>266</v>
      </c>
      <c r="F166" s="45" t="s">
        <v>205</v>
      </c>
      <c r="G166" s="45" t="s">
        <v>801</v>
      </c>
      <c r="H166" s="147">
        <v>2</v>
      </c>
      <c r="I166" s="143">
        <v>0</v>
      </c>
      <c r="AA166" s="139" t="s">
        <v>629</v>
      </c>
      <c r="AB166" s="139">
        <f t="shared" si="2"/>
        <v>1</v>
      </c>
    </row>
    <row r="167" spans="1:28" hidden="1" x14ac:dyDescent="0.15">
      <c r="A167" s="45" t="s">
        <v>95</v>
      </c>
      <c r="B167" s="45" t="s">
        <v>96</v>
      </c>
      <c r="C167" s="45" t="s">
        <v>458</v>
      </c>
      <c r="D167" s="45" t="s">
        <v>461</v>
      </c>
      <c r="E167" s="45" t="s">
        <v>267</v>
      </c>
      <c r="F167" s="45" t="s">
        <v>203</v>
      </c>
      <c r="G167" s="45" t="s">
        <v>801</v>
      </c>
      <c r="H167" s="147">
        <v>4</v>
      </c>
      <c r="I167" s="143">
        <v>0</v>
      </c>
      <c r="AA167" s="139" t="s">
        <v>630</v>
      </c>
      <c r="AB167" s="139">
        <f t="shared" si="2"/>
        <v>1</v>
      </c>
    </row>
    <row r="168" spans="1:28" hidden="1" x14ac:dyDescent="0.15">
      <c r="A168" s="45" t="s">
        <v>95</v>
      </c>
      <c r="B168" s="45" t="s">
        <v>96</v>
      </c>
      <c r="C168" s="45" t="s">
        <v>458</v>
      </c>
      <c r="D168" s="45" t="s">
        <v>461</v>
      </c>
      <c r="E168" s="45" t="s">
        <v>268</v>
      </c>
      <c r="F168" s="45" t="s">
        <v>203</v>
      </c>
      <c r="G168" s="45" t="s">
        <v>801</v>
      </c>
      <c r="H168" s="147">
        <v>26</v>
      </c>
      <c r="I168" s="143">
        <v>0</v>
      </c>
      <c r="AA168" s="139" t="s">
        <v>631</v>
      </c>
      <c r="AB168" s="139">
        <f t="shared" si="2"/>
        <v>1</v>
      </c>
    </row>
    <row r="169" spans="1:28" hidden="1" x14ac:dyDescent="0.15">
      <c r="A169" s="45" t="s">
        <v>95</v>
      </c>
      <c r="B169" s="45" t="s">
        <v>96</v>
      </c>
      <c r="C169" s="45" t="s">
        <v>458</v>
      </c>
      <c r="D169" s="45" t="s">
        <v>461</v>
      </c>
      <c r="E169" s="45" t="s">
        <v>269</v>
      </c>
      <c r="F169" s="45" t="s">
        <v>804</v>
      </c>
      <c r="G169" s="45" t="s">
        <v>805</v>
      </c>
      <c r="H169" s="147">
        <v>25.6</v>
      </c>
      <c r="I169" s="143">
        <v>0</v>
      </c>
      <c r="AA169" s="139" t="s">
        <v>632</v>
      </c>
      <c r="AB169" s="139">
        <f t="shared" si="2"/>
        <v>1</v>
      </c>
    </row>
    <row r="170" spans="1:28" hidden="1" x14ac:dyDescent="0.15">
      <c r="A170" s="45" t="s">
        <v>95</v>
      </c>
      <c r="B170" s="45" t="s">
        <v>96</v>
      </c>
      <c r="C170" s="45" t="s">
        <v>458</v>
      </c>
      <c r="D170" s="45" t="s">
        <v>461</v>
      </c>
      <c r="E170" s="45" t="s">
        <v>270</v>
      </c>
      <c r="F170" s="45" t="s">
        <v>804</v>
      </c>
      <c r="G170" s="45" t="s">
        <v>805</v>
      </c>
      <c r="H170" s="147">
        <v>23.3</v>
      </c>
      <c r="I170" s="143">
        <v>0</v>
      </c>
      <c r="AA170" s="139" t="s">
        <v>633</v>
      </c>
      <c r="AB170" s="139">
        <f t="shared" si="2"/>
        <v>1</v>
      </c>
    </row>
    <row r="171" spans="1:28" hidden="1" x14ac:dyDescent="0.15">
      <c r="A171" s="45" t="s">
        <v>95</v>
      </c>
      <c r="B171" s="45" t="s">
        <v>96</v>
      </c>
      <c r="C171" s="45" t="s">
        <v>458</v>
      </c>
      <c r="D171" s="45" t="s">
        <v>461</v>
      </c>
      <c r="E171" s="45" t="s">
        <v>271</v>
      </c>
      <c r="F171" s="45" t="s">
        <v>804</v>
      </c>
      <c r="G171" s="45" t="s">
        <v>805</v>
      </c>
      <c r="H171" s="147">
        <v>28.8</v>
      </c>
      <c r="I171" s="143">
        <v>0</v>
      </c>
      <c r="AA171" s="139" t="s">
        <v>634</v>
      </c>
      <c r="AB171" s="139">
        <f t="shared" si="2"/>
        <v>1</v>
      </c>
    </row>
    <row r="172" spans="1:28" hidden="1" x14ac:dyDescent="0.15">
      <c r="A172" s="45" t="s">
        <v>95</v>
      </c>
      <c r="B172" s="45" t="s">
        <v>96</v>
      </c>
      <c r="C172" s="45" t="s">
        <v>458</v>
      </c>
      <c r="D172" s="45" t="s">
        <v>461</v>
      </c>
      <c r="E172" s="45" t="s">
        <v>272</v>
      </c>
      <c r="F172" s="45" t="s">
        <v>804</v>
      </c>
      <c r="G172" s="45" t="s">
        <v>805</v>
      </c>
      <c r="H172" s="147">
        <v>23.9</v>
      </c>
      <c r="I172" s="143">
        <v>0</v>
      </c>
      <c r="AA172" s="139" t="s">
        <v>635</v>
      </c>
      <c r="AB172" s="139">
        <f t="shared" si="2"/>
        <v>1</v>
      </c>
    </row>
    <row r="173" spans="1:28" hidden="1" x14ac:dyDescent="0.15">
      <c r="A173" s="45" t="s">
        <v>95</v>
      </c>
      <c r="B173" s="45" t="s">
        <v>96</v>
      </c>
      <c r="C173" s="45" t="s">
        <v>458</v>
      </c>
      <c r="D173" s="45" t="s">
        <v>461</v>
      </c>
      <c r="E173" s="45" t="s">
        <v>273</v>
      </c>
      <c r="F173" s="45" t="s">
        <v>804</v>
      </c>
      <c r="G173" s="45" t="s">
        <v>805</v>
      </c>
      <c r="H173" s="147">
        <v>21.2</v>
      </c>
      <c r="I173" s="143">
        <v>0</v>
      </c>
      <c r="AA173" s="139" t="s">
        <v>636</v>
      </c>
      <c r="AB173" s="139">
        <f t="shared" si="2"/>
        <v>1</v>
      </c>
    </row>
    <row r="174" spans="1:28" hidden="1" x14ac:dyDescent="0.15">
      <c r="A174" s="45" t="s">
        <v>95</v>
      </c>
      <c r="B174" s="45" t="s">
        <v>96</v>
      </c>
      <c r="C174" s="45" t="s">
        <v>458</v>
      </c>
      <c r="D174" s="45" t="s">
        <v>461</v>
      </c>
      <c r="E174" s="45" t="s">
        <v>274</v>
      </c>
      <c r="F174" s="45" t="s">
        <v>804</v>
      </c>
      <c r="G174" s="45" t="s">
        <v>805</v>
      </c>
      <c r="H174" s="147">
        <v>9</v>
      </c>
      <c r="I174" s="143">
        <v>0</v>
      </c>
      <c r="AA174" s="139" t="s">
        <v>637</v>
      </c>
      <c r="AB174" s="139">
        <f t="shared" si="2"/>
        <v>1</v>
      </c>
    </row>
    <row r="175" spans="1:28" hidden="1" x14ac:dyDescent="0.15">
      <c r="A175" s="45" t="s">
        <v>95</v>
      </c>
      <c r="B175" s="45" t="s">
        <v>96</v>
      </c>
      <c r="C175" s="45" t="s">
        <v>458</v>
      </c>
      <c r="D175" s="45" t="s">
        <v>461</v>
      </c>
      <c r="E175" s="45" t="s">
        <v>275</v>
      </c>
      <c r="F175" s="45" t="s">
        <v>804</v>
      </c>
      <c r="G175" s="45" t="s">
        <v>805</v>
      </c>
      <c r="H175" s="147">
        <v>25.7</v>
      </c>
      <c r="I175" s="143">
        <v>0</v>
      </c>
      <c r="AA175" s="139" t="s">
        <v>638</v>
      </c>
      <c r="AB175" s="139">
        <f t="shared" si="2"/>
        <v>1</v>
      </c>
    </row>
    <row r="176" spans="1:28" hidden="1" x14ac:dyDescent="0.15">
      <c r="A176" s="45" t="s">
        <v>95</v>
      </c>
      <c r="B176" s="45" t="s">
        <v>96</v>
      </c>
      <c r="C176" s="45" t="s">
        <v>458</v>
      </c>
      <c r="D176" s="45" t="s">
        <v>461</v>
      </c>
      <c r="E176" s="45" t="s">
        <v>276</v>
      </c>
      <c r="F176" s="45" t="s">
        <v>804</v>
      </c>
      <c r="G176" s="45" t="s">
        <v>805</v>
      </c>
      <c r="H176" s="147">
        <v>62.3</v>
      </c>
      <c r="I176" s="143">
        <v>0</v>
      </c>
      <c r="AA176" s="139" t="s">
        <v>639</v>
      </c>
      <c r="AB176" s="139">
        <f t="shared" si="2"/>
        <v>1</v>
      </c>
    </row>
    <row r="177" spans="1:28" hidden="1" x14ac:dyDescent="0.15">
      <c r="A177" s="45" t="s">
        <v>95</v>
      </c>
      <c r="B177" s="45" t="s">
        <v>96</v>
      </c>
      <c r="C177" s="45" t="s">
        <v>458</v>
      </c>
      <c r="D177" s="45" t="s">
        <v>461</v>
      </c>
      <c r="E177" s="45" t="s">
        <v>277</v>
      </c>
      <c r="F177" s="45" t="s">
        <v>804</v>
      </c>
      <c r="G177" s="45" t="s">
        <v>805</v>
      </c>
      <c r="H177" s="147">
        <v>50.4</v>
      </c>
      <c r="I177" s="143">
        <v>0</v>
      </c>
      <c r="AA177" s="139" t="s">
        <v>640</v>
      </c>
      <c r="AB177" s="139">
        <f t="shared" si="2"/>
        <v>1</v>
      </c>
    </row>
    <row r="178" spans="1:28" hidden="1" x14ac:dyDescent="0.15">
      <c r="A178" s="45" t="s">
        <v>95</v>
      </c>
      <c r="B178" s="45" t="s">
        <v>96</v>
      </c>
      <c r="C178" s="45" t="s">
        <v>458</v>
      </c>
      <c r="D178" s="45" t="s">
        <v>461</v>
      </c>
      <c r="E178" s="45" t="s">
        <v>278</v>
      </c>
      <c r="F178" s="45" t="s">
        <v>804</v>
      </c>
      <c r="G178" s="45" t="s">
        <v>805</v>
      </c>
      <c r="H178" s="147">
        <v>39.200000000000003</v>
      </c>
      <c r="I178" s="143">
        <v>0</v>
      </c>
      <c r="AA178" s="139" t="s">
        <v>641</v>
      </c>
      <c r="AB178" s="139">
        <f t="shared" si="2"/>
        <v>1</v>
      </c>
    </row>
    <row r="179" spans="1:28" hidden="1" x14ac:dyDescent="0.15">
      <c r="A179" s="45" t="s">
        <v>95</v>
      </c>
      <c r="B179" s="45" t="s">
        <v>96</v>
      </c>
      <c r="C179" s="45" t="s">
        <v>458</v>
      </c>
      <c r="D179" s="45" t="s">
        <v>461</v>
      </c>
      <c r="E179" s="45" t="s">
        <v>279</v>
      </c>
      <c r="F179" s="45" t="s">
        <v>804</v>
      </c>
      <c r="G179" s="45" t="s">
        <v>805</v>
      </c>
      <c r="H179" s="147">
        <v>28.8</v>
      </c>
      <c r="I179" s="143">
        <v>0</v>
      </c>
      <c r="AA179" s="139" t="s">
        <v>642</v>
      </c>
      <c r="AB179" s="139">
        <f t="shared" si="2"/>
        <v>1</v>
      </c>
    </row>
    <row r="180" spans="1:28" hidden="1" x14ac:dyDescent="0.15">
      <c r="A180" s="45" t="s">
        <v>95</v>
      </c>
      <c r="B180" s="45" t="s">
        <v>96</v>
      </c>
      <c r="C180" s="45" t="s">
        <v>458</v>
      </c>
      <c r="D180" s="45" t="s">
        <v>461</v>
      </c>
      <c r="E180" s="45" t="s">
        <v>280</v>
      </c>
      <c r="F180" s="45" t="s">
        <v>804</v>
      </c>
      <c r="G180" s="45" t="s">
        <v>805</v>
      </c>
      <c r="H180" s="147">
        <v>39.200000000000003</v>
      </c>
      <c r="I180" s="143">
        <v>0</v>
      </c>
      <c r="AA180" s="139" t="s">
        <v>643</v>
      </c>
      <c r="AB180" s="139">
        <f t="shared" si="2"/>
        <v>1</v>
      </c>
    </row>
    <row r="181" spans="1:28" hidden="1" x14ac:dyDescent="0.15">
      <c r="A181" s="45" t="s">
        <v>95</v>
      </c>
      <c r="B181" s="45" t="s">
        <v>96</v>
      </c>
      <c r="C181" s="45" t="s">
        <v>458</v>
      </c>
      <c r="D181" s="45" t="s">
        <v>461</v>
      </c>
      <c r="E181" s="45" t="s">
        <v>281</v>
      </c>
      <c r="F181" s="45" t="s">
        <v>804</v>
      </c>
      <c r="G181" s="45" t="s">
        <v>805</v>
      </c>
      <c r="H181" s="147">
        <v>21.1</v>
      </c>
      <c r="I181" s="143">
        <v>0</v>
      </c>
      <c r="AA181" s="139" t="s">
        <v>644</v>
      </c>
      <c r="AB181" s="139">
        <f t="shared" si="2"/>
        <v>1</v>
      </c>
    </row>
    <row r="182" spans="1:28" hidden="1" x14ac:dyDescent="0.15">
      <c r="A182" s="45" t="s">
        <v>95</v>
      </c>
      <c r="B182" s="45" t="s">
        <v>96</v>
      </c>
      <c r="C182" s="45" t="s">
        <v>458</v>
      </c>
      <c r="D182" s="45" t="s">
        <v>461</v>
      </c>
      <c r="E182" s="45" t="s">
        <v>282</v>
      </c>
      <c r="F182" s="45" t="s">
        <v>804</v>
      </c>
      <c r="G182" s="45" t="s">
        <v>805</v>
      </c>
      <c r="H182" s="147">
        <v>18.899999999999999</v>
      </c>
      <c r="I182" s="143">
        <v>0</v>
      </c>
      <c r="AA182" s="139" t="s">
        <v>645</v>
      </c>
      <c r="AB182" s="139">
        <f t="shared" si="2"/>
        <v>1</v>
      </c>
    </row>
    <row r="183" spans="1:28" hidden="1" x14ac:dyDescent="0.15">
      <c r="A183" s="45" t="s">
        <v>95</v>
      </c>
      <c r="B183" s="45" t="s">
        <v>96</v>
      </c>
      <c r="C183" s="45" t="s">
        <v>458</v>
      </c>
      <c r="D183" s="45" t="s">
        <v>461</v>
      </c>
      <c r="E183" s="45" t="s">
        <v>283</v>
      </c>
      <c r="F183" s="45" t="s">
        <v>804</v>
      </c>
      <c r="G183" s="45" t="s">
        <v>805</v>
      </c>
      <c r="H183" s="147">
        <v>13.4</v>
      </c>
      <c r="I183" s="143">
        <v>0</v>
      </c>
      <c r="AA183" s="139" t="s">
        <v>646</v>
      </c>
      <c r="AB183" s="139">
        <f t="shared" si="2"/>
        <v>1</v>
      </c>
    </row>
    <row r="184" spans="1:28" hidden="1" x14ac:dyDescent="0.15">
      <c r="A184" s="45" t="s">
        <v>95</v>
      </c>
      <c r="B184" s="45" t="s">
        <v>96</v>
      </c>
      <c r="C184" s="45" t="s">
        <v>458</v>
      </c>
      <c r="D184" s="45" t="s">
        <v>461</v>
      </c>
      <c r="E184" s="45" t="s">
        <v>284</v>
      </c>
      <c r="F184" s="45" t="s">
        <v>804</v>
      </c>
      <c r="G184" s="45" t="s">
        <v>805</v>
      </c>
      <c r="H184" s="147">
        <v>9.5</v>
      </c>
      <c r="I184" s="143">
        <v>0</v>
      </c>
      <c r="AA184" s="139" t="s">
        <v>647</v>
      </c>
      <c r="AB184" s="139">
        <f t="shared" si="2"/>
        <v>1</v>
      </c>
    </row>
    <row r="185" spans="1:28" hidden="1" x14ac:dyDescent="0.15">
      <c r="A185" s="45" t="s">
        <v>95</v>
      </c>
      <c r="B185" s="45" t="s">
        <v>96</v>
      </c>
      <c r="C185" s="45" t="s">
        <v>458</v>
      </c>
      <c r="D185" s="45" t="s">
        <v>461</v>
      </c>
      <c r="E185" s="45" t="s">
        <v>285</v>
      </c>
      <c r="F185" s="45" t="s">
        <v>804</v>
      </c>
      <c r="G185" s="45" t="s">
        <v>805</v>
      </c>
      <c r="H185" s="147">
        <v>8.9</v>
      </c>
      <c r="I185" s="143">
        <v>0</v>
      </c>
      <c r="AA185" s="139" t="s">
        <v>648</v>
      </c>
      <c r="AB185" s="139">
        <f t="shared" si="2"/>
        <v>1</v>
      </c>
    </row>
    <row r="186" spans="1:28" hidden="1" x14ac:dyDescent="0.15">
      <c r="A186" s="45" t="s">
        <v>95</v>
      </c>
      <c r="B186" s="45" t="s">
        <v>96</v>
      </c>
      <c r="C186" s="45" t="s">
        <v>458</v>
      </c>
      <c r="D186" s="45" t="s">
        <v>461</v>
      </c>
      <c r="E186" s="45" t="s">
        <v>286</v>
      </c>
      <c r="F186" s="45" t="s">
        <v>804</v>
      </c>
      <c r="G186" s="45" t="s">
        <v>805</v>
      </c>
      <c r="H186" s="147">
        <v>7.9</v>
      </c>
      <c r="I186" s="143">
        <v>0</v>
      </c>
      <c r="AA186" s="139" t="s">
        <v>649</v>
      </c>
      <c r="AB186" s="139">
        <f t="shared" si="2"/>
        <v>1</v>
      </c>
    </row>
    <row r="187" spans="1:28" hidden="1" x14ac:dyDescent="0.15">
      <c r="A187" s="45" t="s">
        <v>95</v>
      </c>
      <c r="B187" s="45" t="s">
        <v>96</v>
      </c>
      <c r="C187" s="45" t="s">
        <v>458</v>
      </c>
      <c r="D187" s="45" t="s">
        <v>461</v>
      </c>
      <c r="E187" s="45" t="s">
        <v>287</v>
      </c>
      <c r="F187" s="45" t="s">
        <v>804</v>
      </c>
      <c r="G187" s="45" t="s">
        <v>805</v>
      </c>
      <c r="H187" s="147">
        <v>41.8</v>
      </c>
      <c r="I187" s="143">
        <v>0</v>
      </c>
      <c r="AA187" s="139" t="s">
        <v>650</v>
      </c>
      <c r="AB187" s="139">
        <f t="shared" si="2"/>
        <v>1</v>
      </c>
    </row>
    <row r="188" spans="1:28" hidden="1" x14ac:dyDescent="0.15">
      <c r="A188" s="45" t="s">
        <v>95</v>
      </c>
      <c r="B188" s="45" t="s">
        <v>96</v>
      </c>
      <c r="C188" s="45" t="s">
        <v>458</v>
      </c>
      <c r="D188" s="45" t="s">
        <v>461</v>
      </c>
      <c r="E188" s="45" t="s">
        <v>288</v>
      </c>
      <c r="F188" s="45" t="s">
        <v>804</v>
      </c>
      <c r="G188" s="45" t="s">
        <v>805</v>
      </c>
      <c r="H188" s="147">
        <v>21.2</v>
      </c>
      <c r="I188" s="143">
        <v>0</v>
      </c>
      <c r="AA188" s="139" t="s">
        <v>651</v>
      </c>
      <c r="AB188" s="139">
        <f t="shared" si="2"/>
        <v>1</v>
      </c>
    </row>
    <row r="189" spans="1:28" hidden="1" x14ac:dyDescent="0.15">
      <c r="A189" s="45" t="s">
        <v>95</v>
      </c>
      <c r="B189" s="45" t="s">
        <v>96</v>
      </c>
      <c r="C189" s="45" t="s">
        <v>458</v>
      </c>
      <c r="D189" s="45" t="s">
        <v>461</v>
      </c>
      <c r="E189" s="45" t="s">
        <v>289</v>
      </c>
      <c r="F189" s="45" t="s">
        <v>804</v>
      </c>
      <c r="G189" s="45" t="s">
        <v>805</v>
      </c>
      <c r="H189" s="147">
        <v>21.2</v>
      </c>
      <c r="I189" s="143">
        <v>0</v>
      </c>
      <c r="AA189" s="139" t="s">
        <v>652</v>
      </c>
      <c r="AB189" s="139">
        <f t="shared" si="2"/>
        <v>1</v>
      </c>
    </row>
    <row r="190" spans="1:28" hidden="1" x14ac:dyDescent="0.15">
      <c r="A190" s="45" t="s">
        <v>95</v>
      </c>
      <c r="B190" s="45" t="s">
        <v>96</v>
      </c>
      <c r="C190" s="45" t="s">
        <v>458</v>
      </c>
      <c r="D190" s="45" t="s">
        <v>461</v>
      </c>
      <c r="E190" s="45" t="s">
        <v>290</v>
      </c>
      <c r="F190" s="45" t="s">
        <v>804</v>
      </c>
      <c r="G190" s="45" t="s">
        <v>805</v>
      </c>
      <c r="H190" s="147">
        <v>21.2</v>
      </c>
      <c r="I190" s="143">
        <v>0</v>
      </c>
      <c r="AA190" s="139" t="s">
        <v>653</v>
      </c>
      <c r="AB190" s="139">
        <f t="shared" si="2"/>
        <v>1</v>
      </c>
    </row>
    <row r="191" spans="1:28" hidden="1" x14ac:dyDescent="0.15">
      <c r="A191" s="45" t="s">
        <v>95</v>
      </c>
      <c r="B191" s="45" t="s">
        <v>96</v>
      </c>
      <c r="C191" s="45" t="s">
        <v>458</v>
      </c>
      <c r="D191" s="45" t="s">
        <v>461</v>
      </c>
      <c r="E191" s="45" t="s">
        <v>291</v>
      </c>
      <c r="F191" s="45" t="s">
        <v>804</v>
      </c>
      <c r="G191" s="45" t="s">
        <v>805</v>
      </c>
      <c r="H191" s="147">
        <v>21.2</v>
      </c>
      <c r="I191" s="143">
        <v>0</v>
      </c>
      <c r="AA191" s="139" t="s">
        <v>654</v>
      </c>
      <c r="AB191" s="139">
        <f t="shared" si="2"/>
        <v>1</v>
      </c>
    </row>
    <row r="192" spans="1:28" hidden="1" x14ac:dyDescent="0.15">
      <c r="A192" s="45" t="s">
        <v>95</v>
      </c>
      <c r="B192" s="45" t="s">
        <v>96</v>
      </c>
      <c r="C192" s="45" t="s">
        <v>458</v>
      </c>
      <c r="D192" s="45" t="s">
        <v>461</v>
      </c>
      <c r="E192" s="45" t="s">
        <v>292</v>
      </c>
      <c r="F192" s="45" t="s">
        <v>804</v>
      </c>
      <c r="G192" s="45" t="s">
        <v>805</v>
      </c>
      <c r="H192" s="147">
        <v>44.1</v>
      </c>
      <c r="I192" s="143">
        <v>0</v>
      </c>
      <c r="AA192" s="139" t="s">
        <v>655</v>
      </c>
      <c r="AB192" s="139">
        <f t="shared" si="2"/>
        <v>1</v>
      </c>
    </row>
    <row r="193" spans="1:28" hidden="1" x14ac:dyDescent="0.15">
      <c r="A193" s="45" t="s">
        <v>95</v>
      </c>
      <c r="B193" s="45" t="s">
        <v>96</v>
      </c>
      <c r="C193" s="45" t="s">
        <v>458</v>
      </c>
      <c r="D193" s="45" t="s">
        <v>462</v>
      </c>
      <c r="E193" s="45" t="s">
        <v>293</v>
      </c>
      <c r="F193" s="45" t="s">
        <v>806</v>
      </c>
      <c r="G193" s="45" t="s">
        <v>808</v>
      </c>
      <c r="H193" s="147">
        <v>45</v>
      </c>
      <c r="I193" s="143">
        <v>0</v>
      </c>
      <c r="AA193" s="139" t="s">
        <v>656</v>
      </c>
      <c r="AB193" s="139">
        <f t="shared" si="2"/>
        <v>1</v>
      </c>
    </row>
    <row r="194" spans="1:28" hidden="1" x14ac:dyDescent="0.15">
      <c r="A194" s="45" t="s">
        <v>95</v>
      </c>
      <c r="B194" s="45" t="s">
        <v>96</v>
      </c>
      <c r="C194" s="45" t="s">
        <v>458</v>
      </c>
      <c r="D194" s="45" t="s">
        <v>462</v>
      </c>
      <c r="E194" s="45" t="s">
        <v>294</v>
      </c>
      <c r="F194" s="45" t="s">
        <v>806</v>
      </c>
      <c r="G194" s="45" t="s">
        <v>808</v>
      </c>
      <c r="H194" s="147">
        <v>6</v>
      </c>
      <c r="I194" s="143">
        <v>0</v>
      </c>
      <c r="AA194" s="139" t="s">
        <v>657</v>
      </c>
      <c r="AB194" s="139">
        <f t="shared" ref="AB194:AB257" si="3">COUNTIF(AA:AA,AA194)</f>
        <v>1</v>
      </c>
    </row>
    <row r="195" spans="1:28" hidden="1" x14ac:dyDescent="0.15">
      <c r="A195" s="45" t="s">
        <v>95</v>
      </c>
      <c r="B195" s="45" t="s">
        <v>96</v>
      </c>
      <c r="C195" s="45" t="s">
        <v>458</v>
      </c>
      <c r="D195" s="45" t="s">
        <v>463</v>
      </c>
      <c r="E195" s="45" t="s">
        <v>295</v>
      </c>
      <c r="F195" s="45" t="s">
        <v>806</v>
      </c>
      <c r="G195" s="45" t="s">
        <v>296</v>
      </c>
      <c r="H195" s="147">
        <v>48.1</v>
      </c>
      <c r="I195" s="143">
        <v>0</v>
      </c>
      <c r="AA195" s="139" t="s">
        <v>658</v>
      </c>
      <c r="AB195" s="139">
        <f t="shared" si="3"/>
        <v>1</v>
      </c>
    </row>
    <row r="196" spans="1:28" hidden="1" x14ac:dyDescent="0.15">
      <c r="A196" s="45" t="s">
        <v>95</v>
      </c>
      <c r="B196" s="45" t="s">
        <v>96</v>
      </c>
      <c r="C196" s="45" t="s">
        <v>458</v>
      </c>
      <c r="D196" s="45" t="s">
        <v>463</v>
      </c>
      <c r="E196" s="45" t="s">
        <v>297</v>
      </c>
      <c r="F196" s="45" t="s">
        <v>806</v>
      </c>
      <c r="G196" s="45" t="s">
        <v>809</v>
      </c>
      <c r="H196" s="147">
        <v>30</v>
      </c>
      <c r="I196" s="143">
        <v>0</v>
      </c>
      <c r="AA196" s="139" t="s">
        <v>659</v>
      </c>
      <c r="AB196" s="139">
        <f t="shared" si="3"/>
        <v>1</v>
      </c>
    </row>
    <row r="197" spans="1:28" hidden="1" x14ac:dyDescent="0.15">
      <c r="A197" s="45" t="s">
        <v>95</v>
      </c>
      <c r="B197" s="45" t="s">
        <v>96</v>
      </c>
      <c r="C197" s="45" t="s">
        <v>458</v>
      </c>
      <c r="D197" s="45" t="s">
        <v>463</v>
      </c>
      <c r="E197" s="45" t="s">
        <v>298</v>
      </c>
      <c r="F197" s="45" t="s">
        <v>203</v>
      </c>
      <c r="G197" s="45" t="s">
        <v>296</v>
      </c>
      <c r="H197" s="147">
        <v>30</v>
      </c>
      <c r="I197" s="143">
        <v>0</v>
      </c>
      <c r="AA197" s="139" t="s">
        <v>660</v>
      </c>
      <c r="AB197" s="139">
        <f t="shared" si="3"/>
        <v>1</v>
      </c>
    </row>
    <row r="198" spans="1:28" hidden="1" x14ac:dyDescent="0.15">
      <c r="A198" s="45" t="s">
        <v>95</v>
      </c>
      <c r="B198" s="45" t="s">
        <v>96</v>
      </c>
      <c r="C198" s="45" t="s">
        <v>458</v>
      </c>
      <c r="D198" s="45" t="s">
        <v>463</v>
      </c>
      <c r="E198" s="45" t="s">
        <v>299</v>
      </c>
      <c r="F198" s="45" t="s">
        <v>203</v>
      </c>
      <c r="G198" s="45" t="s">
        <v>809</v>
      </c>
      <c r="H198" s="147">
        <v>45</v>
      </c>
      <c r="I198" s="143">
        <v>0</v>
      </c>
      <c r="AA198" s="139" t="s">
        <v>661</v>
      </c>
      <c r="AB198" s="139">
        <f t="shared" si="3"/>
        <v>1</v>
      </c>
    </row>
    <row r="199" spans="1:28" hidden="1" x14ac:dyDescent="0.15">
      <c r="A199" s="45" t="s">
        <v>95</v>
      </c>
      <c r="B199" s="45" t="s">
        <v>96</v>
      </c>
      <c r="C199" s="45" t="s">
        <v>458</v>
      </c>
      <c r="D199" s="45" t="s">
        <v>463</v>
      </c>
      <c r="E199" s="45" t="s">
        <v>300</v>
      </c>
      <c r="F199" s="45" t="s">
        <v>806</v>
      </c>
      <c r="G199" s="45" t="s">
        <v>296</v>
      </c>
      <c r="H199" s="147">
        <v>20</v>
      </c>
      <c r="I199" s="143">
        <v>0</v>
      </c>
      <c r="AA199" s="139" t="s">
        <v>662</v>
      </c>
      <c r="AB199" s="139">
        <f t="shared" si="3"/>
        <v>1</v>
      </c>
    </row>
    <row r="200" spans="1:28" hidden="1" x14ac:dyDescent="0.15">
      <c r="A200" s="45" t="s">
        <v>95</v>
      </c>
      <c r="B200" s="45" t="s">
        <v>96</v>
      </c>
      <c r="C200" s="45" t="s">
        <v>458</v>
      </c>
      <c r="D200" s="45" t="s">
        <v>463</v>
      </c>
      <c r="E200" s="45" t="s">
        <v>301</v>
      </c>
      <c r="F200" s="45" t="s">
        <v>203</v>
      </c>
      <c r="G200" s="45" t="s">
        <v>296</v>
      </c>
      <c r="H200" s="147">
        <v>20</v>
      </c>
      <c r="I200" s="143">
        <v>0</v>
      </c>
      <c r="AA200" s="139" t="s">
        <v>663</v>
      </c>
      <c r="AB200" s="139">
        <f t="shared" si="3"/>
        <v>1</v>
      </c>
    </row>
    <row r="201" spans="1:28" hidden="1" x14ac:dyDescent="0.15">
      <c r="A201" s="45" t="s">
        <v>95</v>
      </c>
      <c r="B201" s="45" t="s">
        <v>96</v>
      </c>
      <c r="C201" s="45" t="s">
        <v>458</v>
      </c>
      <c r="D201" s="45" t="s">
        <v>463</v>
      </c>
      <c r="E201" s="45" t="s">
        <v>302</v>
      </c>
      <c r="F201" s="45" t="s">
        <v>806</v>
      </c>
      <c r="G201" s="45" t="s">
        <v>296</v>
      </c>
      <c r="H201" s="147">
        <v>15</v>
      </c>
      <c r="I201" s="143">
        <v>0</v>
      </c>
      <c r="AA201" s="139" t="s">
        <v>664</v>
      </c>
      <c r="AB201" s="139">
        <f t="shared" si="3"/>
        <v>1</v>
      </c>
    </row>
    <row r="202" spans="1:28" hidden="1" x14ac:dyDescent="0.15">
      <c r="A202" s="45" t="s">
        <v>95</v>
      </c>
      <c r="B202" s="45" t="s">
        <v>96</v>
      </c>
      <c r="C202" s="45" t="s">
        <v>458</v>
      </c>
      <c r="D202" s="45" t="s">
        <v>463</v>
      </c>
      <c r="E202" s="45" t="s">
        <v>303</v>
      </c>
      <c r="F202" s="45" t="s">
        <v>806</v>
      </c>
      <c r="G202" s="45" t="s">
        <v>296</v>
      </c>
      <c r="H202" s="147">
        <v>14</v>
      </c>
      <c r="I202" s="143">
        <v>0</v>
      </c>
      <c r="AA202" s="139" t="s">
        <v>665</v>
      </c>
      <c r="AB202" s="139">
        <f t="shared" si="3"/>
        <v>1</v>
      </c>
    </row>
    <row r="203" spans="1:28" hidden="1" x14ac:dyDescent="0.15">
      <c r="A203" s="45" t="s">
        <v>95</v>
      </c>
      <c r="B203" s="45" t="s">
        <v>96</v>
      </c>
      <c r="C203" s="45" t="s">
        <v>458</v>
      </c>
      <c r="D203" s="45" t="s">
        <v>463</v>
      </c>
      <c r="E203" s="45" t="s">
        <v>304</v>
      </c>
      <c r="F203" s="45" t="s">
        <v>806</v>
      </c>
      <c r="G203" s="45" t="s">
        <v>296</v>
      </c>
      <c r="H203" s="147">
        <v>8</v>
      </c>
      <c r="I203" s="143">
        <v>0</v>
      </c>
      <c r="AA203" s="139" t="s">
        <v>666</v>
      </c>
      <c r="AB203" s="139">
        <f t="shared" si="3"/>
        <v>1</v>
      </c>
    </row>
    <row r="204" spans="1:28" hidden="1" x14ac:dyDescent="0.15">
      <c r="A204" s="45" t="s">
        <v>95</v>
      </c>
      <c r="B204" s="45" t="s">
        <v>96</v>
      </c>
      <c r="C204" s="45" t="s">
        <v>458</v>
      </c>
      <c r="D204" s="45" t="s">
        <v>464</v>
      </c>
      <c r="E204" s="45" t="s">
        <v>305</v>
      </c>
      <c r="F204" s="45" t="s">
        <v>806</v>
      </c>
      <c r="G204" s="45" t="s">
        <v>306</v>
      </c>
      <c r="H204" s="147">
        <v>50</v>
      </c>
      <c r="I204" s="143">
        <v>0</v>
      </c>
      <c r="AA204" s="139" t="s">
        <v>667</v>
      </c>
      <c r="AB204" s="139">
        <f t="shared" si="3"/>
        <v>1</v>
      </c>
    </row>
    <row r="205" spans="1:28" hidden="1" x14ac:dyDescent="0.15">
      <c r="A205" s="45" t="s">
        <v>95</v>
      </c>
      <c r="B205" s="45" t="s">
        <v>96</v>
      </c>
      <c r="C205" s="45" t="s">
        <v>14</v>
      </c>
      <c r="D205" s="45" t="s">
        <v>459</v>
      </c>
      <c r="E205" s="45" t="s">
        <v>307</v>
      </c>
      <c r="F205" s="45" t="s">
        <v>308</v>
      </c>
      <c r="G205" s="45" t="s">
        <v>801</v>
      </c>
      <c r="H205" s="147">
        <v>86</v>
      </c>
      <c r="I205" s="143">
        <v>255</v>
      </c>
      <c r="AA205" s="139" t="s">
        <v>668</v>
      </c>
      <c r="AB205" s="139">
        <f t="shared" si="3"/>
        <v>1</v>
      </c>
    </row>
    <row r="206" spans="1:28" hidden="1" x14ac:dyDescent="0.15">
      <c r="A206" s="45" t="s">
        <v>95</v>
      </c>
      <c r="B206" s="45" t="s">
        <v>96</v>
      </c>
      <c r="C206" s="45" t="s">
        <v>14</v>
      </c>
      <c r="D206" s="45" t="s">
        <v>459</v>
      </c>
      <c r="E206" s="45" t="s">
        <v>309</v>
      </c>
      <c r="F206" s="45" t="s">
        <v>310</v>
      </c>
      <c r="G206" s="45" t="s">
        <v>801</v>
      </c>
      <c r="H206" s="147">
        <v>17</v>
      </c>
      <c r="I206" s="143">
        <v>255</v>
      </c>
      <c r="AA206" s="139" t="s">
        <v>669</v>
      </c>
      <c r="AB206" s="139">
        <f t="shared" si="3"/>
        <v>1</v>
      </c>
    </row>
    <row r="207" spans="1:28" hidden="1" x14ac:dyDescent="0.15">
      <c r="A207" s="45" t="s">
        <v>95</v>
      </c>
      <c r="B207" s="45" t="s">
        <v>96</v>
      </c>
      <c r="C207" s="45" t="s">
        <v>14</v>
      </c>
      <c r="D207" s="45" t="s">
        <v>460</v>
      </c>
      <c r="E207" s="45" t="s">
        <v>311</v>
      </c>
      <c r="F207" s="45" t="s">
        <v>310</v>
      </c>
      <c r="G207" s="45" t="s">
        <v>801</v>
      </c>
      <c r="H207" s="147">
        <v>14</v>
      </c>
      <c r="I207" s="143">
        <v>255</v>
      </c>
      <c r="AA207" s="139" t="s">
        <v>670</v>
      </c>
      <c r="AB207" s="139">
        <f t="shared" si="3"/>
        <v>1</v>
      </c>
    </row>
    <row r="208" spans="1:28" hidden="1" x14ac:dyDescent="0.15">
      <c r="A208" s="45" t="s">
        <v>95</v>
      </c>
      <c r="B208" s="45" t="s">
        <v>96</v>
      </c>
      <c r="C208" s="45" t="s">
        <v>14</v>
      </c>
      <c r="D208" s="45" t="s">
        <v>460</v>
      </c>
      <c r="E208" s="45" t="s">
        <v>312</v>
      </c>
      <c r="F208" s="45" t="s">
        <v>310</v>
      </c>
      <c r="G208" s="45" t="s">
        <v>801</v>
      </c>
      <c r="H208" s="147">
        <v>21</v>
      </c>
      <c r="I208" s="143">
        <v>255</v>
      </c>
      <c r="AA208" s="139" t="s">
        <v>671</v>
      </c>
      <c r="AB208" s="139">
        <f t="shared" si="3"/>
        <v>1</v>
      </c>
    </row>
    <row r="209" spans="1:28" hidden="1" x14ac:dyDescent="0.15">
      <c r="A209" s="45" t="s">
        <v>95</v>
      </c>
      <c r="B209" s="45" t="s">
        <v>96</v>
      </c>
      <c r="C209" s="45" t="s">
        <v>14</v>
      </c>
      <c r="D209" s="45" t="s">
        <v>460</v>
      </c>
      <c r="E209" s="45" t="s">
        <v>313</v>
      </c>
      <c r="F209" s="45" t="s">
        <v>310</v>
      </c>
      <c r="G209" s="45" t="s">
        <v>801</v>
      </c>
      <c r="H209" s="147">
        <v>22</v>
      </c>
      <c r="I209" s="143">
        <v>255</v>
      </c>
      <c r="AA209" s="139" t="s">
        <v>672</v>
      </c>
      <c r="AB209" s="139">
        <f t="shared" si="3"/>
        <v>1</v>
      </c>
    </row>
    <row r="210" spans="1:28" hidden="1" x14ac:dyDescent="0.15">
      <c r="A210" s="45" t="s">
        <v>95</v>
      </c>
      <c r="B210" s="45" t="s">
        <v>96</v>
      </c>
      <c r="C210" s="45" t="s">
        <v>14</v>
      </c>
      <c r="D210" s="45" t="s">
        <v>461</v>
      </c>
      <c r="E210" s="45" t="s">
        <v>314</v>
      </c>
      <c r="F210" s="45" t="s">
        <v>310</v>
      </c>
      <c r="G210" s="45" t="s">
        <v>801</v>
      </c>
      <c r="H210" s="147">
        <v>14</v>
      </c>
      <c r="I210" s="143">
        <v>255</v>
      </c>
      <c r="AA210" s="139" t="s">
        <v>673</v>
      </c>
      <c r="AB210" s="139">
        <f t="shared" si="3"/>
        <v>1</v>
      </c>
    </row>
    <row r="211" spans="1:28" hidden="1" x14ac:dyDescent="0.15">
      <c r="A211" s="45" t="s">
        <v>95</v>
      </c>
      <c r="B211" s="45" t="s">
        <v>96</v>
      </c>
      <c r="C211" s="45" t="s">
        <v>14</v>
      </c>
      <c r="D211" s="45" t="s">
        <v>461</v>
      </c>
      <c r="E211" s="45" t="s">
        <v>315</v>
      </c>
      <c r="F211" s="45" t="s">
        <v>310</v>
      </c>
      <c r="G211" s="45" t="s">
        <v>801</v>
      </c>
      <c r="H211" s="147">
        <v>50</v>
      </c>
      <c r="I211" s="143">
        <v>255</v>
      </c>
      <c r="AA211" s="139" t="s">
        <v>674</v>
      </c>
      <c r="AB211" s="139">
        <f t="shared" si="3"/>
        <v>1</v>
      </c>
    </row>
    <row r="212" spans="1:28" hidden="1" x14ac:dyDescent="0.15">
      <c r="A212" s="45" t="s">
        <v>95</v>
      </c>
      <c r="B212" s="45" t="s">
        <v>96</v>
      </c>
      <c r="C212" s="45" t="s">
        <v>14</v>
      </c>
      <c r="D212" s="45" t="s">
        <v>461</v>
      </c>
      <c r="E212" s="45" t="s">
        <v>316</v>
      </c>
      <c r="F212" s="45" t="s">
        <v>310</v>
      </c>
      <c r="G212" s="45" t="s">
        <v>801</v>
      </c>
      <c r="H212" s="147">
        <v>92</v>
      </c>
      <c r="I212" s="143">
        <v>255</v>
      </c>
      <c r="AA212" s="139" t="s">
        <v>675</v>
      </c>
      <c r="AB212" s="139">
        <f t="shared" si="3"/>
        <v>1</v>
      </c>
    </row>
    <row r="213" spans="1:28" hidden="1" x14ac:dyDescent="0.15">
      <c r="A213" s="45" t="s">
        <v>95</v>
      </c>
      <c r="B213" s="45" t="s">
        <v>96</v>
      </c>
      <c r="C213" s="45" t="s">
        <v>14</v>
      </c>
      <c r="D213" s="45" t="s">
        <v>461</v>
      </c>
      <c r="E213" s="45" t="s">
        <v>317</v>
      </c>
      <c r="F213" s="45" t="s">
        <v>310</v>
      </c>
      <c r="G213" s="45" t="s">
        <v>801</v>
      </c>
      <c r="H213" s="147">
        <v>26</v>
      </c>
      <c r="I213" s="143">
        <v>255</v>
      </c>
      <c r="AA213" s="139" t="s">
        <v>676</v>
      </c>
      <c r="AB213" s="139">
        <f t="shared" si="3"/>
        <v>1</v>
      </c>
    </row>
    <row r="214" spans="1:28" hidden="1" x14ac:dyDescent="0.15">
      <c r="A214" s="45" t="s">
        <v>95</v>
      </c>
      <c r="B214" s="45" t="s">
        <v>96</v>
      </c>
      <c r="C214" s="45" t="s">
        <v>12</v>
      </c>
      <c r="D214" s="45" t="s">
        <v>461</v>
      </c>
      <c r="E214" s="45" t="s">
        <v>318</v>
      </c>
      <c r="F214" s="45" t="s">
        <v>810</v>
      </c>
      <c r="G214" s="45" t="s">
        <v>801</v>
      </c>
      <c r="H214" s="147">
        <v>155</v>
      </c>
      <c r="I214" s="143">
        <v>255</v>
      </c>
      <c r="AA214" s="139" t="s">
        <v>677</v>
      </c>
      <c r="AB214" s="139">
        <f t="shared" si="3"/>
        <v>1</v>
      </c>
    </row>
    <row r="215" spans="1:28" hidden="1" x14ac:dyDescent="0.15">
      <c r="A215" s="45" t="s">
        <v>95</v>
      </c>
      <c r="B215" s="45" t="s">
        <v>96</v>
      </c>
      <c r="C215" s="45" t="s">
        <v>12</v>
      </c>
      <c r="D215" s="45" t="s">
        <v>461</v>
      </c>
      <c r="E215" s="45" t="s">
        <v>319</v>
      </c>
      <c r="F215" s="45" t="s">
        <v>320</v>
      </c>
      <c r="G215" s="45" t="s">
        <v>801</v>
      </c>
      <c r="H215" s="147">
        <v>15</v>
      </c>
      <c r="I215" s="143">
        <v>255</v>
      </c>
      <c r="AA215" s="139" t="s">
        <v>678</v>
      </c>
      <c r="AB215" s="139">
        <f t="shared" si="3"/>
        <v>1</v>
      </c>
    </row>
    <row r="216" spans="1:28" hidden="1" x14ac:dyDescent="0.15">
      <c r="A216" s="45" t="s">
        <v>95</v>
      </c>
      <c r="B216" s="45" t="s">
        <v>96</v>
      </c>
      <c r="C216" s="45" t="s">
        <v>9</v>
      </c>
      <c r="D216" s="45" t="s">
        <v>459</v>
      </c>
      <c r="E216" s="45" t="s">
        <v>321</v>
      </c>
      <c r="F216" s="45" t="s">
        <v>811</v>
      </c>
      <c r="G216" s="45" t="s">
        <v>801</v>
      </c>
      <c r="H216" s="147">
        <v>7</v>
      </c>
      <c r="I216" s="143">
        <v>255</v>
      </c>
      <c r="AA216" s="139" t="s">
        <v>679</v>
      </c>
      <c r="AB216" s="139">
        <f t="shared" si="3"/>
        <v>1</v>
      </c>
    </row>
    <row r="217" spans="1:28" hidden="1" x14ac:dyDescent="0.15">
      <c r="A217" s="45" t="s">
        <v>95</v>
      </c>
      <c r="B217" s="45" t="s">
        <v>96</v>
      </c>
      <c r="C217" s="45" t="s">
        <v>9</v>
      </c>
      <c r="D217" s="45" t="s">
        <v>459</v>
      </c>
      <c r="E217" s="45" t="s">
        <v>322</v>
      </c>
      <c r="F217" s="45" t="s">
        <v>323</v>
      </c>
      <c r="G217" s="45" t="s">
        <v>801</v>
      </c>
      <c r="H217" s="147">
        <v>1</v>
      </c>
      <c r="I217" s="143">
        <v>255</v>
      </c>
      <c r="AA217" s="139" t="s">
        <v>680</v>
      </c>
      <c r="AB217" s="139">
        <f t="shared" si="3"/>
        <v>1</v>
      </c>
    </row>
    <row r="218" spans="1:28" hidden="1" x14ac:dyDescent="0.15">
      <c r="A218" s="45" t="s">
        <v>95</v>
      </c>
      <c r="B218" s="45" t="s">
        <v>96</v>
      </c>
      <c r="C218" s="45" t="s">
        <v>9</v>
      </c>
      <c r="D218" s="45" t="s">
        <v>459</v>
      </c>
      <c r="E218" s="45" t="s">
        <v>324</v>
      </c>
      <c r="F218" s="45" t="s">
        <v>323</v>
      </c>
      <c r="G218" s="45" t="s">
        <v>801</v>
      </c>
      <c r="H218" s="147">
        <v>1</v>
      </c>
      <c r="I218" s="143">
        <v>255</v>
      </c>
      <c r="AA218" s="139" t="s">
        <v>681</v>
      </c>
      <c r="AB218" s="139">
        <f t="shared" si="3"/>
        <v>1</v>
      </c>
    </row>
    <row r="219" spans="1:28" hidden="1" x14ac:dyDescent="0.15">
      <c r="A219" s="45" t="s">
        <v>95</v>
      </c>
      <c r="B219" s="45" t="s">
        <v>96</v>
      </c>
      <c r="C219" s="45" t="s">
        <v>9</v>
      </c>
      <c r="D219" s="45" t="s">
        <v>459</v>
      </c>
      <c r="E219" s="45" t="s">
        <v>325</v>
      </c>
      <c r="F219" s="45" t="s">
        <v>811</v>
      </c>
      <c r="G219" s="45" t="s">
        <v>801</v>
      </c>
      <c r="H219" s="147">
        <v>4</v>
      </c>
      <c r="I219" s="143">
        <v>255</v>
      </c>
      <c r="AA219" s="139" t="s">
        <v>682</v>
      </c>
      <c r="AB219" s="139">
        <f t="shared" si="3"/>
        <v>1</v>
      </c>
    </row>
    <row r="220" spans="1:28" hidden="1" x14ac:dyDescent="0.15">
      <c r="A220" s="45" t="s">
        <v>95</v>
      </c>
      <c r="B220" s="45" t="s">
        <v>96</v>
      </c>
      <c r="C220" s="45" t="s">
        <v>9</v>
      </c>
      <c r="D220" s="45" t="s">
        <v>459</v>
      </c>
      <c r="E220" s="45" t="s">
        <v>326</v>
      </c>
      <c r="F220" s="45" t="s">
        <v>323</v>
      </c>
      <c r="G220" s="45" t="s">
        <v>801</v>
      </c>
      <c r="H220" s="147">
        <v>1</v>
      </c>
      <c r="I220" s="143">
        <v>255</v>
      </c>
      <c r="AA220" s="139" t="s">
        <v>683</v>
      </c>
      <c r="AB220" s="139">
        <f t="shared" si="3"/>
        <v>1</v>
      </c>
    </row>
    <row r="221" spans="1:28" hidden="1" x14ac:dyDescent="0.15">
      <c r="A221" s="45" t="s">
        <v>95</v>
      </c>
      <c r="B221" s="45" t="s">
        <v>96</v>
      </c>
      <c r="C221" s="45" t="s">
        <v>9</v>
      </c>
      <c r="D221" s="45" t="s">
        <v>459</v>
      </c>
      <c r="E221" s="45" t="s">
        <v>327</v>
      </c>
      <c r="F221" s="45" t="s">
        <v>811</v>
      </c>
      <c r="G221" s="45" t="s">
        <v>801</v>
      </c>
      <c r="H221" s="147">
        <v>8.5</v>
      </c>
      <c r="I221" s="143">
        <v>255</v>
      </c>
      <c r="AA221" s="139" t="s">
        <v>684</v>
      </c>
      <c r="AB221" s="139">
        <f t="shared" si="3"/>
        <v>1</v>
      </c>
    </row>
    <row r="222" spans="1:28" hidden="1" x14ac:dyDescent="0.15">
      <c r="A222" s="45" t="s">
        <v>95</v>
      </c>
      <c r="B222" s="45" t="s">
        <v>96</v>
      </c>
      <c r="C222" s="45" t="s">
        <v>9</v>
      </c>
      <c r="D222" s="45" t="s">
        <v>459</v>
      </c>
      <c r="E222" s="45" t="s">
        <v>328</v>
      </c>
      <c r="F222" s="45" t="s">
        <v>323</v>
      </c>
      <c r="G222" s="45" t="s">
        <v>801</v>
      </c>
      <c r="H222" s="147">
        <v>1</v>
      </c>
      <c r="I222" s="143">
        <v>255</v>
      </c>
      <c r="AA222" s="139" t="s">
        <v>685</v>
      </c>
      <c r="AB222" s="139">
        <f t="shared" si="3"/>
        <v>1</v>
      </c>
    </row>
    <row r="223" spans="1:28" hidden="1" x14ac:dyDescent="0.15">
      <c r="A223" s="45" t="s">
        <v>95</v>
      </c>
      <c r="B223" s="45" t="s">
        <v>96</v>
      </c>
      <c r="C223" s="45" t="s">
        <v>9</v>
      </c>
      <c r="D223" s="45" t="s">
        <v>459</v>
      </c>
      <c r="E223" s="45" t="s">
        <v>329</v>
      </c>
      <c r="F223" s="45" t="s">
        <v>323</v>
      </c>
      <c r="G223" s="45" t="s">
        <v>801</v>
      </c>
      <c r="H223" s="147">
        <v>4.8</v>
      </c>
      <c r="I223" s="143">
        <v>255</v>
      </c>
      <c r="AA223" s="139" t="s">
        <v>686</v>
      </c>
      <c r="AB223" s="139">
        <f t="shared" si="3"/>
        <v>1</v>
      </c>
    </row>
    <row r="224" spans="1:28" hidden="1" x14ac:dyDescent="0.15">
      <c r="A224" s="45" t="s">
        <v>95</v>
      </c>
      <c r="B224" s="45" t="s">
        <v>96</v>
      </c>
      <c r="C224" s="45" t="s">
        <v>9</v>
      </c>
      <c r="D224" s="45" t="s">
        <v>459</v>
      </c>
      <c r="E224" s="45" t="s">
        <v>330</v>
      </c>
      <c r="F224" s="45" t="s">
        <v>811</v>
      </c>
      <c r="G224" s="45" t="s">
        <v>801</v>
      </c>
      <c r="H224" s="147">
        <v>6.8</v>
      </c>
      <c r="I224" s="143">
        <v>255</v>
      </c>
      <c r="AA224" s="139" t="s">
        <v>687</v>
      </c>
      <c r="AB224" s="139">
        <f t="shared" si="3"/>
        <v>1</v>
      </c>
    </row>
    <row r="225" spans="1:28" hidden="1" x14ac:dyDescent="0.15">
      <c r="A225" s="45" t="s">
        <v>95</v>
      </c>
      <c r="B225" s="45" t="s">
        <v>96</v>
      </c>
      <c r="C225" s="45" t="s">
        <v>9</v>
      </c>
      <c r="D225" s="45" t="s">
        <v>459</v>
      </c>
      <c r="E225" s="45" t="s">
        <v>331</v>
      </c>
      <c r="F225" s="45" t="s">
        <v>323</v>
      </c>
      <c r="G225" s="45" t="s">
        <v>801</v>
      </c>
      <c r="H225" s="147">
        <v>1</v>
      </c>
      <c r="I225" s="143">
        <v>255</v>
      </c>
      <c r="AA225" s="139" t="s">
        <v>688</v>
      </c>
      <c r="AB225" s="139">
        <f t="shared" si="3"/>
        <v>1</v>
      </c>
    </row>
    <row r="226" spans="1:28" hidden="1" x14ac:dyDescent="0.15">
      <c r="A226" s="45" t="s">
        <v>95</v>
      </c>
      <c r="B226" s="45" t="s">
        <v>96</v>
      </c>
      <c r="C226" s="45" t="s">
        <v>9</v>
      </c>
      <c r="D226" s="45" t="s">
        <v>459</v>
      </c>
      <c r="E226" s="45" t="s">
        <v>332</v>
      </c>
      <c r="F226" s="45" t="s">
        <v>323</v>
      </c>
      <c r="G226" s="45" t="s">
        <v>801</v>
      </c>
      <c r="H226" s="147">
        <v>1</v>
      </c>
      <c r="I226" s="143">
        <v>255</v>
      </c>
      <c r="AA226" s="139" t="s">
        <v>689</v>
      </c>
      <c r="AB226" s="139">
        <f t="shared" si="3"/>
        <v>1</v>
      </c>
    </row>
    <row r="227" spans="1:28" hidden="1" x14ac:dyDescent="0.15">
      <c r="A227" s="45" t="s">
        <v>95</v>
      </c>
      <c r="B227" s="45" t="s">
        <v>96</v>
      </c>
      <c r="C227" s="45" t="s">
        <v>9</v>
      </c>
      <c r="D227" s="45" t="s">
        <v>459</v>
      </c>
      <c r="E227" s="45" t="s">
        <v>333</v>
      </c>
      <c r="F227" s="45" t="s">
        <v>811</v>
      </c>
      <c r="G227" s="45" t="s">
        <v>801</v>
      </c>
      <c r="H227" s="147">
        <v>20</v>
      </c>
      <c r="I227" s="143">
        <v>255</v>
      </c>
      <c r="AA227" s="139" t="s">
        <v>690</v>
      </c>
      <c r="AB227" s="139">
        <f t="shared" si="3"/>
        <v>1</v>
      </c>
    </row>
    <row r="228" spans="1:28" hidden="1" x14ac:dyDescent="0.15">
      <c r="A228" s="45" t="s">
        <v>95</v>
      </c>
      <c r="B228" s="45" t="s">
        <v>96</v>
      </c>
      <c r="C228" s="45" t="s">
        <v>9</v>
      </c>
      <c r="D228" s="45" t="s">
        <v>459</v>
      </c>
      <c r="E228" s="45" t="s">
        <v>334</v>
      </c>
      <c r="F228" s="45" t="s">
        <v>323</v>
      </c>
      <c r="G228" s="45" t="s">
        <v>801</v>
      </c>
      <c r="H228" s="147">
        <v>1</v>
      </c>
      <c r="I228" s="143">
        <v>255</v>
      </c>
      <c r="AA228" s="139" t="s">
        <v>691</v>
      </c>
      <c r="AB228" s="139">
        <f t="shared" si="3"/>
        <v>1</v>
      </c>
    </row>
    <row r="229" spans="1:28" hidden="1" x14ac:dyDescent="0.15">
      <c r="A229" s="45" t="s">
        <v>95</v>
      </c>
      <c r="B229" s="45" t="s">
        <v>96</v>
      </c>
      <c r="C229" s="45" t="s">
        <v>9</v>
      </c>
      <c r="D229" s="45" t="s">
        <v>459</v>
      </c>
      <c r="E229" s="45" t="s">
        <v>335</v>
      </c>
      <c r="F229" s="45" t="s">
        <v>336</v>
      </c>
      <c r="G229" s="45" t="s">
        <v>801</v>
      </c>
      <c r="H229" s="147">
        <v>2</v>
      </c>
      <c r="I229" s="143">
        <v>255</v>
      </c>
      <c r="AA229" s="139" t="s">
        <v>692</v>
      </c>
      <c r="AB229" s="139">
        <f t="shared" si="3"/>
        <v>1</v>
      </c>
    </row>
    <row r="230" spans="1:28" hidden="1" x14ac:dyDescent="0.15">
      <c r="A230" s="45" t="s">
        <v>95</v>
      </c>
      <c r="B230" s="45" t="s">
        <v>96</v>
      </c>
      <c r="C230" s="45" t="s">
        <v>9</v>
      </c>
      <c r="D230" s="45" t="s">
        <v>459</v>
      </c>
      <c r="E230" s="45" t="s">
        <v>337</v>
      </c>
      <c r="F230" s="45" t="s">
        <v>336</v>
      </c>
      <c r="G230" s="45" t="s">
        <v>801</v>
      </c>
      <c r="H230" s="147">
        <v>2</v>
      </c>
      <c r="I230" s="143">
        <v>255</v>
      </c>
      <c r="AA230" s="139" t="s">
        <v>693</v>
      </c>
      <c r="AB230" s="139">
        <f t="shared" si="3"/>
        <v>1</v>
      </c>
    </row>
    <row r="231" spans="1:28" hidden="1" x14ac:dyDescent="0.15">
      <c r="A231" s="45" t="s">
        <v>95</v>
      </c>
      <c r="B231" s="45" t="s">
        <v>96</v>
      </c>
      <c r="C231" s="45" t="s">
        <v>9</v>
      </c>
      <c r="D231" s="45" t="s">
        <v>460</v>
      </c>
      <c r="E231" s="45" t="s">
        <v>338</v>
      </c>
      <c r="F231" s="45" t="s">
        <v>811</v>
      </c>
      <c r="G231" s="45" t="s">
        <v>801</v>
      </c>
      <c r="H231" s="147">
        <v>8</v>
      </c>
      <c r="I231" s="143">
        <v>255</v>
      </c>
      <c r="AA231" s="139" t="s">
        <v>694</v>
      </c>
      <c r="AB231" s="139">
        <f t="shared" si="3"/>
        <v>1</v>
      </c>
    </row>
    <row r="232" spans="1:28" hidden="1" x14ac:dyDescent="0.15">
      <c r="A232" s="45" t="s">
        <v>95</v>
      </c>
      <c r="B232" s="45" t="s">
        <v>96</v>
      </c>
      <c r="C232" s="45" t="s">
        <v>9</v>
      </c>
      <c r="D232" s="45" t="s">
        <v>460</v>
      </c>
      <c r="E232" s="45" t="s">
        <v>339</v>
      </c>
      <c r="F232" s="45" t="s">
        <v>323</v>
      </c>
      <c r="G232" s="45" t="s">
        <v>801</v>
      </c>
      <c r="H232" s="147">
        <v>1</v>
      </c>
      <c r="I232" s="143">
        <v>255</v>
      </c>
      <c r="AA232" s="139" t="s">
        <v>695</v>
      </c>
      <c r="AB232" s="139">
        <f t="shared" si="3"/>
        <v>1</v>
      </c>
    </row>
    <row r="233" spans="1:28" hidden="1" x14ac:dyDescent="0.15">
      <c r="A233" s="45" t="s">
        <v>95</v>
      </c>
      <c r="B233" s="45" t="s">
        <v>96</v>
      </c>
      <c r="C233" s="45" t="s">
        <v>9</v>
      </c>
      <c r="D233" s="45" t="s">
        <v>460</v>
      </c>
      <c r="E233" s="45" t="s">
        <v>340</v>
      </c>
      <c r="F233" s="45" t="s">
        <v>323</v>
      </c>
      <c r="G233" s="45" t="s">
        <v>801</v>
      </c>
      <c r="H233" s="147">
        <v>1</v>
      </c>
      <c r="I233" s="143">
        <v>255</v>
      </c>
      <c r="AA233" s="139" t="s">
        <v>696</v>
      </c>
      <c r="AB233" s="139">
        <f t="shared" si="3"/>
        <v>1</v>
      </c>
    </row>
    <row r="234" spans="1:28" hidden="1" x14ac:dyDescent="0.15">
      <c r="A234" s="45" t="s">
        <v>95</v>
      </c>
      <c r="B234" s="45" t="s">
        <v>96</v>
      </c>
      <c r="C234" s="45" t="s">
        <v>9</v>
      </c>
      <c r="D234" s="45" t="s">
        <v>460</v>
      </c>
      <c r="E234" s="45" t="s">
        <v>341</v>
      </c>
      <c r="F234" s="45" t="s">
        <v>811</v>
      </c>
      <c r="G234" s="45" t="s">
        <v>801</v>
      </c>
      <c r="H234" s="147">
        <v>4</v>
      </c>
      <c r="I234" s="143">
        <v>255</v>
      </c>
      <c r="AA234" s="139" t="s">
        <v>697</v>
      </c>
      <c r="AB234" s="139">
        <f t="shared" si="3"/>
        <v>1</v>
      </c>
    </row>
    <row r="235" spans="1:28" hidden="1" x14ac:dyDescent="0.15">
      <c r="A235" s="45" t="s">
        <v>95</v>
      </c>
      <c r="B235" s="45" t="s">
        <v>96</v>
      </c>
      <c r="C235" s="45" t="s">
        <v>9</v>
      </c>
      <c r="D235" s="45" t="s">
        <v>460</v>
      </c>
      <c r="E235" s="45" t="s">
        <v>342</v>
      </c>
      <c r="F235" s="45" t="s">
        <v>323</v>
      </c>
      <c r="G235" s="45" t="s">
        <v>801</v>
      </c>
      <c r="H235" s="147">
        <v>1</v>
      </c>
      <c r="I235" s="143">
        <v>255</v>
      </c>
      <c r="AA235" s="139" t="s">
        <v>698</v>
      </c>
      <c r="AB235" s="139">
        <f t="shared" si="3"/>
        <v>1</v>
      </c>
    </row>
    <row r="236" spans="1:28" hidden="1" x14ac:dyDescent="0.15">
      <c r="A236" s="45" t="s">
        <v>95</v>
      </c>
      <c r="B236" s="45" t="s">
        <v>96</v>
      </c>
      <c r="C236" s="45" t="s">
        <v>9</v>
      </c>
      <c r="D236" s="45" t="s">
        <v>460</v>
      </c>
      <c r="E236" s="45" t="s">
        <v>343</v>
      </c>
      <c r="F236" s="45" t="s">
        <v>811</v>
      </c>
      <c r="G236" s="45" t="s">
        <v>801</v>
      </c>
      <c r="H236" s="147">
        <v>10</v>
      </c>
      <c r="I236" s="143">
        <v>255</v>
      </c>
      <c r="AA236" s="139" t="s">
        <v>699</v>
      </c>
      <c r="AB236" s="139">
        <f t="shared" si="3"/>
        <v>1</v>
      </c>
    </row>
    <row r="237" spans="1:28" hidden="1" x14ac:dyDescent="0.15">
      <c r="A237" s="45" t="s">
        <v>95</v>
      </c>
      <c r="B237" s="45" t="s">
        <v>96</v>
      </c>
      <c r="C237" s="45" t="s">
        <v>9</v>
      </c>
      <c r="D237" s="45" t="s">
        <v>460</v>
      </c>
      <c r="E237" s="45" t="s">
        <v>344</v>
      </c>
      <c r="F237" s="45" t="s">
        <v>323</v>
      </c>
      <c r="G237" s="45" t="s">
        <v>801</v>
      </c>
      <c r="H237" s="147">
        <v>1</v>
      </c>
      <c r="I237" s="143">
        <v>255</v>
      </c>
      <c r="AA237" s="139" t="s">
        <v>700</v>
      </c>
      <c r="AB237" s="139">
        <f t="shared" si="3"/>
        <v>1</v>
      </c>
    </row>
    <row r="238" spans="1:28" hidden="1" x14ac:dyDescent="0.15">
      <c r="A238" s="45" t="s">
        <v>95</v>
      </c>
      <c r="B238" s="45" t="s">
        <v>96</v>
      </c>
      <c r="C238" s="45" t="s">
        <v>9</v>
      </c>
      <c r="D238" s="45" t="s">
        <v>460</v>
      </c>
      <c r="E238" s="45" t="s">
        <v>345</v>
      </c>
      <c r="F238" s="45" t="s">
        <v>323</v>
      </c>
      <c r="G238" s="45" t="s">
        <v>801</v>
      </c>
      <c r="H238" s="147">
        <v>1</v>
      </c>
      <c r="I238" s="143">
        <v>255</v>
      </c>
      <c r="AA238" s="139" t="s">
        <v>701</v>
      </c>
      <c r="AB238" s="139">
        <f t="shared" si="3"/>
        <v>1</v>
      </c>
    </row>
    <row r="239" spans="1:28" hidden="1" x14ac:dyDescent="0.15">
      <c r="A239" s="45" t="s">
        <v>95</v>
      </c>
      <c r="B239" s="45" t="s">
        <v>96</v>
      </c>
      <c r="C239" s="45" t="s">
        <v>9</v>
      </c>
      <c r="D239" s="45" t="s">
        <v>460</v>
      </c>
      <c r="E239" s="45" t="s">
        <v>346</v>
      </c>
      <c r="F239" s="45" t="s">
        <v>323</v>
      </c>
      <c r="G239" s="45" t="s">
        <v>801</v>
      </c>
      <c r="H239" s="147">
        <v>4</v>
      </c>
      <c r="I239" s="143">
        <v>255</v>
      </c>
      <c r="AA239" s="139" t="s">
        <v>702</v>
      </c>
      <c r="AB239" s="139">
        <f t="shared" si="3"/>
        <v>1</v>
      </c>
    </row>
    <row r="240" spans="1:28" hidden="1" x14ac:dyDescent="0.15">
      <c r="A240" s="45" t="s">
        <v>95</v>
      </c>
      <c r="B240" s="45" t="s">
        <v>96</v>
      </c>
      <c r="C240" s="45" t="s">
        <v>9</v>
      </c>
      <c r="D240" s="45" t="s">
        <v>460</v>
      </c>
      <c r="E240" s="45" t="s">
        <v>347</v>
      </c>
      <c r="F240" s="45" t="s">
        <v>811</v>
      </c>
      <c r="G240" s="45" t="s">
        <v>801</v>
      </c>
      <c r="H240" s="147">
        <v>7</v>
      </c>
      <c r="I240" s="143">
        <v>255</v>
      </c>
      <c r="AA240" s="139" t="s">
        <v>703</v>
      </c>
      <c r="AB240" s="139">
        <f t="shared" si="3"/>
        <v>1</v>
      </c>
    </row>
    <row r="241" spans="1:28" hidden="1" x14ac:dyDescent="0.15">
      <c r="A241" s="45" t="s">
        <v>95</v>
      </c>
      <c r="B241" s="45" t="s">
        <v>96</v>
      </c>
      <c r="C241" s="45" t="s">
        <v>9</v>
      </c>
      <c r="D241" s="45" t="s">
        <v>460</v>
      </c>
      <c r="E241" s="45" t="s">
        <v>348</v>
      </c>
      <c r="F241" s="45" t="s">
        <v>323</v>
      </c>
      <c r="G241" s="45" t="s">
        <v>801</v>
      </c>
      <c r="H241" s="147">
        <v>1</v>
      </c>
      <c r="I241" s="143">
        <v>255</v>
      </c>
      <c r="AA241" s="139" t="s">
        <v>704</v>
      </c>
      <c r="AB241" s="139">
        <f t="shared" si="3"/>
        <v>1</v>
      </c>
    </row>
    <row r="242" spans="1:28" hidden="1" x14ac:dyDescent="0.15">
      <c r="A242" s="45" t="s">
        <v>95</v>
      </c>
      <c r="B242" s="45" t="s">
        <v>96</v>
      </c>
      <c r="C242" s="45" t="s">
        <v>9</v>
      </c>
      <c r="D242" s="45" t="s">
        <v>460</v>
      </c>
      <c r="E242" s="45" t="s">
        <v>349</v>
      </c>
      <c r="F242" s="45" t="s">
        <v>323</v>
      </c>
      <c r="G242" s="45" t="s">
        <v>801</v>
      </c>
      <c r="H242" s="147">
        <v>1</v>
      </c>
      <c r="I242" s="143">
        <v>255</v>
      </c>
      <c r="AA242" s="139" t="s">
        <v>705</v>
      </c>
      <c r="AB242" s="139">
        <f t="shared" si="3"/>
        <v>1</v>
      </c>
    </row>
    <row r="243" spans="1:28" hidden="1" x14ac:dyDescent="0.15">
      <c r="A243" s="45" t="s">
        <v>95</v>
      </c>
      <c r="B243" s="45" t="s">
        <v>96</v>
      </c>
      <c r="C243" s="45" t="s">
        <v>9</v>
      </c>
      <c r="D243" s="45" t="s">
        <v>461</v>
      </c>
      <c r="E243" s="45" t="s">
        <v>350</v>
      </c>
      <c r="F243" s="45" t="s">
        <v>811</v>
      </c>
      <c r="G243" s="45" t="s">
        <v>801</v>
      </c>
      <c r="H243" s="147">
        <v>10</v>
      </c>
      <c r="I243" s="143">
        <v>255</v>
      </c>
      <c r="AA243" s="139" t="s">
        <v>706</v>
      </c>
      <c r="AB243" s="139">
        <f t="shared" si="3"/>
        <v>1</v>
      </c>
    </row>
    <row r="244" spans="1:28" hidden="1" x14ac:dyDescent="0.15">
      <c r="A244" s="45" t="s">
        <v>95</v>
      </c>
      <c r="B244" s="45" t="s">
        <v>96</v>
      </c>
      <c r="C244" s="45" t="s">
        <v>9</v>
      </c>
      <c r="D244" s="45" t="s">
        <v>461</v>
      </c>
      <c r="E244" s="45" t="s">
        <v>351</v>
      </c>
      <c r="F244" s="45" t="s">
        <v>323</v>
      </c>
      <c r="G244" s="45" t="s">
        <v>801</v>
      </c>
      <c r="H244" s="147">
        <v>1</v>
      </c>
      <c r="I244" s="143">
        <v>255</v>
      </c>
      <c r="AA244" s="139" t="s">
        <v>707</v>
      </c>
      <c r="AB244" s="139">
        <f t="shared" si="3"/>
        <v>1</v>
      </c>
    </row>
    <row r="245" spans="1:28" hidden="1" x14ac:dyDescent="0.15">
      <c r="A245" s="45" t="s">
        <v>95</v>
      </c>
      <c r="B245" s="45" t="s">
        <v>96</v>
      </c>
      <c r="C245" s="45" t="s">
        <v>9</v>
      </c>
      <c r="D245" s="45" t="s">
        <v>461</v>
      </c>
      <c r="E245" s="45" t="s">
        <v>352</v>
      </c>
      <c r="F245" s="45" t="s">
        <v>323</v>
      </c>
      <c r="G245" s="45" t="s">
        <v>801</v>
      </c>
      <c r="H245" s="147">
        <v>1</v>
      </c>
      <c r="I245" s="143">
        <v>255</v>
      </c>
      <c r="AA245" s="139" t="s">
        <v>708</v>
      </c>
      <c r="AB245" s="139">
        <f t="shared" si="3"/>
        <v>1</v>
      </c>
    </row>
    <row r="246" spans="1:28" hidden="1" x14ac:dyDescent="0.15">
      <c r="A246" s="45" t="s">
        <v>95</v>
      </c>
      <c r="B246" s="45" t="s">
        <v>96</v>
      </c>
      <c r="C246" s="45" t="s">
        <v>9</v>
      </c>
      <c r="D246" s="45" t="s">
        <v>461</v>
      </c>
      <c r="E246" s="45" t="s">
        <v>353</v>
      </c>
      <c r="F246" s="45" t="s">
        <v>323</v>
      </c>
      <c r="G246" s="45" t="s">
        <v>801</v>
      </c>
      <c r="H246" s="147">
        <v>4</v>
      </c>
      <c r="I246" s="143">
        <v>255</v>
      </c>
      <c r="AA246" s="139" t="s">
        <v>709</v>
      </c>
      <c r="AB246" s="139">
        <f t="shared" si="3"/>
        <v>1</v>
      </c>
    </row>
    <row r="247" spans="1:28" hidden="1" x14ac:dyDescent="0.15">
      <c r="A247" s="45" t="s">
        <v>95</v>
      </c>
      <c r="B247" s="45" t="s">
        <v>96</v>
      </c>
      <c r="C247" s="45" t="s">
        <v>9</v>
      </c>
      <c r="D247" s="45" t="s">
        <v>461</v>
      </c>
      <c r="E247" s="45" t="s">
        <v>354</v>
      </c>
      <c r="F247" s="45" t="s">
        <v>811</v>
      </c>
      <c r="G247" s="45" t="s">
        <v>801</v>
      </c>
      <c r="H247" s="147">
        <v>8</v>
      </c>
      <c r="I247" s="143">
        <v>255</v>
      </c>
      <c r="AA247" s="139" t="s">
        <v>710</v>
      </c>
      <c r="AB247" s="139">
        <f t="shared" si="3"/>
        <v>1</v>
      </c>
    </row>
    <row r="248" spans="1:28" hidden="1" x14ac:dyDescent="0.15">
      <c r="A248" s="45" t="s">
        <v>95</v>
      </c>
      <c r="B248" s="45" t="s">
        <v>96</v>
      </c>
      <c r="C248" s="45" t="s">
        <v>9</v>
      </c>
      <c r="D248" s="45" t="s">
        <v>461</v>
      </c>
      <c r="E248" s="45" t="s">
        <v>355</v>
      </c>
      <c r="F248" s="45" t="s">
        <v>323</v>
      </c>
      <c r="G248" s="45" t="s">
        <v>801</v>
      </c>
      <c r="H248" s="147">
        <v>1</v>
      </c>
      <c r="I248" s="143">
        <v>255</v>
      </c>
      <c r="AA248" s="139" t="s">
        <v>711</v>
      </c>
      <c r="AB248" s="139">
        <f t="shared" si="3"/>
        <v>1</v>
      </c>
    </row>
    <row r="249" spans="1:28" hidden="1" x14ac:dyDescent="0.15">
      <c r="A249" s="45" t="s">
        <v>95</v>
      </c>
      <c r="B249" s="45" t="s">
        <v>96</v>
      </c>
      <c r="C249" s="45" t="s">
        <v>9</v>
      </c>
      <c r="D249" s="45" t="s">
        <v>461</v>
      </c>
      <c r="E249" s="45" t="s">
        <v>356</v>
      </c>
      <c r="F249" s="45" t="s">
        <v>323</v>
      </c>
      <c r="G249" s="45" t="s">
        <v>801</v>
      </c>
      <c r="H249" s="147">
        <v>1</v>
      </c>
      <c r="I249" s="143">
        <v>255</v>
      </c>
      <c r="AA249" s="139" t="s">
        <v>712</v>
      </c>
      <c r="AB249" s="139">
        <f t="shared" si="3"/>
        <v>1</v>
      </c>
    </row>
    <row r="250" spans="1:28" hidden="1" x14ac:dyDescent="0.15">
      <c r="A250" s="45" t="s">
        <v>95</v>
      </c>
      <c r="B250" s="45" t="s">
        <v>96</v>
      </c>
      <c r="C250" s="45" t="s">
        <v>9</v>
      </c>
      <c r="D250" s="45" t="s">
        <v>461</v>
      </c>
      <c r="E250" s="45" t="s">
        <v>357</v>
      </c>
      <c r="F250" s="45" t="s">
        <v>811</v>
      </c>
      <c r="G250" s="45" t="s">
        <v>801</v>
      </c>
      <c r="H250" s="147">
        <v>7</v>
      </c>
      <c r="I250" s="143">
        <v>255</v>
      </c>
      <c r="AA250" s="139" t="s">
        <v>713</v>
      </c>
      <c r="AB250" s="139">
        <f t="shared" si="3"/>
        <v>1</v>
      </c>
    </row>
    <row r="251" spans="1:28" hidden="1" x14ac:dyDescent="0.15">
      <c r="A251" s="45" t="s">
        <v>95</v>
      </c>
      <c r="B251" s="45" t="s">
        <v>96</v>
      </c>
      <c r="C251" s="45" t="s">
        <v>9</v>
      </c>
      <c r="D251" s="45" t="s">
        <v>461</v>
      </c>
      <c r="E251" s="45" t="s">
        <v>358</v>
      </c>
      <c r="F251" s="45" t="s">
        <v>323</v>
      </c>
      <c r="G251" s="45" t="s">
        <v>801</v>
      </c>
      <c r="H251" s="147">
        <v>1</v>
      </c>
      <c r="I251" s="143">
        <v>255</v>
      </c>
      <c r="AA251" s="139" t="s">
        <v>714</v>
      </c>
      <c r="AB251" s="139">
        <f t="shared" si="3"/>
        <v>1</v>
      </c>
    </row>
    <row r="252" spans="1:28" hidden="1" x14ac:dyDescent="0.15">
      <c r="A252" s="45" t="s">
        <v>95</v>
      </c>
      <c r="B252" s="45" t="s">
        <v>96</v>
      </c>
      <c r="C252" s="45" t="s">
        <v>9</v>
      </c>
      <c r="D252" s="45" t="s">
        <v>461</v>
      </c>
      <c r="E252" s="45" t="s">
        <v>359</v>
      </c>
      <c r="F252" s="45" t="s">
        <v>323</v>
      </c>
      <c r="G252" s="45" t="s">
        <v>801</v>
      </c>
      <c r="H252" s="147">
        <v>1</v>
      </c>
      <c r="I252" s="143">
        <v>255</v>
      </c>
      <c r="AA252" s="139" t="s">
        <v>715</v>
      </c>
      <c r="AB252" s="139">
        <f t="shared" si="3"/>
        <v>1</v>
      </c>
    </row>
    <row r="253" spans="1:28" hidden="1" x14ac:dyDescent="0.15">
      <c r="A253" s="45" t="s">
        <v>95</v>
      </c>
      <c r="B253" s="45" t="s">
        <v>96</v>
      </c>
      <c r="C253" s="45" t="s">
        <v>9</v>
      </c>
      <c r="D253" s="45" t="s">
        <v>461</v>
      </c>
      <c r="E253" s="45" t="s">
        <v>360</v>
      </c>
      <c r="F253" s="45" t="s">
        <v>811</v>
      </c>
      <c r="G253" s="45" t="s">
        <v>801</v>
      </c>
      <c r="H253" s="147">
        <v>4</v>
      </c>
      <c r="I253" s="143">
        <v>255</v>
      </c>
      <c r="AA253" s="139" t="s">
        <v>716</v>
      </c>
      <c r="AB253" s="139">
        <f t="shared" si="3"/>
        <v>1</v>
      </c>
    </row>
    <row r="254" spans="1:28" hidden="1" x14ac:dyDescent="0.15">
      <c r="A254" s="45" t="s">
        <v>95</v>
      </c>
      <c r="B254" s="45" t="s">
        <v>96</v>
      </c>
      <c r="C254" s="45" t="s">
        <v>9</v>
      </c>
      <c r="D254" s="45" t="s">
        <v>461</v>
      </c>
      <c r="E254" s="45" t="s">
        <v>361</v>
      </c>
      <c r="F254" s="45" t="s">
        <v>323</v>
      </c>
      <c r="G254" s="45" t="s">
        <v>801</v>
      </c>
      <c r="H254" s="147">
        <v>1</v>
      </c>
      <c r="I254" s="143">
        <v>255</v>
      </c>
      <c r="AA254" s="139" t="s">
        <v>717</v>
      </c>
      <c r="AB254" s="139">
        <f t="shared" si="3"/>
        <v>1</v>
      </c>
    </row>
    <row r="255" spans="1:28" hidden="1" x14ac:dyDescent="0.15">
      <c r="A255" s="45" t="s">
        <v>95</v>
      </c>
      <c r="B255" s="45" t="s">
        <v>96</v>
      </c>
      <c r="C255" s="45" t="s">
        <v>16</v>
      </c>
      <c r="D255" s="45" t="s">
        <v>459</v>
      </c>
      <c r="E255" s="45" t="s">
        <v>362</v>
      </c>
      <c r="F255" s="45" t="s">
        <v>812</v>
      </c>
      <c r="G255" s="45" t="s">
        <v>363</v>
      </c>
      <c r="H255" s="147">
        <v>45</v>
      </c>
      <c r="I255" s="143">
        <v>255</v>
      </c>
      <c r="AA255" s="139" t="s">
        <v>718</v>
      </c>
      <c r="AB255" s="139">
        <f t="shared" si="3"/>
        <v>1</v>
      </c>
    </row>
    <row r="256" spans="1:28" hidden="1" x14ac:dyDescent="0.15">
      <c r="A256" s="45" t="s">
        <v>95</v>
      </c>
      <c r="B256" s="45" t="s">
        <v>96</v>
      </c>
      <c r="C256" s="45" t="s">
        <v>16</v>
      </c>
      <c r="D256" s="45" t="s">
        <v>459</v>
      </c>
      <c r="E256" s="45" t="s">
        <v>364</v>
      </c>
      <c r="F256" s="45" t="s">
        <v>16</v>
      </c>
      <c r="G256" s="45" t="s">
        <v>801</v>
      </c>
      <c r="H256" s="147">
        <v>18</v>
      </c>
      <c r="I256" s="143">
        <v>255</v>
      </c>
      <c r="AA256" s="139" t="s">
        <v>719</v>
      </c>
      <c r="AB256" s="139">
        <f t="shared" si="3"/>
        <v>1</v>
      </c>
    </row>
    <row r="257" spans="1:28" hidden="1" x14ac:dyDescent="0.15">
      <c r="A257" s="45" t="s">
        <v>95</v>
      </c>
      <c r="B257" s="45" t="s">
        <v>96</v>
      </c>
      <c r="C257" s="45" t="s">
        <v>16</v>
      </c>
      <c r="D257" s="45" t="s">
        <v>459</v>
      </c>
      <c r="E257" s="45" t="s">
        <v>365</v>
      </c>
      <c r="F257" s="45" t="s">
        <v>813</v>
      </c>
      <c r="G257" s="45" t="s">
        <v>801</v>
      </c>
      <c r="H257" s="147">
        <v>72</v>
      </c>
      <c r="I257" s="143">
        <v>255</v>
      </c>
      <c r="AA257" s="139" t="s">
        <v>720</v>
      </c>
      <c r="AB257" s="139">
        <f t="shared" si="3"/>
        <v>1</v>
      </c>
    </row>
    <row r="258" spans="1:28" hidden="1" x14ac:dyDescent="0.15">
      <c r="A258" s="45" t="s">
        <v>95</v>
      </c>
      <c r="B258" s="45" t="s">
        <v>96</v>
      </c>
      <c r="C258" s="45" t="s">
        <v>16</v>
      </c>
      <c r="D258" s="45" t="s">
        <v>459</v>
      </c>
      <c r="E258" s="45" t="s">
        <v>366</v>
      </c>
      <c r="F258" s="45" t="s">
        <v>367</v>
      </c>
      <c r="G258" s="45" t="s">
        <v>801</v>
      </c>
      <c r="H258" s="147">
        <v>13.2</v>
      </c>
      <c r="I258" s="143">
        <v>255</v>
      </c>
      <c r="AA258" s="139" t="s">
        <v>721</v>
      </c>
      <c r="AB258" s="139">
        <f t="shared" ref="AB258:AB321" si="4">COUNTIF(AA:AA,AA258)</f>
        <v>1</v>
      </c>
    </row>
    <row r="259" spans="1:28" hidden="1" x14ac:dyDescent="0.15">
      <c r="A259" s="45" t="s">
        <v>95</v>
      </c>
      <c r="B259" s="45" t="s">
        <v>96</v>
      </c>
      <c r="C259" s="45" t="s">
        <v>16</v>
      </c>
      <c r="D259" s="45" t="s">
        <v>459</v>
      </c>
      <c r="E259" s="45" t="s">
        <v>368</v>
      </c>
      <c r="F259" s="45" t="s">
        <v>367</v>
      </c>
      <c r="G259" s="45" t="s">
        <v>801</v>
      </c>
      <c r="H259" s="147">
        <v>13.2</v>
      </c>
      <c r="I259" s="143">
        <v>255</v>
      </c>
      <c r="AA259" s="139" t="s">
        <v>722</v>
      </c>
      <c r="AB259" s="139">
        <f t="shared" si="4"/>
        <v>1</v>
      </c>
    </row>
    <row r="260" spans="1:28" hidden="1" x14ac:dyDescent="0.15">
      <c r="A260" s="45" t="s">
        <v>95</v>
      </c>
      <c r="B260" s="45" t="s">
        <v>96</v>
      </c>
      <c r="C260" s="45" t="s">
        <v>16</v>
      </c>
      <c r="D260" s="45" t="s">
        <v>459</v>
      </c>
      <c r="E260" s="45" t="s">
        <v>369</v>
      </c>
      <c r="F260" s="45" t="s">
        <v>16</v>
      </c>
      <c r="G260" s="45" t="s">
        <v>801</v>
      </c>
      <c r="H260" s="147">
        <v>262.89999999999998</v>
      </c>
      <c r="I260" s="143">
        <v>255</v>
      </c>
      <c r="AA260" s="139" t="s">
        <v>723</v>
      </c>
      <c r="AB260" s="139">
        <f t="shared" si="4"/>
        <v>1</v>
      </c>
    </row>
    <row r="261" spans="1:28" hidden="1" x14ac:dyDescent="0.15">
      <c r="A261" s="45" t="s">
        <v>95</v>
      </c>
      <c r="B261" s="45" t="s">
        <v>96</v>
      </c>
      <c r="C261" s="45" t="s">
        <v>16</v>
      </c>
      <c r="D261" s="45" t="s">
        <v>459</v>
      </c>
      <c r="E261" s="45" t="s">
        <v>370</v>
      </c>
      <c r="F261" s="45" t="s">
        <v>16</v>
      </c>
      <c r="G261" s="45" t="s">
        <v>801</v>
      </c>
      <c r="H261" s="147">
        <v>56.1</v>
      </c>
      <c r="I261" s="143">
        <v>255</v>
      </c>
      <c r="AA261" s="139" t="s">
        <v>724</v>
      </c>
      <c r="AB261" s="139">
        <f t="shared" si="4"/>
        <v>1</v>
      </c>
    </row>
    <row r="262" spans="1:28" hidden="1" x14ac:dyDescent="0.15">
      <c r="A262" s="45" t="s">
        <v>95</v>
      </c>
      <c r="B262" s="45" t="s">
        <v>96</v>
      </c>
      <c r="C262" s="45" t="s">
        <v>16</v>
      </c>
      <c r="D262" s="45" t="s">
        <v>459</v>
      </c>
      <c r="E262" s="45" t="s">
        <v>371</v>
      </c>
      <c r="F262" s="45" t="s">
        <v>814</v>
      </c>
      <c r="G262" s="45" t="s">
        <v>801</v>
      </c>
      <c r="H262" s="147">
        <v>199.2</v>
      </c>
      <c r="I262" s="143">
        <v>255</v>
      </c>
      <c r="AA262" s="139" t="s">
        <v>725</v>
      </c>
      <c r="AB262" s="139">
        <f t="shared" si="4"/>
        <v>1</v>
      </c>
    </row>
    <row r="263" spans="1:28" hidden="1" x14ac:dyDescent="0.15">
      <c r="A263" s="45" t="s">
        <v>95</v>
      </c>
      <c r="B263" s="45" t="s">
        <v>96</v>
      </c>
      <c r="C263" s="45" t="s">
        <v>16</v>
      </c>
      <c r="D263" s="45" t="s">
        <v>459</v>
      </c>
      <c r="E263" s="45" t="s">
        <v>372</v>
      </c>
      <c r="F263" s="45" t="s">
        <v>16</v>
      </c>
      <c r="G263" s="45" t="s">
        <v>801</v>
      </c>
      <c r="H263" s="147">
        <v>54</v>
      </c>
      <c r="I263" s="143">
        <v>255</v>
      </c>
      <c r="AA263" s="139" t="s">
        <v>726</v>
      </c>
      <c r="AB263" s="139">
        <f t="shared" si="4"/>
        <v>1</v>
      </c>
    </row>
    <row r="264" spans="1:28" hidden="1" x14ac:dyDescent="0.15">
      <c r="A264" s="45" t="s">
        <v>95</v>
      </c>
      <c r="B264" s="45" t="s">
        <v>96</v>
      </c>
      <c r="C264" s="45" t="s">
        <v>16</v>
      </c>
      <c r="D264" s="45" t="s">
        <v>459</v>
      </c>
      <c r="E264" s="45" t="s">
        <v>373</v>
      </c>
      <c r="F264" s="45" t="s">
        <v>16</v>
      </c>
      <c r="G264" s="45" t="s">
        <v>801</v>
      </c>
      <c r="H264" s="147">
        <v>63.8</v>
      </c>
      <c r="I264" s="143">
        <v>255</v>
      </c>
      <c r="AA264" s="139" t="s">
        <v>727</v>
      </c>
      <c r="AB264" s="139">
        <f t="shared" si="4"/>
        <v>1</v>
      </c>
    </row>
    <row r="265" spans="1:28" hidden="1" x14ac:dyDescent="0.15">
      <c r="A265" s="45" t="s">
        <v>95</v>
      </c>
      <c r="B265" s="45" t="s">
        <v>96</v>
      </c>
      <c r="C265" s="45" t="s">
        <v>16</v>
      </c>
      <c r="D265" s="45" t="s">
        <v>459</v>
      </c>
      <c r="E265" s="45" t="s">
        <v>374</v>
      </c>
      <c r="F265" s="45" t="s">
        <v>16</v>
      </c>
      <c r="G265" s="45" t="s">
        <v>801</v>
      </c>
      <c r="H265" s="147">
        <v>317.8</v>
      </c>
      <c r="I265" s="143">
        <v>255</v>
      </c>
      <c r="AA265" s="139" t="s">
        <v>728</v>
      </c>
      <c r="AB265" s="139">
        <f t="shared" si="4"/>
        <v>1</v>
      </c>
    </row>
    <row r="266" spans="1:28" hidden="1" x14ac:dyDescent="0.15">
      <c r="A266" s="45" t="s">
        <v>95</v>
      </c>
      <c r="B266" s="45" t="s">
        <v>96</v>
      </c>
      <c r="C266" s="45" t="s">
        <v>16</v>
      </c>
      <c r="D266" s="45" t="s">
        <v>459</v>
      </c>
      <c r="E266" s="45" t="s">
        <v>375</v>
      </c>
      <c r="F266" s="45" t="s">
        <v>367</v>
      </c>
      <c r="G266" s="45" t="s">
        <v>801</v>
      </c>
      <c r="H266" s="147">
        <v>8.9</v>
      </c>
      <c r="I266" s="143">
        <v>255</v>
      </c>
      <c r="AA266" s="139" t="s">
        <v>729</v>
      </c>
      <c r="AB266" s="139">
        <f t="shared" si="4"/>
        <v>1</v>
      </c>
    </row>
    <row r="267" spans="1:28" hidden="1" x14ac:dyDescent="0.15">
      <c r="A267" s="45" t="s">
        <v>95</v>
      </c>
      <c r="B267" s="45" t="s">
        <v>96</v>
      </c>
      <c r="C267" s="45" t="s">
        <v>16</v>
      </c>
      <c r="D267" s="45" t="s">
        <v>459</v>
      </c>
      <c r="E267" s="45" t="s">
        <v>376</v>
      </c>
      <c r="F267" s="45" t="s">
        <v>367</v>
      </c>
      <c r="G267" s="45" t="s">
        <v>801</v>
      </c>
      <c r="H267" s="147">
        <v>12.2</v>
      </c>
      <c r="I267" s="143">
        <v>255</v>
      </c>
      <c r="AA267" s="139" t="s">
        <v>730</v>
      </c>
      <c r="AB267" s="139">
        <f t="shared" si="4"/>
        <v>1</v>
      </c>
    </row>
    <row r="268" spans="1:28" hidden="1" x14ac:dyDescent="0.15">
      <c r="A268" s="45" t="s">
        <v>95</v>
      </c>
      <c r="B268" s="45" t="s">
        <v>96</v>
      </c>
      <c r="C268" s="45" t="s">
        <v>16</v>
      </c>
      <c r="D268" s="45" t="s">
        <v>459</v>
      </c>
      <c r="E268" s="45" t="s">
        <v>377</v>
      </c>
      <c r="F268" s="45" t="s">
        <v>16</v>
      </c>
      <c r="G268" s="45" t="s">
        <v>801</v>
      </c>
      <c r="H268" s="147">
        <v>67.8</v>
      </c>
      <c r="I268" s="143">
        <v>255</v>
      </c>
      <c r="AA268" s="139" t="s">
        <v>731</v>
      </c>
      <c r="AB268" s="139">
        <f t="shared" si="4"/>
        <v>1</v>
      </c>
    </row>
    <row r="269" spans="1:28" hidden="1" x14ac:dyDescent="0.15">
      <c r="A269" s="45" t="s">
        <v>95</v>
      </c>
      <c r="B269" s="45" t="s">
        <v>96</v>
      </c>
      <c r="C269" s="45" t="s">
        <v>16</v>
      </c>
      <c r="D269" s="45" t="s">
        <v>459</v>
      </c>
      <c r="E269" s="45" t="s">
        <v>378</v>
      </c>
      <c r="F269" s="45" t="s">
        <v>16</v>
      </c>
      <c r="G269" s="45" t="s">
        <v>801</v>
      </c>
      <c r="H269" s="147">
        <v>44.7</v>
      </c>
      <c r="I269" s="143">
        <v>255</v>
      </c>
      <c r="AA269" s="139" t="s">
        <v>732</v>
      </c>
      <c r="AB269" s="139">
        <f t="shared" si="4"/>
        <v>1</v>
      </c>
    </row>
    <row r="270" spans="1:28" hidden="1" x14ac:dyDescent="0.15">
      <c r="A270" s="45" t="s">
        <v>95</v>
      </c>
      <c r="B270" s="45" t="s">
        <v>96</v>
      </c>
      <c r="C270" s="45" t="s">
        <v>16</v>
      </c>
      <c r="D270" s="45" t="s">
        <v>460</v>
      </c>
      <c r="E270" s="45" t="s">
        <v>379</v>
      </c>
      <c r="F270" s="45" t="s">
        <v>16</v>
      </c>
      <c r="G270" s="45" t="s">
        <v>801</v>
      </c>
      <c r="H270" s="147">
        <v>32.4</v>
      </c>
      <c r="I270" s="143">
        <v>255</v>
      </c>
      <c r="AA270" s="139" t="s">
        <v>733</v>
      </c>
      <c r="AB270" s="139">
        <f t="shared" si="4"/>
        <v>1</v>
      </c>
    </row>
    <row r="271" spans="1:28" hidden="1" x14ac:dyDescent="0.15">
      <c r="A271" s="45" t="s">
        <v>95</v>
      </c>
      <c r="B271" s="45" t="s">
        <v>96</v>
      </c>
      <c r="C271" s="45" t="s">
        <v>16</v>
      </c>
      <c r="D271" s="45" t="s">
        <v>460</v>
      </c>
      <c r="E271" s="45" t="s">
        <v>380</v>
      </c>
      <c r="F271" s="45" t="s">
        <v>367</v>
      </c>
      <c r="G271" s="45" t="s">
        <v>801</v>
      </c>
      <c r="H271" s="147">
        <v>7.1</v>
      </c>
      <c r="I271" s="143">
        <v>255</v>
      </c>
      <c r="AA271" s="139" t="s">
        <v>734</v>
      </c>
      <c r="AB271" s="139">
        <f t="shared" si="4"/>
        <v>1</v>
      </c>
    </row>
    <row r="272" spans="1:28" hidden="1" x14ac:dyDescent="0.15">
      <c r="A272" s="45" t="s">
        <v>95</v>
      </c>
      <c r="B272" s="45" t="s">
        <v>96</v>
      </c>
      <c r="C272" s="45" t="s">
        <v>16</v>
      </c>
      <c r="D272" s="45" t="s">
        <v>460</v>
      </c>
      <c r="E272" s="45" t="s">
        <v>381</v>
      </c>
      <c r="F272" s="45" t="s">
        <v>367</v>
      </c>
      <c r="G272" s="45" t="s">
        <v>801</v>
      </c>
      <c r="H272" s="147">
        <v>7.1</v>
      </c>
      <c r="I272" s="143">
        <v>255</v>
      </c>
      <c r="AA272" s="139" t="s">
        <v>735</v>
      </c>
      <c r="AB272" s="139">
        <f t="shared" si="4"/>
        <v>1</v>
      </c>
    </row>
    <row r="273" spans="1:28" hidden="1" x14ac:dyDescent="0.15">
      <c r="A273" s="45" t="s">
        <v>95</v>
      </c>
      <c r="B273" s="45" t="s">
        <v>96</v>
      </c>
      <c r="C273" s="45" t="s">
        <v>16</v>
      </c>
      <c r="D273" s="45" t="s">
        <v>460</v>
      </c>
      <c r="E273" s="45" t="s">
        <v>382</v>
      </c>
      <c r="F273" s="45" t="s">
        <v>16</v>
      </c>
      <c r="G273" s="45" t="s">
        <v>801</v>
      </c>
      <c r="H273" s="147">
        <v>13.6</v>
      </c>
      <c r="I273" s="143">
        <v>255</v>
      </c>
      <c r="AA273" s="139" t="s">
        <v>736</v>
      </c>
      <c r="AB273" s="139">
        <f t="shared" si="4"/>
        <v>1</v>
      </c>
    </row>
    <row r="274" spans="1:28" hidden="1" x14ac:dyDescent="0.15">
      <c r="A274" s="45" t="s">
        <v>95</v>
      </c>
      <c r="B274" s="45" t="s">
        <v>96</v>
      </c>
      <c r="C274" s="45" t="s">
        <v>16</v>
      </c>
      <c r="D274" s="45" t="s">
        <v>460</v>
      </c>
      <c r="E274" s="45" t="s">
        <v>383</v>
      </c>
      <c r="F274" s="45" t="s">
        <v>16</v>
      </c>
      <c r="G274" s="45" t="s">
        <v>801</v>
      </c>
      <c r="H274" s="147">
        <v>37.5</v>
      </c>
      <c r="I274" s="143">
        <v>255</v>
      </c>
      <c r="AA274" s="139" t="s">
        <v>737</v>
      </c>
      <c r="AB274" s="139">
        <f t="shared" si="4"/>
        <v>1</v>
      </c>
    </row>
    <row r="275" spans="1:28" hidden="1" x14ac:dyDescent="0.15">
      <c r="A275" s="45" t="s">
        <v>95</v>
      </c>
      <c r="B275" s="45" t="s">
        <v>96</v>
      </c>
      <c r="C275" s="45" t="s">
        <v>16</v>
      </c>
      <c r="D275" s="45" t="s">
        <v>460</v>
      </c>
      <c r="E275" s="45" t="s">
        <v>384</v>
      </c>
      <c r="F275" s="45" t="s">
        <v>16</v>
      </c>
      <c r="G275" s="45" t="s">
        <v>801</v>
      </c>
      <c r="H275" s="147">
        <v>7</v>
      </c>
      <c r="I275" s="143">
        <v>255</v>
      </c>
      <c r="AA275" s="139" t="s">
        <v>738</v>
      </c>
      <c r="AB275" s="139">
        <f t="shared" si="4"/>
        <v>1</v>
      </c>
    </row>
    <row r="276" spans="1:28" hidden="1" x14ac:dyDescent="0.15">
      <c r="A276" s="45" t="s">
        <v>95</v>
      </c>
      <c r="B276" s="45" t="s">
        <v>96</v>
      </c>
      <c r="C276" s="45" t="s">
        <v>16</v>
      </c>
      <c r="D276" s="45" t="s">
        <v>460</v>
      </c>
      <c r="E276" s="45" t="s">
        <v>385</v>
      </c>
      <c r="F276" s="45" t="s">
        <v>16</v>
      </c>
      <c r="G276" s="45" t="s">
        <v>801</v>
      </c>
      <c r="H276" s="147">
        <v>7</v>
      </c>
      <c r="I276" s="143">
        <v>255</v>
      </c>
      <c r="AA276" s="139" t="s">
        <v>739</v>
      </c>
      <c r="AB276" s="139">
        <f t="shared" si="4"/>
        <v>1</v>
      </c>
    </row>
    <row r="277" spans="1:28" hidden="1" x14ac:dyDescent="0.15">
      <c r="A277" s="45" t="s">
        <v>95</v>
      </c>
      <c r="B277" s="45" t="s">
        <v>96</v>
      </c>
      <c r="C277" s="45" t="s">
        <v>16</v>
      </c>
      <c r="D277" s="45" t="s">
        <v>460</v>
      </c>
      <c r="E277" s="45" t="s">
        <v>386</v>
      </c>
      <c r="F277" s="45" t="s">
        <v>16</v>
      </c>
      <c r="G277" s="45" t="s">
        <v>801</v>
      </c>
      <c r="H277" s="147">
        <v>58.9</v>
      </c>
      <c r="I277" s="143">
        <v>255</v>
      </c>
      <c r="AA277" s="139" t="s">
        <v>740</v>
      </c>
      <c r="AB277" s="139">
        <f t="shared" si="4"/>
        <v>1</v>
      </c>
    </row>
    <row r="278" spans="1:28" hidden="1" x14ac:dyDescent="0.15">
      <c r="A278" s="45" t="s">
        <v>95</v>
      </c>
      <c r="B278" s="45" t="s">
        <v>96</v>
      </c>
      <c r="C278" s="45" t="s">
        <v>16</v>
      </c>
      <c r="D278" s="45" t="s">
        <v>460</v>
      </c>
      <c r="E278" s="45" t="s">
        <v>387</v>
      </c>
      <c r="F278" s="45" t="s">
        <v>16</v>
      </c>
      <c r="G278" s="45" t="s">
        <v>801</v>
      </c>
      <c r="H278" s="147">
        <v>40.1</v>
      </c>
      <c r="I278" s="143">
        <v>255</v>
      </c>
      <c r="AA278" s="139" t="s">
        <v>741</v>
      </c>
      <c r="AB278" s="139">
        <f t="shared" si="4"/>
        <v>1</v>
      </c>
    </row>
    <row r="279" spans="1:28" hidden="1" x14ac:dyDescent="0.15">
      <c r="A279" s="45" t="s">
        <v>95</v>
      </c>
      <c r="B279" s="45" t="s">
        <v>96</v>
      </c>
      <c r="C279" s="45" t="s">
        <v>16</v>
      </c>
      <c r="D279" s="45" t="s">
        <v>460</v>
      </c>
      <c r="E279" s="45" t="s">
        <v>388</v>
      </c>
      <c r="F279" s="45" t="s">
        <v>16</v>
      </c>
      <c r="G279" s="45" t="s">
        <v>801</v>
      </c>
      <c r="H279" s="147">
        <v>116.9</v>
      </c>
      <c r="I279" s="143">
        <v>255</v>
      </c>
      <c r="AA279" s="139" t="s">
        <v>742</v>
      </c>
      <c r="AB279" s="139">
        <f t="shared" si="4"/>
        <v>1</v>
      </c>
    </row>
    <row r="280" spans="1:28" hidden="1" x14ac:dyDescent="0.15">
      <c r="A280" s="45" t="s">
        <v>95</v>
      </c>
      <c r="B280" s="45" t="s">
        <v>96</v>
      </c>
      <c r="C280" s="45" t="s">
        <v>16</v>
      </c>
      <c r="D280" s="45" t="s">
        <v>460</v>
      </c>
      <c r="E280" s="45" t="s">
        <v>389</v>
      </c>
      <c r="F280" s="45" t="s">
        <v>16</v>
      </c>
      <c r="G280" s="45" t="s">
        <v>801</v>
      </c>
      <c r="H280" s="147">
        <v>93.6</v>
      </c>
      <c r="I280" s="143">
        <v>255</v>
      </c>
      <c r="AA280" s="139" t="s">
        <v>743</v>
      </c>
      <c r="AB280" s="139">
        <f t="shared" si="4"/>
        <v>1</v>
      </c>
    </row>
    <row r="281" spans="1:28" hidden="1" x14ac:dyDescent="0.15">
      <c r="A281" s="45" t="s">
        <v>95</v>
      </c>
      <c r="B281" s="45" t="s">
        <v>96</v>
      </c>
      <c r="C281" s="45" t="s">
        <v>16</v>
      </c>
      <c r="D281" s="45" t="s">
        <v>460</v>
      </c>
      <c r="E281" s="45" t="s">
        <v>390</v>
      </c>
      <c r="F281" s="45" t="s">
        <v>16</v>
      </c>
      <c r="G281" s="45" t="s">
        <v>801</v>
      </c>
      <c r="H281" s="147">
        <v>65.900000000000006</v>
      </c>
      <c r="I281" s="143">
        <v>255</v>
      </c>
      <c r="AA281" s="139" t="s">
        <v>744</v>
      </c>
      <c r="AB281" s="139">
        <f t="shared" si="4"/>
        <v>1</v>
      </c>
    </row>
    <row r="282" spans="1:28" hidden="1" x14ac:dyDescent="0.15">
      <c r="A282" s="45" t="s">
        <v>95</v>
      </c>
      <c r="B282" s="45" t="s">
        <v>96</v>
      </c>
      <c r="C282" s="45" t="s">
        <v>16</v>
      </c>
      <c r="D282" s="45" t="s">
        <v>460</v>
      </c>
      <c r="E282" s="45" t="s">
        <v>391</v>
      </c>
      <c r="F282" s="45" t="s">
        <v>367</v>
      </c>
      <c r="G282" s="45" t="s">
        <v>801</v>
      </c>
      <c r="H282" s="147">
        <v>21.2</v>
      </c>
      <c r="I282" s="143">
        <v>255</v>
      </c>
      <c r="AA282" s="139" t="s">
        <v>745</v>
      </c>
      <c r="AB282" s="139">
        <f t="shared" si="4"/>
        <v>1</v>
      </c>
    </row>
    <row r="283" spans="1:28" hidden="1" x14ac:dyDescent="0.15">
      <c r="A283" s="45" t="s">
        <v>95</v>
      </c>
      <c r="B283" s="45" t="s">
        <v>96</v>
      </c>
      <c r="C283" s="45" t="s">
        <v>16</v>
      </c>
      <c r="D283" s="45" t="s">
        <v>460</v>
      </c>
      <c r="E283" s="45" t="s">
        <v>392</v>
      </c>
      <c r="F283" s="45" t="s">
        <v>367</v>
      </c>
      <c r="G283" s="45" t="s">
        <v>801</v>
      </c>
      <c r="H283" s="147">
        <v>17.899999999999999</v>
      </c>
      <c r="I283" s="143">
        <v>255</v>
      </c>
      <c r="AA283" s="139" t="s">
        <v>746</v>
      </c>
      <c r="AB283" s="139">
        <f t="shared" si="4"/>
        <v>1</v>
      </c>
    </row>
    <row r="284" spans="1:28" hidden="1" x14ac:dyDescent="0.15">
      <c r="A284" s="45" t="s">
        <v>95</v>
      </c>
      <c r="B284" s="45" t="s">
        <v>96</v>
      </c>
      <c r="C284" s="45" t="s">
        <v>16</v>
      </c>
      <c r="D284" s="45" t="s">
        <v>461</v>
      </c>
      <c r="E284" s="45" t="s">
        <v>393</v>
      </c>
      <c r="F284" s="45" t="s">
        <v>203</v>
      </c>
      <c r="G284" s="45" t="s">
        <v>801</v>
      </c>
      <c r="H284" s="147">
        <v>20</v>
      </c>
      <c r="I284" s="143">
        <v>52</v>
      </c>
      <c r="AA284" s="139" t="s">
        <v>747</v>
      </c>
      <c r="AB284" s="139">
        <f t="shared" si="4"/>
        <v>1</v>
      </c>
    </row>
    <row r="285" spans="1:28" hidden="1" x14ac:dyDescent="0.15">
      <c r="A285" s="45" t="s">
        <v>95</v>
      </c>
      <c r="B285" s="45" t="s">
        <v>96</v>
      </c>
      <c r="C285" s="45" t="s">
        <v>16</v>
      </c>
      <c r="D285" s="45" t="s">
        <v>461</v>
      </c>
      <c r="E285" s="45" t="s">
        <v>394</v>
      </c>
      <c r="F285" s="45" t="s">
        <v>367</v>
      </c>
      <c r="G285" s="45" t="s">
        <v>801</v>
      </c>
      <c r="H285" s="147">
        <v>7.1</v>
      </c>
      <c r="I285" s="143">
        <v>255</v>
      </c>
      <c r="AA285" s="139" t="s">
        <v>748</v>
      </c>
      <c r="AB285" s="139">
        <f t="shared" si="4"/>
        <v>1</v>
      </c>
    </row>
    <row r="286" spans="1:28" hidden="1" x14ac:dyDescent="0.15">
      <c r="A286" s="45" t="s">
        <v>95</v>
      </c>
      <c r="B286" s="45" t="s">
        <v>96</v>
      </c>
      <c r="C286" s="45" t="s">
        <v>16</v>
      </c>
      <c r="D286" s="45" t="s">
        <v>461</v>
      </c>
      <c r="E286" s="45" t="s">
        <v>395</v>
      </c>
      <c r="F286" s="45" t="s">
        <v>367</v>
      </c>
      <c r="G286" s="45" t="s">
        <v>801</v>
      </c>
      <c r="H286" s="147">
        <v>7.1</v>
      </c>
      <c r="I286" s="143">
        <v>255</v>
      </c>
      <c r="AA286" s="139" t="s">
        <v>749</v>
      </c>
      <c r="AB286" s="139">
        <f t="shared" si="4"/>
        <v>1</v>
      </c>
    </row>
    <row r="287" spans="1:28" hidden="1" x14ac:dyDescent="0.15">
      <c r="A287" s="45" t="s">
        <v>95</v>
      </c>
      <c r="B287" s="45" t="s">
        <v>96</v>
      </c>
      <c r="C287" s="45" t="s">
        <v>16</v>
      </c>
      <c r="D287" s="45" t="s">
        <v>461</v>
      </c>
      <c r="E287" s="45" t="s">
        <v>396</v>
      </c>
      <c r="F287" s="45" t="s">
        <v>16</v>
      </c>
      <c r="G287" s="45" t="s">
        <v>801</v>
      </c>
      <c r="H287" s="147">
        <v>156.4</v>
      </c>
      <c r="I287" s="143">
        <v>255</v>
      </c>
      <c r="AA287" s="139" t="s">
        <v>750</v>
      </c>
      <c r="AB287" s="139">
        <f t="shared" si="4"/>
        <v>1</v>
      </c>
    </row>
    <row r="288" spans="1:28" hidden="1" x14ac:dyDescent="0.15">
      <c r="A288" s="45" t="s">
        <v>95</v>
      </c>
      <c r="B288" s="45" t="s">
        <v>96</v>
      </c>
      <c r="C288" s="45" t="s">
        <v>16</v>
      </c>
      <c r="D288" s="45" t="s">
        <v>461</v>
      </c>
      <c r="E288" s="45" t="s">
        <v>397</v>
      </c>
      <c r="F288" s="45" t="s">
        <v>16</v>
      </c>
      <c r="G288" s="45" t="s">
        <v>801</v>
      </c>
      <c r="H288" s="147">
        <v>10.7</v>
      </c>
      <c r="I288" s="143">
        <v>255</v>
      </c>
      <c r="AA288" s="139" t="s">
        <v>751</v>
      </c>
      <c r="AB288" s="139">
        <f t="shared" si="4"/>
        <v>1</v>
      </c>
    </row>
    <row r="289" spans="1:28" hidden="1" x14ac:dyDescent="0.15">
      <c r="A289" s="45" t="s">
        <v>95</v>
      </c>
      <c r="B289" s="45" t="s">
        <v>96</v>
      </c>
      <c r="C289" s="45" t="s">
        <v>16</v>
      </c>
      <c r="D289" s="45" t="s">
        <v>461</v>
      </c>
      <c r="E289" s="45" t="s">
        <v>398</v>
      </c>
      <c r="F289" s="45" t="s">
        <v>16</v>
      </c>
      <c r="G289" s="45" t="s">
        <v>801</v>
      </c>
      <c r="H289" s="147">
        <v>13.1</v>
      </c>
      <c r="I289" s="143">
        <v>255</v>
      </c>
      <c r="AA289" s="139" t="s">
        <v>752</v>
      </c>
      <c r="AB289" s="139">
        <f t="shared" si="4"/>
        <v>1</v>
      </c>
    </row>
    <row r="290" spans="1:28" hidden="1" x14ac:dyDescent="0.15">
      <c r="A290" s="45" t="s">
        <v>95</v>
      </c>
      <c r="B290" s="45" t="s">
        <v>96</v>
      </c>
      <c r="C290" s="45" t="s">
        <v>16</v>
      </c>
      <c r="D290" s="45" t="s">
        <v>461</v>
      </c>
      <c r="E290" s="45" t="s">
        <v>399</v>
      </c>
      <c r="F290" s="45" t="s">
        <v>16</v>
      </c>
      <c r="G290" s="45" t="s">
        <v>801</v>
      </c>
      <c r="H290" s="147">
        <v>10.7</v>
      </c>
      <c r="I290" s="143">
        <v>255</v>
      </c>
      <c r="AA290" s="139" t="s">
        <v>753</v>
      </c>
      <c r="AB290" s="139">
        <f t="shared" si="4"/>
        <v>1</v>
      </c>
    </row>
    <row r="291" spans="1:28" hidden="1" x14ac:dyDescent="0.15">
      <c r="A291" s="45" t="s">
        <v>95</v>
      </c>
      <c r="B291" s="45" t="s">
        <v>96</v>
      </c>
      <c r="C291" s="45" t="s">
        <v>16</v>
      </c>
      <c r="D291" s="45" t="s">
        <v>461</v>
      </c>
      <c r="E291" s="45" t="s">
        <v>400</v>
      </c>
      <c r="F291" s="45" t="s">
        <v>16</v>
      </c>
      <c r="G291" s="45" t="s">
        <v>801</v>
      </c>
      <c r="H291" s="147">
        <v>12.7</v>
      </c>
      <c r="I291" s="143">
        <v>255</v>
      </c>
      <c r="AA291" s="139" t="s">
        <v>754</v>
      </c>
      <c r="AB291" s="139">
        <f t="shared" si="4"/>
        <v>1</v>
      </c>
    </row>
    <row r="292" spans="1:28" hidden="1" x14ac:dyDescent="0.15">
      <c r="A292" s="45" t="s">
        <v>95</v>
      </c>
      <c r="B292" s="45" t="s">
        <v>96</v>
      </c>
      <c r="C292" s="45" t="s">
        <v>16</v>
      </c>
      <c r="D292" s="45" t="s">
        <v>461</v>
      </c>
      <c r="E292" s="45" t="s">
        <v>401</v>
      </c>
      <c r="F292" s="45" t="s">
        <v>16</v>
      </c>
      <c r="G292" s="45" t="s">
        <v>801</v>
      </c>
      <c r="H292" s="147">
        <v>19.8</v>
      </c>
      <c r="I292" s="143">
        <v>255</v>
      </c>
      <c r="AA292" s="139" t="s">
        <v>755</v>
      </c>
      <c r="AB292" s="139">
        <f t="shared" si="4"/>
        <v>1</v>
      </c>
    </row>
    <row r="293" spans="1:28" hidden="1" x14ac:dyDescent="0.15">
      <c r="A293" s="45" t="s">
        <v>95</v>
      </c>
      <c r="B293" s="45" t="s">
        <v>96</v>
      </c>
      <c r="C293" s="45" t="s">
        <v>16</v>
      </c>
      <c r="D293" s="45" t="s">
        <v>461</v>
      </c>
      <c r="E293" s="45" t="s">
        <v>402</v>
      </c>
      <c r="F293" s="45" t="s">
        <v>16</v>
      </c>
      <c r="G293" s="45" t="s">
        <v>801</v>
      </c>
      <c r="H293" s="147">
        <v>23.4</v>
      </c>
      <c r="I293" s="143">
        <v>255</v>
      </c>
      <c r="AA293" s="139" t="s">
        <v>756</v>
      </c>
      <c r="AB293" s="139">
        <f t="shared" si="4"/>
        <v>1</v>
      </c>
    </row>
    <row r="294" spans="1:28" hidden="1" x14ac:dyDescent="0.15">
      <c r="A294" s="45" t="s">
        <v>95</v>
      </c>
      <c r="B294" s="45" t="s">
        <v>96</v>
      </c>
      <c r="C294" s="45" t="s">
        <v>16</v>
      </c>
      <c r="D294" s="45" t="s">
        <v>461</v>
      </c>
      <c r="E294" s="45" t="s">
        <v>403</v>
      </c>
      <c r="F294" s="45" t="s">
        <v>367</v>
      </c>
      <c r="G294" s="45" t="s">
        <v>801</v>
      </c>
      <c r="H294" s="147">
        <v>17.899999999999999</v>
      </c>
      <c r="I294" s="143">
        <v>255</v>
      </c>
      <c r="AA294" s="139" t="s">
        <v>757</v>
      </c>
      <c r="AB294" s="139">
        <f t="shared" si="4"/>
        <v>1</v>
      </c>
    </row>
    <row r="295" spans="1:28" hidden="1" x14ac:dyDescent="0.15">
      <c r="A295" s="45" t="s">
        <v>95</v>
      </c>
      <c r="B295" s="45" t="s">
        <v>96</v>
      </c>
      <c r="C295" s="45" t="s">
        <v>16</v>
      </c>
      <c r="D295" s="45" t="s">
        <v>461</v>
      </c>
      <c r="E295" s="45" t="s">
        <v>404</v>
      </c>
      <c r="F295" s="45" t="s">
        <v>367</v>
      </c>
      <c r="G295" s="45" t="s">
        <v>801</v>
      </c>
      <c r="H295" s="147">
        <v>28.3</v>
      </c>
      <c r="I295" s="143">
        <v>255</v>
      </c>
      <c r="AA295" s="139" t="s">
        <v>758</v>
      </c>
      <c r="AB295" s="139">
        <f t="shared" si="4"/>
        <v>1</v>
      </c>
    </row>
    <row r="296" spans="1:28" hidden="1" x14ac:dyDescent="0.15">
      <c r="A296" s="45" t="s">
        <v>95</v>
      </c>
      <c r="B296" s="45" t="s">
        <v>96</v>
      </c>
      <c r="C296" s="45" t="s">
        <v>16</v>
      </c>
      <c r="D296" s="45" t="s">
        <v>461</v>
      </c>
      <c r="E296" s="45" t="s">
        <v>405</v>
      </c>
      <c r="F296" s="45" t="s">
        <v>16</v>
      </c>
      <c r="G296" s="45" t="s">
        <v>801</v>
      </c>
      <c r="H296" s="147">
        <v>55.1</v>
      </c>
      <c r="I296" s="143">
        <v>255</v>
      </c>
      <c r="AA296" s="139" t="s">
        <v>759</v>
      </c>
      <c r="AB296" s="139">
        <f t="shared" si="4"/>
        <v>1</v>
      </c>
    </row>
    <row r="297" spans="1:28" hidden="1" x14ac:dyDescent="0.15">
      <c r="A297" s="45" t="s">
        <v>95</v>
      </c>
      <c r="B297" s="45" t="s">
        <v>96</v>
      </c>
      <c r="C297" s="45" t="s">
        <v>16</v>
      </c>
      <c r="D297" s="45" t="s">
        <v>461</v>
      </c>
      <c r="E297" s="45" t="s">
        <v>406</v>
      </c>
      <c r="F297" s="45" t="s">
        <v>16</v>
      </c>
      <c r="G297" s="45" t="s">
        <v>801</v>
      </c>
      <c r="H297" s="147">
        <v>13.5</v>
      </c>
      <c r="I297" s="143">
        <v>255</v>
      </c>
      <c r="AA297" s="139" t="s">
        <v>760</v>
      </c>
      <c r="AB297" s="139">
        <f t="shared" si="4"/>
        <v>1</v>
      </c>
    </row>
    <row r="298" spans="1:28" hidden="1" x14ac:dyDescent="0.15">
      <c r="A298" s="45" t="s">
        <v>95</v>
      </c>
      <c r="B298" s="45" t="s">
        <v>96</v>
      </c>
      <c r="C298" s="45" t="s">
        <v>16</v>
      </c>
      <c r="D298" s="45" t="s">
        <v>461</v>
      </c>
      <c r="E298" s="45" t="s">
        <v>407</v>
      </c>
      <c r="F298" s="45" t="s">
        <v>16</v>
      </c>
      <c r="G298" s="45" t="s">
        <v>801</v>
      </c>
      <c r="H298" s="147">
        <v>49.7</v>
      </c>
      <c r="I298" s="143">
        <v>255</v>
      </c>
      <c r="AA298" s="139" t="s">
        <v>761</v>
      </c>
      <c r="AB298" s="139">
        <f t="shared" si="4"/>
        <v>1</v>
      </c>
    </row>
    <row r="299" spans="1:28" hidden="1" x14ac:dyDescent="0.15">
      <c r="A299" s="45" t="s">
        <v>95</v>
      </c>
      <c r="B299" s="45" t="s">
        <v>96</v>
      </c>
      <c r="C299" s="45" t="s">
        <v>16</v>
      </c>
      <c r="D299" s="45" t="s">
        <v>461</v>
      </c>
      <c r="E299" s="45" t="s">
        <v>408</v>
      </c>
      <c r="F299" s="45" t="s">
        <v>16</v>
      </c>
      <c r="G299" s="45" t="s">
        <v>801</v>
      </c>
      <c r="H299" s="147">
        <v>20.399999999999999</v>
      </c>
      <c r="I299" s="143">
        <v>255</v>
      </c>
      <c r="AA299" s="139" t="s">
        <v>762</v>
      </c>
      <c r="AB299" s="139">
        <f t="shared" si="4"/>
        <v>1</v>
      </c>
    </row>
    <row r="300" spans="1:28" hidden="1" x14ac:dyDescent="0.15">
      <c r="A300" s="45" t="s">
        <v>95</v>
      </c>
      <c r="B300" s="45" t="s">
        <v>96</v>
      </c>
      <c r="C300" s="45" t="s">
        <v>16</v>
      </c>
      <c r="D300" s="45" t="s">
        <v>461</v>
      </c>
      <c r="E300" s="45" t="s">
        <v>409</v>
      </c>
      <c r="F300" s="45" t="s">
        <v>16</v>
      </c>
      <c r="G300" s="45" t="s">
        <v>801</v>
      </c>
      <c r="H300" s="147">
        <v>84.1</v>
      </c>
      <c r="I300" s="143">
        <v>255</v>
      </c>
      <c r="AA300" s="139" t="s">
        <v>763</v>
      </c>
      <c r="AB300" s="139">
        <f t="shared" si="4"/>
        <v>1</v>
      </c>
    </row>
    <row r="301" spans="1:28" hidden="1" x14ac:dyDescent="0.15">
      <c r="A301" s="45" t="s">
        <v>95</v>
      </c>
      <c r="B301" s="45" t="s">
        <v>96</v>
      </c>
      <c r="C301" s="45" t="s">
        <v>16</v>
      </c>
      <c r="D301" s="45" t="s">
        <v>461</v>
      </c>
      <c r="E301" s="45" t="s">
        <v>410</v>
      </c>
      <c r="F301" s="45" t="s">
        <v>16</v>
      </c>
      <c r="G301" s="45" t="s">
        <v>801</v>
      </c>
      <c r="H301" s="147">
        <v>88.1</v>
      </c>
      <c r="I301" s="143">
        <v>255</v>
      </c>
      <c r="AA301" s="139" t="s">
        <v>764</v>
      </c>
      <c r="AB301" s="139">
        <f t="shared" si="4"/>
        <v>1</v>
      </c>
    </row>
    <row r="302" spans="1:28" hidden="1" x14ac:dyDescent="0.15">
      <c r="A302" s="45" t="s">
        <v>95</v>
      </c>
      <c r="B302" s="45" t="s">
        <v>96</v>
      </c>
      <c r="C302" s="45" t="s">
        <v>16</v>
      </c>
      <c r="D302" s="45" t="s">
        <v>461</v>
      </c>
      <c r="E302" s="45" t="s">
        <v>411</v>
      </c>
      <c r="F302" s="45" t="s">
        <v>16</v>
      </c>
      <c r="G302" s="45" t="s">
        <v>801</v>
      </c>
      <c r="H302" s="147">
        <v>11.9</v>
      </c>
      <c r="I302" s="143">
        <v>255</v>
      </c>
      <c r="AA302" s="139" t="s">
        <v>765</v>
      </c>
      <c r="AB302" s="139">
        <f t="shared" si="4"/>
        <v>1</v>
      </c>
    </row>
    <row r="303" spans="1:28" hidden="1" x14ac:dyDescent="0.15">
      <c r="A303" s="45" t="s">
        <v>95</v>
      </c>
      <c r="B303" s="45" t="s">
        <v>96</v>
      </c>
      <c r="C303" s="45" t="s">
        <v>16</v>
      </c>
      <c r="D303" s="45" t="s">
        <v>461</v>
      </c>
      <c r="E303" s="45" t="s">
        <v>412</v>
      </c>
      <c r="F303" s="45" t="s">
        <v>16</v>
      </c>
      <c r="G303" s="45" t="s">
        <v>801</v>
      </c>
      <c r="H303" s="147">
        <v>7.2</v>
      </c>
      <c r="I303" s="143">
        <v>255</v>
      </c>
      <c r="AA303" s="139" t="s">
        <v>766</v>
      </c>
      <c r="AB303" s="139">
        <f t="shared" si="4"/>
        <v>1</v>
      </c>
    </row>
    <row r="304" spans="1:28" hidden="1" x14ac:dyDescent="0.15">
      <c r="A304" s="45" t="s">
        <v>95</v>
      </c>
      <c r="B304" s="45" t="s">
        <v>96</v>
      </c>
      <c r="C304" s="45" t="s">
        <v>16</v>
      </c>
      <c r="D304" s="45" t="s">
        <v>461</v>
      </c>
      <c r="E304" s="45" t="s">
        <v>413</v>
      </c>
      <c r="F304" s="45" t="s">
        <v>16</v>
      </c>
      <c r="G304" s="45" t="s">
        <v>801</v>
      </c>
      <c r="H304" s="147">
        <v>6.9</v>
      </c>
      <c r="I304" s="143">
        <v>255</v>
      </c>
      <c r="AA304" s="139" t="s">
        <v>767</v>
      </c>
      <c r="AB304" s="139">
        <f t="shared" si="4"/>
        <v>1</v>
      </c>
    </row>
    <row r="305" spans="1:28" hidden="1" x14ac:dyDescent="0.15">
      <c r="A305" s="45" t="s">
        <v>95</v>
      </c>
      <c r="B305" s="45" t="s">
        <v>96</v>
      </c>
      <c r="C305" s="45" t="s">
        <v>16</v>
      </c>
      <c r="D305" s="45" t="s">
        <v>461</v>
      </c>
      <c r="E305" s="45" t="s">
        <v>414</v>
      </c>
      <c r="F305" s="45" t="s">
        <v>16</v>
      </c>
      <c r="G305" s="45" t="s">
        <v>801</v>
      </c>
      <c r="H305" s="147">
        <v>116.9</v>
      </c>
      <c r="I305" s="143">
        <v>255</v>
      </c>
      <c r="AA305" s="139" t="s">
        <v>768</v>
      </c>
      <c r="AB305" s="139">
        <f t="shared" si="4"/>
        <v>1</v>
      </c>
    </row>
    <row r="306" spans="1:28" x14ac:dyDescent="0.15">
      <c r="A306" s="45" t="s">
        <v>95</v>
      </c>
      <c r="B306" s="45" t="s">
        <v>415</v>
      </c>
      <c r="C306" s="45" t="s">
        <v>10</v>
      </c>
      <c r="D306" s="45" t="s">
        <v>459</v>
      </c>
      <c r="E306" s="45" t="s">
        <v>416</v>
      </c>
      <c r="F306" s="45" t="s">
        <v>417</v>
      </c>
      <c r="G306" s="45" t="s">
        <v>820</v>
      </c>
      <c r="H306" s="147">
        <v>34</v>
      </c>
      <c r="I306" s="143">
        <v>255</v>
      </c>
      <c r="AA306" s="139" t="s">
        <v>769</v>
      </c>
      <c r="AB306" s="139">
        <f t="shared" si="4"/>
        <v>1</v>
      </c>
    </row>
    <row r="307" spans="1:28" x14ac:dyDescent="0.15">
      <c r="A307" s="45" t="s">
        <v>95</v>
      </c>
      <c r="B307" s="45" t="s">
        <v>415</v>
      </c>
      <c r="C307" s="45" t="s">
        <v>10</v>
      </c>
      <c r="D307" s="45" t="s">
        <v>459</v>
      </c>
      <c r="E307" s="45" t="s">
        <v>418</v>
      </c>
      <c r="F307" s="45" t="s">
        <v>417</v>
      </c>
      <c r="G307" s="45" t="s">
        <v>820</v>
      </c>
      <c r="H307" s="147">
        <v>25.6</v>
      </c>
      <c r="I307" s="143">
        <v>255</v>
      </c>
      <c r="AA307" s="139" t="s">
        <v>770</v>
      </c>
      <c r="AB307" s="139">
        <f t="shared" si="4"/>
        <v>1</v>
      </c>
    </row>
    <row r="308" spans="1:28" x14ac:dyDescent="0.15">
      <c r="A308" s="45" t="s">
        <v>95</v>
      </c>
      <c r="B308" s="45" t="s">
        <v>415</v>
      </c>
      <c r="C308" s="45" t="s">
        <v>10</v>
      </c>
      <c r="D308" s="45" t="s">
        <v>459</v>
      </c>
      <c r="E308" s="45" t="s">
        <v>419</v>
      </c>
      <c r="F308" s="45" t="s">
        <v>417</v>
      </c>
      <c r="G308" s="45" t="s">
        <v>820</v>
      </c>
      <c r="H308" s="147">
        <v>25.6</v>
      </c>
      <c r="I308" s="143">
        <v>255</v>
      </c>
      <c r="AA308" s="139" t="s">
        <v>771</v>
      </c>
      <c r="AB308" s="139">
        <f t="shared" si="4"/>
        <v>1</v>
      </c>
    </row>
    <row r="309" spans="1:28" x14ac:dyDescent="0.15">
      <c r="A309" s="45" t="s">
        <v>95</v>
      </c>
      <c r="B309" s="45" t="s">
        <v>415</v>
      </c>
      <c r="C309" s="45" t="s">
        <v>10</v>
      </c>
      <c r="D309" s="45" t="s">
        <v>459</v>
      </c>
      <c r="E309" s="45" t="s">
        <v>420</v>
      </c>
      <c r="F309" s="45" t="s">
        <v>417</v>
      </c>
      <c r="G309" s="45" t="s">
        <v>820</v>
      </c>
      <c r="H309" s="147">
        <v>51.5</v>
      </c>
      <c r="I309" s="143">
        <v>255</v>
      </c>
      <c r="AA309" s="139" t="s">
        <v>772</v>
      </c>
      <c r="AB309" s="139">
        <f t="shared" si="4"/>
        <v>1</v>
      </c>
    </row>
    <row r="310" spans="1:28" x14ac:dyDescent="0.15">
      <c r="A310" s="45" t="s">
        <v>95</v>
      </c>
      <c r="B310" s="45" t="s">
        <v>415</v>
      </c>
      <c r="C310" s="45" t="s">
        <v>10</v>
      </c>
      <c r="D310" s="45" t="s">
        <v>459</v>
      </c>
      <c r="E310" s="45" t="s">
        <v>421</v>
      </c>
      <c r="F310" s="45" t="s">
        <v>417</v>
      </c>
      <c r="G310" s="45" t="s">
        <v>820</v>
      </c>
      <c r="H310" s="147">
        <v>51.5</v>
      </c>
      <c r="I310" s="143">
        <v>255</v>
      </c>
      <c r="AA310" s="139" t="s">
        <v>773</v>
      </c>
      <c r="AB310" s="139">
        <f t="shared" si="4"/>
        <v>1</v>
      </c>
    </row>
    <row r="311" spans="1:28" x14ac:dyDescent="0.15">
      <c r="A311" s="45" t="s">
        <v>95</v>
      </c>
      <c r="B311" s="45" t="s">
        <v>415</v>
      </c>
      <c r="C311" s="45" t="s">
        <v>10</v>
      </c>
      <c r="D311" s="45" t="s">
        <v>459</v>
      </c>
      <c r="E311" s="45" t="s">
        <v>422</v>
      </c>
      <c r="F311" s="45" t="s">
        <v>417</v>
      </c>
      <c r="G311" s="45" t="s">
        <v>820</v>
      </c>
      <c r="H311" s="147">
        <v>51.5</v>
      </c>
      <c r="I311" s="143">
        <v>255</v>
      </c>
      <c r="AA311" s="139" t="s">
        <v>774</v>
      </c>
      <c r="AB311" s="139">
        <f t="shared" si="4"/>
        <v>1</v>
      </c>
    </row>
    <row r="312" spans="1:28" x14ac:dyDescent="0.15">
      <c r="A312" s="45" t="s">
        <v>95</v>
      </c>
      <c r="B312" s="45" t="s">
        <v>415</v>
      </c>
      <c r="C312" s="45" t="s">
        <v>10</v>
      </c>
      <c r="D312" s="45" t="s">
        <v>460</v>
      </c>
      <c r="E312" s="45" t="s">
        <v>423</v>
      </c>
      <c r="F312" s="45" t="s">
        <v>417</v>
      </c>
      <c r="G312" s="45" t="s">
        <v>424</v>
      </c>
      <c r="H312" s="147">
        <v>33.4</v>
      </c>
      <c r="I312" s="143">
        <v>255</v>
      </c>
      <c r="AA312" s="139" t="s">
        <v>775</v>
      </c>
      <c r="AB312" s="139">
        <f t="shared" si="4"/>
        <v>1</v>
      </c>
    </row>
    <row r="313" spans="1:28" x14ac:dyDescent="0.15">
      <c r="A313" s="45" t="s">
        <v>95</v>
      </c>
      <c r="B313" s="45" t="s">
        <v>415</v>
      </c>
      <c r="C313" s="45" t="s">
        <v>10</v>
      </c>
      <c r="D313" s="45" t="s">
        <v>460</v>
      </c>
      <c r="E313" s="45" t="s">
        <v>425</v>
      </c>
      <c r="F313" s="45" t="s">
        <v>417</v>
      </c>
      <c r="G313" s="45" t="s">
        <v>424</v>
      </c>
      <c r="H313" s="147">
        <v>50.3</v>
      </c>
      <c r="I313" s="143">
        <v>255</v>
      </c>
      <c r="AA313" s="139" t="s">
        <v>776</v>
      </c>
      <c r="AB313" s="139">
        <f t="shared" si="4"/>
        <v>1</v>
      </c>
    </row>
    <row r="314" spans="1:28" x14ac:dyDescent="0.15">
      <c r="A314" s="45" t="s">
        <v>95</v>
      </c>
      <c r="B314" s="45" t="s">
        <v>415</v>
      </c>
      <c r="C314" s="45" t="s">
        <v>10</v>
      </c>
      <c r="D314" s="45" t="s">
        <v>460</v>
      </c>
      <c r="E314" s="45" t="s">
        <v>426</v>
      </c>
      <c r="F314" s="45" t="s">
        <v>417</v>
      </c>
      <c r="G314" s="45" t="s">
        <v>424</v>
      </c>
      <c r="H314" s="147">
        <v>14.9</v>
      </c>
      <c r="I314" s="143">
        <v>255</v>
      </c>
      <c r="AA314" s="139" t="s">
        <v>777</v>
      </c>
      <c r="AB314" s="139">
        <f t="shared" si="4"/>
        <v>1</v>
      </c>
    </row>
    <row r="315" spans="1:28" x14ac:dyDescent="0.15">
      <c r="A315" s="45" t="s">
        <v>95</v>
      </c>
      <c r="B315" s="45" t="s">
        <v>415</v>
      </c>
      <c r="C315" s="45" t="s">
        <v>10</v>
      </c>
      <c r="D315" s="45" t="s">
        <v>460</v>
      </c>
      <c r="E315" s="45" t="s">
        <v>427</v>
      </c>
      <c r="F315" s="45" t="s">
        <v>417</v>
      </c>
      <c r="G315" s="45" t="s">
        <v>424</v>
      </c>
      <c r="H315" s="147">
        <v>24.9</v>
      </c>
      <c r="I315" s="143">
        <v>255</v>
      </c>
      <c r="AA315" s="139" t="s">
        <v>778</v>
      </c>
      <c r="AB315" s="139">
        <f t="shared" si="4"/>
        <v>1</v>
      </c>
    </row>
    <row r="316" spans="1:28" x14ac:dyDescent="0.15">
      <c r="A316" s="45" t="s">
        <v>95</v>
      </c>
      <c r="B316" s="45" t="s">
        <v>415</v>
      </c>
      <c r="C316" s="45" t="s">
        <v>10</v>
      </c>
      <c r="D316" s="45" t="s">
        <v>460</v>
      </c>
      <c r="E316" s="45" t="s">
        <v>428</v>
      </c>
      <c r="F316" s="45" t="s">
        <v>417</v>
      </c>
      <c r="G316" s="45" t="s">
        <v>424</v>
      </c>
      <c r="H316" s="147">
        <v>24.9</v>
      </c>
      <c r="I316" s="143">
        <v>255</v>
      </c>
      <c r="AA316" s="139" t="s">
        <v>779</v>
      </c>
      <c r="AB316" s="139">
        <f t="shared" si="4"/>
        <v>1</v>
      </c>
    </row>
    <row r="317" spans="1:28" x14ac:dyDescent="0.15">
      <c r="A317" s="45" t="s">
        <v>95</v>
      </c>
      <c r="B317" s="45" t="s">
        <v>415</v>
      </c>
      <c r="C317" s="45" t="s">
        <v>10</v>
      </c>
      <c r="D317" s="45" t="s">
        <v>460</v>
      </c>
      <c r="E317" s="45" t="s">
        <v>429</v>
      </c>
      <c r="F317" s="45" t="s">
        <v>417</v>
      </c>
      <c r="G317" s="45" t="s">
        <v>424</v>
      </c>
      <c r="H317" s="147">
        <v>24.9</v>
      </c>
      <c r="I317" s="143">
        <v>255</v>
      </c>
      <c r="AA317" s="139" t="s">
        <v>780</v>
      </c>
      <c r="AB317" s="139">
        <f t="shared" si="4"/>
        <v>1</v>
      </c>
    </row>
    <row r="318" spans="1:28" x14ac:dyDescent="0.15">
      <c r="A318" s="45" t="s">
        <v>95</v>
      </c>
      <c r="B318" s="45" t="s">
        <v>415</v>
      </c>
      <c r="C318" s="45" t="s">
        <v>10</v>
      </c>
      <c r="D318" s="45" t="s">
        <v>460</v>
      </c>
      <c r="E318" s="45" t="s">
        <v>430</v>
      </c>
      <c r="F318" s="45" t="s">
        <v>417</v>
      </c>
      <c r="G318" s="45" t="s">
        <v>424</v>
      </c>
      <c r="H318" s="147">
        <v>67.400000000000006</v>
      </c>
      <c r="I318" s="143">
        <v>255</v>
      </c>
      <c r="AA318" s="139" t="s">
        <v>781</v>
      </c>
      <c r="AB318" s="139">
        <f t="shared" si="4"/>
        <v>1</v>
      </c>
    </row>
    <row r="319" spans="1:28" x14ac:dyDescent="0.15">
      <c r="A319" s="45" t="s">
        <v>95</v>
      </c>
      <c r="B319" s="45" t="s">
        <v>415</v>
      </c>
      <c r="C319" s="45" t="s">
        <v>10</v>
      </c>
      <c r="D319" s="45" t="s">
        <v>460</v>
      </c>
      <c r="E319" s="45" t="s">
        <v>431</v>
      </c>
      <c r="F319" s="45" t="s">
        <v>417</v>
      </c>
      <c r="G319" s="45" t="s">
        <v>424</v>
      </c>
      <c r="H319" s="147">
        <v>67.900000000000006</v>
      </c>
      <c r="I319" s="143">
        <v>255</v>
      </c>
      <c r="AA319" s="139" t="s">
        <v>782</v>
      </c>
      <c r="AB319" s="139">
        <f t="shared" si="4"/>
        <v>1</v>
      </c>
    </row>
    <row r="320" spans="1:28" x14ac:dyDescent="0.15">
      <c r="A320" s="45" t="s">
        <v>95</v>
      </c>
      <c r="B320" s="45" t="s">
        <v>415</v>
      </c>
      <c r="C320" s="45" t="s">
        <v>10</v>
      </c>
      <c r="D320" s="45" t="s">
        <v>460</v>
      </c>
      <c r="E320" s="45" t="s">
        <v>432</v>
      </c>
      <c r="F320" s="45" t="s">
        <v>417</v>
      </c>
      <c r="G320" s="45" t="s">
        <v>424</v>
      </c>
      <c r="H320" s="147">
        <v>67.900000000000006</v>
      </c>
      <c r="I320" s="143">
        <v>255</v>
      </c>
      <c r="AA320" s="139" t="s">
        <v>783</v>
      </c>
      <c r="AB320" s="139">
        <f t="shared" si="4"/>
        <v>1</v>
      </c>
    </row>
    <row r="321" spans="1:28" x14ac:dyDescent="0.15">
      <c r="A321" s="45" t="s">
        <v>95</v>
      </c>
      <c r="B321" s="45" t="s">
        <v>415</v>
      </c>
      <c r="C321" s="45" t="s">
        <v>10</v>
      </c>
      <c r="D321" s="45" t="s">
        <v>460</v>
      </c>
      <c r="E321" s="45" t="s">
        <v>433</v>
      </c>
      <c r="F321" s="45" t="s">
        <v>417</v>
      </c>
      <c r="G321" s="45" t="s">
        <v>424</v>
      </c>
      <c r="H321" s="147">
        <v>67.400000000000006</v>
      </c>
      <c r="I321" s="143">
        <v>255</v>
      </c>
      <c r="AA321" s="139" t="s">
        <v>784</v>
      </c>
      <c r="AB321" s="139">
        <f t="shared" si="4"/>
        <v>1</v>
      </c>
    </row>
    <row r="322" spans="1:28" x14ac:dyDescent="0.15">
      <c r="A322" s="45" t="s">
        <v>95</v>
      </c>
      <c r="B322" s="45" t="s">
        <v>415</v>
      </c>
      <c r="C322" s="45" t="s">
        <v>10</v>
      </c>
      <c r="D322" s="45" t="s">
        <v>460</v>
      </c>
      <c r="E322" s="45" t="s">
        <v>434</v>
      </c>
      <c r="F322" s="45" t="s">
        <v>417</v>
      </c>
      <c r="G322" s="45" t="s">
        <v>424</v>
      </c>
      <c r="H322" s="147">
        <v>24.7</v>
      </c>
      <c r="I322" s="143">
        <v>255</v>
      </c>
      <c r="AA322" s="139" t="s">
        <v>785</v>
      </c>
      <c r="AB322" s="139">
        <f t="shared" ref="AB322:AB337" si="5">COUNTIF(AA:AA,AA322)</f>
        <v>1</v>
      </c>
    </row>
    <row r="323" spans="1:28" x14ac:dyDescent="0.15">
      <c r="A323" s="45" t="s">
        <v>95</v>
      </c>
      <c r="B323" s="45" t="s">
        <v>415</v>
      </c>
      <c r="C323" s="45" t="s">
        <v>10</v>
      </c>
      <c r="D323" s="45" t="s">
        <v>460</v>
      </c>
      <c r="E323" s="45" t="s">
        <v>435</v>
      </c>
      <c r="F323" s="45" t="s">
        <v>417</v>
      </c>
      <c r="G323" s="45" t="s">
        <v>424</v>
      </c>
      <c r="H323" s="147">
        <v>24.7</v>
      </c>
      <c r="I323" s="143">
        <v>255</v>
      </c>
      <c r="AA323" s="139" t="s">
        <v>786</v>
      </c>
      <c r="AB323" s="139">
        <f t="shared" si="5"/>
        <v>1</v>
      </c>
    </row>
    <row r="324" spans="1:28" x14ac:dyDescent="0.15">
      <c r="A324" s="45" t="s">
        <v>95</v>
      </c>
      <c r="B324" s="45" t="s">
        <v>415</v>
      </c>
      <c r="C324" s="45" t="s">
        <v>10</v>
      </c>
      <c r="D324" s="45" t="s">
        <v>460</v>
      </c>
      <c r="E324" s="45" t="s">
        <v>436</v>
      </c>
      <c r="F324" s="45" t="s">
        <v>417</v>
      </c>
      <c r="G324" s="45" t="s">
        <v>424</v>
      </c>
      <c r="H324" s="147">
        <v>24.7</v>
      </c>
      <c r="I324" s="143">
        <v>255</v>
      </c>
      <c r="AA324" s="139" t="s">
        <v>787</v>
      </c>
      <c r="AB324" s="139">
        <f t="shared" si="5"/>
        <v>1</v>
      </c>
    </row>
    <row r="325" spans="1:28" x14ac:dyDescent="0.15">
      <c r="A325" s="45" t="s">
        <v>95</v>
      </c>
      <c r="B325" s="45" t="s">
        <v>415</v>
      </c>
      <c r="C325" s="45" t="s">
        <v>10</v>
      </c>
      <c r="D325" s="45" t="s">
        <v>460</v>
      </c>
      <c r="E325" s="45" t="s">
        <v>437</v>
      </c>
      <c r="F325" s="45" t="s">
        <v>417</v>
      </c>
      <c r="G325" s="45" t="s">
        <v>424</v>
      </c>
      <c r="H325" s="147">
        <v>24.7</v>
      </c>
      <c r="I325" s="143">
        <v>255</v>
      </c>
      <c r="AA325" s="139" t="s">
        <v>788</v>
      </c>
      <c r="AB325" s="139">
        <f t="shared" si="5"/>
        <v>1</v>
      </c>
    </row>
    <row r="326" spans="1:28" x14ac:dyDescent="0.15">
      <c r="A326" s="45" t="s">
        <v>95</v>
      </c>
      <c r="B326" s="45" t="s">
        <v>415</v>
      </c>
      <c r="C326" s="45" t="s">
        <v>10</v>
      </c>
      <c r="D326" s="45" t="s">
        <v>460</v>
      </c>
      <c r="E326" s="45" t="s">
        <v>438</v>
      </c>
      <c r="F326" s="45" t="s">
        <v>417</v>
      </c>
      <c r="G326" s="45" t="s">
        <v>424</v>
      </c>
      <c r="H326" s="147">
        <v>49.9</v>
      </c>
      <c r="I326" s="143">
        <v>255</v>
      </c>
      <c r="AA326" s="139" t="s">
        <v>789</v>
      </c>
      <c r="AB326" s="139">
        <f t="shared" si="5"/>
        <v>1</v>
      </c>
    </row>
    <row r="327" spans="1:28" x14ac:dyDescent="0.15">
      <c r="A327" s="45" t="s">
        <v>95</v>
      </c>
      <c r="B327" s="45" t="s">
        <v>415</v>
      </c>
      <c r="C327" s="45" t="s">
        <v>14</v>
      </c>
      <c r="D327" s="45" t="s">
        <v>460</v>
      </c>
      <c r="E327" s="45" t="s">
        <v>439</v>
      </c>
      <c r="F327" s="45" t="s">
        <v>816</v>
      </c>
      <c r="G327" s="45" t="s">
        <v>817</v>
      </c>
      <c r="H327" s="147">
        <v>160.4</v>
      </c>
      <c r="I327" s="143">
        <v>255</v>
      </c>
      <c r="AA327" s="139" t="s">
        <v>790</v>
      </c>
      <c r="AB327" s="139">
        <f t="shared" si="5"/>
        <v>1</v>
      </c>
    </row>
    <row r="328" spans="1:28" x14ac:dyDescent="0.15">
      <c r="A328" s="45" t="s">
        <v>95</v>
      </c>
      <c r="B328" s="45" t="s">
        <v>415</v>
      </c>
      <c r="C328" s="45" t="s">
        <v>12</v>
      </c>
      <c r="D328" s="45" t="s">
        <v>460</v>
      </c>
      <c r="E328" s="45" t="s">
        <v>440</v>
      </c>
      <c r="F328" s="45" t="s">
        <v>818</v>
      </c>
      <c r="G328" s="45" t="s">
        <v>817</v>
      </c>
      <c r="H328" s="147">
        <v>130.9</v>
      </c>
      <c r="I328" s="143">
        <v>255</v>
      </c>
      <c r="AA328" s="139" t="s">
        <v>791</v>
      </c>
      <c r="AB328" s="139">
        <f t="shared" si="5"/>
        <v>1</v>
      </c>
    </row>
    <row r="329" spans="1:28" x14ac:dyDescent="0.15">
      <c r="A329" s="45" t="s">
        <v>95</v>
      </c>
      <c r="B329" s="45" t="s">
        <v>415</v>
      </c>
      <c r="C329" s="45" t="s">
        <v>16</v>
      </c>
      <c r="D329" s="45" t="s">
        <v>459</v>
      </c>
      <c r="E329" s="45" t="s">
        <v>441</v>
      </c>
      <c r="F329" s="45" t="s">
        <v>442</v>
      </c>
      <c r="G329" s="45" t="s">
        <v>815</v>
      </c>
      <c r="H329" s="147">
        <v>148.80000000000001</v>
      </c>
      <c r="I329" s="143">
        <v>255</v>
      </c>
      <c r="AA329" s="139" t="s">
        <v>792</v>
      </c>
      <c r="AB329" s="139">
        <f t="shared" si="5"/>
        <v>1</v>
      </c>
    </row>
    <row r="330" spans="1:28" x14ac:dyDescent="0.15">
      <c r="A330" s="45" t="s">
        <v>95</v>
      </c>
      <c r="B330" s="45" t="s">
        <v>415</v>
      </c>
      <c r="C330" s="45" t="s">
        <v>16</v>
      </c>
      <c r="D330" s="45" t="s">
        <v>459</v>
      </c>
      <c r="E330" s="45" t="s">
        <v>443</v>
      </c>
      <c r="F330" s="45" t="s">
        <v>444</v>
      </c>
      <c r="G330" s="45" t="s">
        <v>815</v>
      </c>
      <c r="H330" s="147">
        <v>11.6</v>
      </c>
      <c r="I330" s="143">
        <v>255</v>
      </c>
      <c r="AA330" s="139" t="s">
        <v>793</v>
      </c>
      <c r="AB330" s="139">
        <f t="shared" si="5"/>
        <v>1</v>
      </c>
    </row>
    <row r="331" spans="1:28" x14ac:dyDescent="0.15">
      <c r="A331" s="45" t="s">
        <v>95</v>
      </c>
      <c r="B331" s="45" t="s">
        <v>415</v>
      </c>
      <c r="C331" s="45" t="s">
        <v>16</v>
      </c>
      <c r="D331" s="45" t="s">
        <v>459</v>
      </c>
      <c r="E331" s="45" t="s">
        <v>445</v>
      </c>
      <c r="F331" s="45" t="s">
        <v>446</v>
      </c>
      <c r="G331" s="45" t="s">
        <v>815</v>
      </c>
      <c r="H331" s="147">
        <v>33.200000000000003</v>
      </c>
      <c r="I331" s="143">
        <v>255</v>
      </c>
      <c r="AA331" s="139" t="s">
        <v>794</v>
      </c>
      <c r="AB331" s="139">
        <f t="shared" si="5"/>
        <v>1</v>
      </c>
    </row>
    <row r="332" spans="1:28" x14ac:dyDescent="0.15">
      <c r="A332" s="45" t="s">
        <v>95</v>
      </c>
      <c r="B332" s="45" t="s">
        <v>415</v>
      </c>
      <c r="C332" s="45" t="s">
        <v>16</v>
      </c>
      <c r="D332" s="45" t="s">
        <v>459</v>
      </c>
      <c r="E332" s="45" t="s">
        <v>447</v>
      </c>
      <c r="F332" s="45" t="s">
        <v>448</v>
      </c>
      <c r="G332" s="45" t="s">
        <v>815</v>
      </c>
      <c r="H332" s="147">
        <v>37</v>
      </c>
      <c r="I332" s="143">
        <v>255</v>
      </c>
      <c r="AA332" s="139" t="s">
        <v>795</v>
      </c>
      <c r="AB332" s="139">
        <f t="shared" si="5"/>
        <v>1</v>
      </c>
    </row>
    <row r="333" spans="1:28" x14ac:dyDescent="0.15">
      <c r="A333" s="45" t="s">
        <v>95</v>
      </c>
      <c r="B333" s="45" t="s">
        <v>415</v>
      </c>
      <c r="C333" s="45" t="s">
        <v>16</v>
      </c>
      <c r="D333" s="45" t="s">
        <v>459</v>
      </c>
      <c r="E333" s="45" t="s">
        <v>449</v>
      </c>
      <c r="F333" s="45" t="s">
        <v>450</v>
      </c>
      <c r="G333" s="45" t="s">
        <v>815</v>
      </c>
      <c r="H333" s="147">
        <v>70.7</v>
      </c>
      <c r="I333" s="143">
        <v>255</v>
      </c>
      <c r="AA333" s="139" t="s">
        <v>796</v>
      </c>
      <c r="AB333" s="139">
        <f t="shared" si="5"/>
        <v>1</v>
      </c>
    </row>
    <row r="334" spans="1:28" x14ac:dyDescent="0.15">
      <c r="A334" s="45" t="s">
        <v>95</v>
      </c>
      <c r="B334" s="45" t="s">
        <v>415</v>
      </c>
      <c r="C334" s="45" t="s">
        <v>16</v>
      </c>
      <c r="D334" s="45" t="s">
        <v>460</v>
      </c>
      <c r="E334" s="45" t="s">
        <v>451</v>
      </c>
      <c r="F334" s="45" t="s">
        <v>203</v>
      </c>
      <c r="G334" s="45" t="s">
        <v>424</v>
      </c>
      <c r="H334" s="147">
        <v>21.7</v>
      </c>
      <c r="I334" s="143">
        <v>52</v>
      </c>
      <c r="AA334" s="139" t="s">
        <v>797</v>
      </c>
      <c r="AB334" s="139">
        <f t="shared" si="5"/>
        <v>1</v>
      </c>
    </row>
    <row r="335" spans="1:28" x14ac:dyDescent="0.15">
      <c r="A335" s="45" t="s">
        <v>95</v>
      </c>
      <c r="B335" s="45" t="s">
        <v>415</v>
      </c>
      <c r="C335" s="45" t="s">
        <v>16</v>
      </c>
      <c r="D335" s="45" t="s">
        <v>460</v>
      </c>
      <c r="E335" s="45" t="s">
        <v>452</v>
      </c>
      <c r="F335" s="45" t="s">
        <v>453</v>
      </c>
      <c r="G335" s="45" t="s">
        <v>424</v>
      </c>
      <c r="H335" s="147">
        <v>47.6</v>
      </c>
      <c r="I335" s="143">
        <v>255</v>
      </c>
      <c r="AA335" s="139" t="s">
        <v>798</v>
      </c>
      <c r="AB335" s="139">
        <f t="shared" si="5"/>
        <v>1</v>
      </c>
    </row>
    <row r="336" spans="1:28" x14ac:dyDescent="0.15">
      <c r="A336" s="45" t="s">
        <v>95</v>
      </c>
      <c r="B336" s="45" t="s">
        <v>415</v>
      </c>
      <c r="C336" s="45" t="s">
        <v>16</v>
      </c>
      <c r="D336" s="45" t="s">
        <v>460</v>
      </c>
      <c r="E336" s="45" t="s">
        <v>454</v>
      </c>
      <c r="F336" s="45" t="s">
        <v>455</v>
      </c>
      <c r="G336" s="45" t="s">
        <v>424</v>
      </c>
      <c r="H336" s="147">
        <v>20</v>
      </c>
      <c r="I336" s="143">
        <v>255</v>
      </c>
      <c r="AA336" s="139" t="s">
        <v>799</v>
      </c>
      <c r="AB336" s="139">
        <f t="shared" si="5"/>
        <v>1</v>
      </c>
    </row>
    <row r="337" spans="1:28" x14ac:dyDescent="0.15">
      <c r="A337" s="45" t="s">
        <v>95</v>
      </c>
      <c r="B337" s="45" t="s">
        <v>415</v>
      </c>
      <c r="C337" s="45" t="s">
        <v>16</v>
      </c>
      <c r="D337" s="45" t="s">
        <v>460</v>
      </c>
      <c r="E337" s="45" t="s">
        <v>456</v>
      </c>
      <c r="F337" s="45" t="s">
        <v>457</v>
      </c>
      <c r="G337" s="45" t="s">
        <v>424</v>
      </c>
      <c r="H337" s="147">
        <v>47.6</v>
      </c>
      <c r="I337" s="143">
        <v>255</v>
      </c>
      <c r="AA337" s="139" t="s">
        <v>800</v>
      </c>
      <c r="AB337" s="139">
        <f t="shared" si="5"/>
        <v>1</v>
      </c>
    </row>
  </sheetData>
  <autoFilter ref="A1:AB337" xr:uid="{00000000-0001-0000-0000-000000000000}">
    <filterColumn colId="1">
      <filters>
        <filter val="ARCNL"/>
      </filters>
    </filterColumn>
  </autoFilter>
  <conditionalFormatting sqref="E1:E1048576">
    <cfRule type="expression" dxfId="13" priority="1">
      <formula>AB1&gt;1</formula>
    </cfRule>
  </conditionalFormatting>
  <dataValidations count="1">
    <dataValidation type="list" errorStyle="warning" allowBlank="1" showDropDown="1" errorTitle="Foutieve ruimtesoort" error="Deze ruimtesoort komt niet overeen met de gestelde voorwaarden." promptTitle="Ruimtesoort" prompt="De ruimtesoort moet beginnen met een hoofdletter en is altijd in enkelvoud. De ruimtesoort dient in Relatics bekend te zijn." sqref="C1 C70:C1048576" xr:uid="{00000000-0002-0000-0000-000000000000}">
      <formula1>RS</formula1>
    </dataValidation>
  </dataValidations>
  <printOptions gridLines="1"/>
  <pageMargins left="0.75" right="0.75" top="1" bottom="1" header="0.5" footer="0.5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3:G30"/>
  <sheetViews>
    <sheetView workbookViewId="0">
      <selection activeCell="F16" sqref="F16"/>
    </sheetView>
  </sheetViews>
  <sheetFormatPr defaultColWidth="8.85546875" defaultRowHeight="12.75" x14ac:dyDescent="0.2"/>
  <cols>
    <col min="4" max="4" width="14.85546875" customWidth="1"/>
  </cols>
  <sheetData>
    <row r="3" spans="1:7" x14ac:dyDescent="0.2">
      <c r="C3" s="91"/>
      <c r="D3" s="91"/>
      <c r="E3" s="91"/>
      <c r="F3" s="91"/>
      <c r="G3" s="91"/>
    </row>
    <row r="4" spans="1:7" x14ac:dyDescent="0.2">
      <c r="A4" s="91" t="s">
        <v>66</v>
      </c>
      <c r="C4" s="91"/>
      <c r="D4" s="91"/>
      <c r="E4" s="91"/>
      <c r="F4" s="91"/>
      <c r="G4" s="91"/>
    </row>
    <row r="5" spans="1:7" x14ac:dyDescent="0.2">
      <c r="C5" s="91"/>
      <c r="D5" s="91"/>
      <c r="E5" s="91"/>
      <c r="F5" s="91"/>
      <c r="G5" s="91"/>
    </row>
    <row r="6" spans="1:7" x14ac:dyDescent="0.2">
      <c r="A6" s="91" t="s">
        <v>67</v>
      </c>
      <c r="C6" s="91"/>
      <c r="D6" s="91"/>
      <c r="E6" s="91"/>
      <c r="F6" s="91"/>
      <c r="G6" s="91"/>
    </row>
    <row r="7" spans="1:7" x14ac:dyDescent="0.2">
      <c r="B7" s="91" t="s">
        <v>68</v>
      </c>
      <c r="C7" s="92"/>
      <c r="D7" s="101">
        <f>tUren</f>
        <v>0</v>
      </c>
      <c r="E7" s="91"/>
      <c r="F7" s="91"/>
      <c r="G7" s="91"/>
    </row>
    <row r="8" spans="1:7" x14ac:dyDescent="0.2">
      <c r="B8" s="91" t="s">
        <v>69</v>
      </c>
      <c r="C8" s="92"/>
      <c r="D8" s="101">
        <f>tUrenOlga-tUren</f>
        <v>0</v>
      </c>
      <c r="E8" s="91"/>
      <c r="F8" s="91"/>
      <c r="G8" s="91"/>
    </row>
    <row r="9" spans="1:7" x14ac:dyDescent="0.2">
      <c r="B9" s="91"/>
      <c r="C9" s="91"/>
      <c r="D9" s="91"/>
      <c r="E9" s="91"/>
      <c r="F9" s="91"/>
      <c r="G9" s="91"/>
    </row>
    <row r="10" spans="1:7" x14ac:dyDescent="0.2">
      <c r="A10" s="91" t="s">
        <v>70</v>
      </c>
      <c r="B10" s="91"/>
      <c r="C10" s="91"/>
      <c r="D10" s="91"/>
      <c r="E10" s="91"/>
      <c r="F10" s="91"/>
      <c r="G10" s="91"/>
    </row>
    <row r="11" spans="1:7" x14ac:dyDescent="0.2">
      <c r="B11" s="91" t="s">
        <v>71</v>
      </c>
      <c r="C11" s="99"/>
      <c r="D11" s="102">
        <f>D7*offerteuur</f>
        <v>0</v>
      </c>
      <c r="E11" s="91"/>
      <c r="F11" s="91"/>
      <c r="G11" s="91"/>
    </row>
    <row r="12" spans="1:7" x14ac:dyDescent="0.2">
      <c r="B12" s="91" t="s">
        <v>72</v>
      </c>
      <c r="C12" s="99"/>
      <c r="D12" s="102">
        <f>D8*offerteuurolga</f>
        <v>0</v>
      </c>
      <c r="E12" s="91"/>
      <c r="F12" s="91"/>
      <c r="G12" s="91"/>
    </row>
    <row r="13" spans="1:7" x14ac:dyDescent="0.2">
      <c r="B13" s="91"/>
      <c r="C13" s="91"/>
      <c r="D13" s="102"/>
      <c r="E13" s="91"/>
      <c r="F13" s="91"/>
      <c r="G13" s="91"/>
    </row>
    <row r="14" spans="1:7" x14ac:dyDescent="0.2">
      <c r="A14" s="91" t="s">
        <v>73</v>
      </c>
      <c r="B14" s="91"/>
      <c r="C14" s="91"/>
      <c r="D14" s="102"/>
      <c r="E14" s="91"/>
      <c r="F14" s="91"/>
      <c r="G14" s="91"/>
    </row>
    <row r="15" spans="1:7" x14ac:dyDescent="0.2">
      <c r="B15" s="91" t="s">
        <v>74</v>
      </c>
      <c r="C15" s="91"/>
      <c r="D15" s="102" t="e">
        <f>qc</f>
        <v>#REF!</v>
      </c>
      <c r="E15" s="91"/>
      <c r="F15" s="91"/>
      <c r="G15" s="91"/>
    </row>
    <row r="16" spans="1:7" x14ac:dyDescent="0.2">
      <c r="B16" s="91" t="s">
        <v>75</v>
      </c>
      <c r="C16" s="91"/>
      <c r="D16" s="102" t="e">
        <f>qcolga</f>
        <v>#REF!</v>
      </c>
      <c r="E16" s="91"/>
      <c r="F16" s="91"/>
      <c r="G16" s="91"/>
    </row>
    <row r="17" spans="1:7" x14ac:dyDescent="0.2">
      <c r="B17" s="91"/>
      <c r="C17" s="91"/>
      <c r="D17" s="102"/>
      <c r="E17" s="91"/>
      <c r="F17" s="91"/>
      <c r="G17" s="91"/>
    </row>
    <row r="18" spans="1:7" x14ac:dyDescent="0.2">
      <c r="A18" s="91" t="s">
        <v>76</v>
      </c>
      <c r="B18" s="91"/>
      <c r="C18" s="91"/>
      <c r="D18" s="102"/>
      <c r="E18" s="91"/>
      <c r="F18" s="91"/>
      <c r="G18" s="91"/>
    </row>
    <row r="19" spans="1:7" x14ac:dyDescent="0.2">
      <c r="B19" s="91" t="s">
        <v>77</v>
      </c>
      <c r="C19" s="91"/>
      <c r="D19" s="102">
        <f>IF(ISERROR(D15/D7),0,D15/D7)</f>
        <v>0</v>
      </c>
      <c r="E19" s="98">
        <v>0</v>
      </c>
      <c r="F19" s="91"/>
      <c r="G19" s="91"/>
    </row>
    <row r="20" spans="1:7" x14ac:dyDescent="0.2">
      <c r="B20" s="91" t="s">
        <v>78</v>
      </c>
      <c r="C20" s="91"/>
      <c r="D20" s="102">
        <f>IF(ISERROR(D16/D8),0,D16/D8)</f>
        <v>0</v>
      </c>
      <c r="E20" s="98">
        <v>0</v>
      </c>
      <c r="F20" s="91"/>
      <c r="G20" s="91"/>
    </row>
    <row r="21" spans="1:7" x14ac:dyDescent="0.2">
      <c r="B21" s="91"/>
      <c r="C21" s="91"/>
      <c r="D21" s="102"/>
      <c r="E21" s="98"/>
      <c r="F21" s="91"/>
      <c r="G21" s="91"/>
    </row>
    <row r="22" spans="1:7" x14ac:dyDescent="0.2">
      <c r="A22" s="91" t="s">
        <v>79</v>
      </c>
      <c r="B22" s="91"/>
      <c r="C22" s="91"/>
      <c r="D22" s="102"/>
      <c r="E22" s="98"/>
      <c r="F22" s="91"/>
      <c r="G22" s="91"/>
    </row>
    <row r="23" spans="1:7" x14ac:dyDescent="0.2">
      <c r="B23" s="91" t="s">
        <v>80</v>
      </c>
      <c r="C23" s="91"/>
      <c r="D23" s="102">
        <f>IF(ISERROR((5%*D11)/D7),0,(5%*D11)/D7)</f>
        <v>0</v>
      </c>
      <c r="E23" s="98">
        <v>0</v>
      </c>
      <c r="F23" s="91"/>
      <c r="G23" s="91"/>
    </row>
    <row r="24" spans="1:7" x14ac:dyDescent="0.2">
      <c r="B24" s="91" t="s">
        <v>81</v>
      </c>
      <c r="C24" s="91"/>
      <c r="D24" s="102">
        <f>IF(ISERROR((5%*D12)/D8),0,(5%*D12)/D8)</f>
        <v>0</v>
      </c>
      <c r="E24" s="98">
        <v>0</v>
      </c>
      <c r="F24" s="91"/>
      <c r="G24" s="91"/>
    </row>
    <row r="25" spans="1:7" x14ac:dyDescent="0.2">
      <c r="B25" s="91"/>
      <c r="C25" s="91"/>
      <c r="D25" s="93"/>
      <c r="E25" s="91"/>
      <c r="F25" s="91"/>
      <c r="G25" s="91"/>
    </row>
    <row r="26" spans="1:7" x14ac:dyDescent="0.2">
      <c r="B26" s="91"/>
      <c r="C26" s="91"/>
      <c r="D26" s="91"/>
      <c r="E26" s="91"/>
      <c r="F26" s="91"/>
      <c r="G26" s="91"/>
    </row>
    <row r="27" spans="1:7" x14ac:dyDescent="0.2">
      <c r="A27" s="91" t="s">
        <v>82</v>
      </c>
      <c r="B27" s="91"/>
      <c r="C27" s="91"/>
      <c r="D27" s="91" t="s">
        <v>85</v>
      </c>
      <c r="E27" s="91" t="s">
        <v>86</v>
      </c>
      <c r="F27" s="91" t="s">
        <v>87</v>
      </c>
      <c r="G27" s="91" t="s">
        <v>88</v>
      </c>
    </row>
    <row r="28" spans="1:7" x14ac:dyDescent="0.2">
      <c r="B28" s="91" t="s">
        <v>83</v>
      </c>
      <c r="C28" s="91"/>
      <c r="D28" s="93">
        <f>offerteuur</f>
        <v>0</v>
      </c>
      <c r="E28" s="100">
        <f>D28-D19</f>
        <v>0</v>
      </c>
      <c r="F28" s="100">
        <f>D28-D23</f>
        <v>0</v>
      </c>
      <c r="G28" s="100">
        <f>D28-D19-D23</f>
        <v>0</v>
      </c>
    </row>
    <row r="29" spans="1:7" x14ac:dyDescent="0.2">
      <c r="B29" s="91" t="s">
        <v>84</v>
      </c>
      <c r="C29" s="91"/>
      <c r="D29" s="93">
        <f>offerteuurolga</f>
        <v>0</v>
      </c>
      <c r="E29" s="100">
        <f>D29-D20</f>
        <v>0</v>
      </c>
      <c r="F29" s="100">
        <f>D29-D24</f>
        <v>0</v>
      </c>
      <c r="G29" s="100">
        <f>D29-D20-D24</f>
        <v>0</v>
      </c>
    </row>
    <row r="30" spans="1:7" x14ac:dyDescent="0.2">
      <c r="B30" s="91"/>
      <c r="C30" s="91"/>
      <c r="D30" s="91"/>
      <c r="E30" s="91"/>
      <c r="F30" s="91"/>
      <c r="G30" s="91"/>
    </row>
  </sheetData>
  <sheetProtection algorithmName="SHA-512" hashValue="B+n3m395DZPKCFOf8ZmF3CnVEFGTlNViJXbvdpe+Q5pt+hdOj1tY1k4Z+iKXa1T93TBawTDFK7aCsEpxrhxQFg==" saltValue="Edns8H6+JipEJabg3CeoRw==" spinCount="100000" sheet="1" objects="1" scenarios="1"/>
  <conditionalFormatting sqref="B8:D8">
    <cfRule type="expression" dxfId="12" priority="2">
      <formula>$D8=0</formula>
    </cfRule>
  </conditionalFormatting>
  <conditionalFormatting sqref="B7:G29">
    <cfRule type="expression" dxfId="11" priority="3">
      <formula>$D7=0</formula>
    </cfRule>
  </conditionalFormatting>
  <conditionalFormatting sqref="D11:D12 D15:D16 D19:D20 D23:D24 D28:G29">
    <cfRule type="cellIs" dxfId="10" priority="1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/>
  <dimension ref="A1:L32"/>
  <sheetViews>
    <sheetView workbookViewId="0">
      <selection activeCell="C32" sqref="C32"/>
    </sheetView>
  </sheetViews>
  <sheetFormatPr defaultColWidth="9.140625" defaultRowHeight="12.75" x14ac:dyDescent="0.2"/>
  <cols>
    <col min="1" max="4" width="9.140625" customWidth="1"/>
    <col min="6" max="6" width="13.42578125" customWidth="1"/>
    <col min="7" max="7" width="12.140625" customWidth="1"/>
    <col min="8" max="11" width="11.7109375" customWidth="1"/>
  </cols>
  <sheetData>
    <row r="1" spans="1:12" x14ac:dyDescent="0.2">
      <c r="A1" s="86" t="s">
        <v>54</v>
      </c>
      <c r="B1" s="87" t="s">
        <v>55</v>
      </c>
      <c r="C1" s="88"/>
    </row>
    <row r="2" spans="1:12" x14ac:dyDescent="0.2">
      <c r="A2" s="89" t="s">
        <v>11</v>
      </c>
      <c r="B2">
        <f>IF(ISERROR(SUM(Ruimtestaat!#REF!)),0,SUM(Ruimtestaat!#REF!))</f>
        <v>0</v>
      </c>
      <c r="C2" s="90" t="str">
        <f t="shared" ref="C2:C16" si="0">IF(B2&gt;0,"Zichtbaar","Verborgen")</f>
        <v>Verborgen</v>
      </c>
    </row>
    <row r="3" spans="1:12" x14ac:dyDescent="0.2">
      <c r="A3" s="89" t="s">
        <v>13</v>
      </c>
      <c r="B3">
        <f>IF(ISERROR(SUM(Ruimtestaat!#REF!)),0,SUM(Ruimtestaat!#REF!))</f>
        <v>0</v>
      </c>
      <c r="C3" s="90" t="str">
        <f t="shared" si="0"/>
        <v>Verborgen</v>
      </c>
    </row>
    <row r="4" spans="1:12" x14ac:dyDescent="0.2">
      <c r="A4" s="89" t="s">
        <v>10</v>
      </c>
      <c r="B4">
        <f>IF(ISERROR(SUM(Ruimtestaat!D:D)),0,SUM(Ruimtestaat!D:D))</f>
        <v>5302.6</v>
      </c>
      <c r="C4" s="90" t="str">
        <f t="shared" si="0"/>
        <v>Zichtbaar</v>
      </c>
    </row>
    <row r="5" spans="1:12" x14ac:dyDescent="0.2">
      <c r="A5" s="89" t="s">
        <v>47</v>
      </c>
      <c r="B5">
        <f>IF(ISERROR(SUM(Ruimtestaat!#REF!)),0,SUM(Ruimtestaat!#REF!))</f>
        <v>0</v>
      </c>
      <c r="C5" s="90" t="str">
        <f t="shared" si="0"/>
        <v>Verborgen</v>
      </c>
    </row>
    <row r="6" spans="1:12" x14ac:dyDescent="0.2">
      <c r="A6" s="89" t="s">
        <v>48</v>
      </c>
      <c r="B6">
        <f>IF(ISERROR(SUM(Ruimtestaat!#REF!)),0,SUM(Ruimtestaat!#REF!))</f>
        <v>0</v>
      </c>
      <c r="C6" s="90" t="str">
        <f t="shared" si="0"/>
        <v>Verborgen</v>
      </c>
    </row>
    <row r="7" spans="1:12" x14ac:dyDescent="0.2">
      <c r="A7" s="89" t="s">
        <v>49</v>
      </c>
      <c r="B7">
        <f>IF(ISERROR(SUM(Ruimtestaat!#REF!)),0,SUM(Ruimtestaat!#REF!))</f>
        <v>0</v>
      </c>
      <c r="C7" s="90" t="str">
        <f t="shared" si="0"/>
        <v>Verborgen</v>
      </c>
    </row>
    <row r="8" spans="1:12" x14ac:dyDescent="0.2">
      <c r="A8" s="89" t="s">
        <v>14</v>
      </c>
      <c r="B8">
        <f>IF(ISERROR(SUM(Ruimtestaat!E:E)),0,SUM(Ruimtestaat!E:E))</f>
        <v>1004.8</v>
      </c>
      <c r="C8" s="90" t="str">
        <f t="shared" si="0"/>
        <v>Zichtbaar</v>
      </c>
    </row>
    <row r="9" spans="1:12" x14ac:dyDescent="0.2">
      <c r="A9" s="89" t="s">
        <v>12</v>
      </c>
      <c r="B9">
        <f>IF(ISERROR(SUM(Ruimtestaat!F:F)),0,SUM(Ruimtestaat!F:F))</f>
        <v>601.79999999999995</v>
      </c>
      <c r="C9" s="90" t="str">
        <f t="shared" si="0"/>
        <v>Zichtbaar</v>
      </c>
      <c r="L9" s="91"/>
    </row>
    <row r="10" spans="1:12" x14ac:dyDescent="0.2">
      <c r="A10" s="89" t="s">
        <v>9</v>
      </c>
      <c r="B10">
        <f>IF(ISERROR(SUM(Ruimtestaat!G:G)),0,SUM(Ruimtestaat!G:G))</f>
        <v>284.2</v>
      </c>
      <c r="C10" s="90" t="str">
        <f t="shared" si="0"/>
        <v>Zichtbaar</v>
      </c>
      <c r="L10" s="91"/>
    </row>
    <row r="11" spans="1:12" x14ac:dyDescent="0.2">
      <c r="A11" s="89" t="s">
        <v>50</v>
      </c>
      <c r="B11">
        <f>IF(ISERROR(SUM(Ruimtestaat!#REF!)),0,SUM(Ruimtestaat!#REF!))</f>
        <v>0</v>
      </c>
      <c r="C11" s="90" t="str">
        <f t="shared" si="0"/>
        <v>Verborgen</v>
      </c>
      <c r="L11" s="91"/>
    </row>
    <row r="12" spans="1:12" x14ac:dyDescent="0.2">
      <c r="A12" s="89" t="s">
        <v>16</v>
      </c>
      <c r="B12">
        <f>IF(ISERROR(SUM(Ruimtestaat!H:H)),0,SUM(Ruimtestaat!H:H))</f>
        <v>5988.4</v>
      </c>
      <c r="C12" s="90" t="str">
        <f t="shared" si="0"/>
        <v>Zichtbaar</v>
      </c>
      <c r="L12" s="91"/>
    </row>
    <row r="13" spans="1:12" x14ac:dyDescent="0.2">
      <c r="A13" s="89" t="s">
        <v>51</v>
      </c>
      <c r="B13">
        <f>IF(ISERROR(SUM(Ruimtestaat!#REF!)),0,SUM(Ruimtestaat!#REF!))</f>
        <v>0</v>
      </c>
      <c r="C13" s="90" t="str">
        <f t="shared" si="0"/>
        <v>Verborgen</v>
      </c>
      <c r="L13" s="91"/>
    </row>
    <row r="14" spans="1:12" x14ac:dyDescent="0.2">
      <c r="A14" s="106" t="s">
        <v>94</v>
      </c>
      <c r="B14">
        <f>IF(ISERROR(SUM(Ruimtestaat!I:I)),0,SUM(Ruimtestaat!I:I))</f>
        <v>786.80000000000007</v>
      </c>
      <c r="C14" s="90" t="str">
        <f t="shared" si="0"/>
        <v>Zichtbaar</v>
      </c>
      <c r="L14" s="91"/>
    </row>
    <row r="15" spans="1:12" x14ac:dyDescent="0.2">
      <c r="A15" s="89" t="s">
        <v>52</v>
      </c>
      <c r="B15">
        <f>IF(ISERROR(SUM(Ruimtestaat!#REF!)),0,SUM(Ruimtestaat!#REF!))</f>
        <v>0</v>
      </c>
      <c r="C15" s="90" t="str">
        <f t="shared" si="0"/>
        <v>Verborgen</v>
      </c>
      <c r="L15" s="91"/>
    </row>
    <row r="16" spans="1:12" ht="13.5" thickBot="1" x14ac:dyDescent="0.25">
      <c r="A16" s="94" t="s">
        <v>53</v>
      </c>
      <c r="B16" s="95">
        <v>1</v>
      </c>
      <c r="C16" s="96" t="str">
        <f t="shared" si="0"/>
        <v>Zichtbaar</v>
      </c>
      <c r="L16" s="91"/>
    </row>
    <row r="17" spans="1:12" x14ac:dyDescent="0.2">
      <c r="A17" s="89" t="s">
        <v>58</v>
      </c>
      <c r="L17" s="91"/>
    </row>
    <row r="18" spans="1:12" x14ac:dyDescent="0.2">
      <c r="C18" s="97">
        <f>COUNTIF(C2:C15,"Zichtbaar")+3</f>
        <v>9</v>
      </c>
      <c r="L18" s="91"/>
    </row>
    <row r="19" spans="1:12" x14ac:dyDescent="0.2">
      <c r="L19" s="91"/>
    </row>
    <row r="20" spans="1:12" x14ac:dyDescent="0.2">
      <c r="L20" s="91"/>
    </row>
    <row r="21" spans="1:12" x14ac:dyDescent="0.2">
      <c r="A21" t="s">
        <v>63</v>
      </c>
      <c r="B21" t="str">
        <f>Inventarisatiestaat!A2</f>
        <v>AMOLF/ARCNL</v>
      </c>
      <c r="L21" s="91"/>
    </row>
    <row r="22" spans="1:12" x14ac:dyDescent="0.2">
      <c r="A22" t="s">
        <v>64</v>
      </c>
      <c r="B22" t="str">
        <f>MID(B21,1,1)</f>
        <v>A</v>
      </c>
      <c r="L22" s="91"/>
    </row>
    <row r="23" spans="1:12" x14ac:dyDescent="0.2">
      <c r="L23" s="91"/>
    </row>
    <row r="24" spans="1:12" x14ac:dyDescent="0.2">
      <c r="L24" s="91"/>
    </row>
    <row r="25" spans="1:12" x14ac:dyDescent="0.2">
      <c r="L25" s="91"/>
    </row>
    <row r="26" spans="1:12" x14ac:dyDescent="0.2">
      <c r="L26" s="91"/>
    </row>
    <row r="27" spans="1:12" x14ac:dyDescent="0.2">
      <c r="L27" s="91"/>
    </row>
    <row r="28" spans="1:12" x14ac:dyDescent="0.2">
      <c r="L28" s="91"/>
    </row>
    <row r="29" spans="1:12" x14ac:dyDescent="0.2">
      <c r="L29" s="91"/>
    </row>
    <row r="30" spans="1:12" x14ac:dyDescent="0.2">
      <c r="L30" s="91"/>
    </row>
    <row r="31" spans="1:12" x14ac:dyDescent="0.2">
      <c r="F31" s="91"/>
      <c r="G31" s="91"/>
      <c r="H31" s="91"/>
      <c r="I31" s="91"/>
      <c r="J31" s="91"/>
      <c r="K31" s="91"/>
      <c r="L31" s="91"/>
    </row>
    <row r="32" spans="1:12" x14ac:dyDescent="0.2">
      <c r="F32" s="91"/>
      <c r="G32" s="91"/>
      <c r="H32" s="91"/>
      <c r="I32" s="91"/>
      <c r="J32" s="91"/>
      <c r="K32" s="91"/>
      <c r="L32" s="91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AT12"/>
  <sheetViews>
    <sheetView showGridLines="0" showRowColHeaders="0" showZeros="0" zoomScale="85" zoomScaleNormal="85" workbookViewId="0">
      <selection activeCell="B2" sqref="B2:R2"/>
    </sheetView>
  </sheetViews>
  <sheetFormatPr defaultColWidth="0" defaultRowHeight="12.75" customHeight="1" zeroHeight="1" x14ac:dyDescent="0.2"/>
  <cols>
    <col min="1" max="1" width="2.28515625" style="4" customWidth="1"/>
    <col min="2" max="2" width="35" style="40" customWidth="1"/>
    <col min="3" max="3" width="8.42578125" style="41" customWidth="1"/>
    <col min="4" max="10" width="14.28515625" style="39" customWidth="1"/>
    <col min="11" max="11" width="2.28515625" style="40" customWidth="1"/>
    <col min="12" max="25" width="9.140625" style="40" hidden="1" customWidth="1"/>
    <col min="26" max="44" width="9.140625" style="4" hidden="1" customWidth="1"/>
    <col min="45" max="46" width="9.140625" style="36" hidden="1" customWidth="1"/>
    <col min="47" max="16384" width="9.140625" style="4" hidden="1"/>
  </cols>
  <sheetData>
    <row r="1" spans="2:46" s="1" customFormat="1" ht="6.95" customHeight="1" thickBot="1" x14ac:dyDescent="0.25">
      <c r="B1" s="66"/>
      <c r="C1" s="67"/>
      <c r="D1" s="66"/>
      <c r="E1" s="66"/>
      <c r="F1" s="66"/>
      <c r="G1" s="66"/>
      <c r="H1" s="66"/>
      <c r="I1" s="66"/>
      <c r="J1" s="66"/>
      <c r="AS1" s="35"/>
      <c r="AT1" s="35"/>
    </row>
    <row r="2" spans="2:46" s="1" customFormat="1" ht="13.5" thickBot="1" x14ac:dyDescent="0.25">
      <c r="B2" s="153" t="str">
        <f>UPPER(CONCATENATE("Ruimtestaat ",Inventarisatiestaat!A2))</f>
        <v>RUIMTESTAAT AMOLF/ARCNL</v>
      </c>
      <c r="C2" s="154"/>
      <c r="D2" s="155"/>
      <c r="E2" s="155"/>
      <c r="F2" s="155"/>
      <c r="G2" s="155"/>
      <c r="H2" s="155"/>
      <c r="I2" s="155"/>
      <c r="J2" s="156"/>
      <c r="AS2" s="35"/>
      <c r="AT2" s="35"/>
    </row>
    <row r="3" spans="2:46" s="1" customFormat="1" ht="6.75" customHeight="1" x14ac:dyDescent="0.2">
      <c r="B3" s="157"/>
      <c r="C3" s="158"/>
      <c r="D3" s="158"/>
      <c r="E3" s="158"/>
      <c r="F3" s="158"/>
      <c r="G3" s="158"/>
      <c r="H3" s="158"/>
      <c r="I3" s="158"/>
      <c r="J3" s="159"/>
      <c r="AS3" s="35"/>
      <c r="AT3" s="35"/>
    </row>
    <row r="4" spans="2:46" s="1" customFormat="1" ht="96.75" customHeight="1" x14ac:dyDescent="0.2">
      <c r="B4" s="62" t="s">
        <v>1</v>
      </c>
      <c r="C4" s="63" t="s">
        <v>15</v>
      </c>
      <c r="D4" s="64" t="s">
        <v>10</v>
      </c>
      <c r="E4" s="64" t="s">
        <v>14</v>
      </c>
      <c r="F4" s="64" t="s">
        <v>12</v>
      </c>
      <c r="G4" s="64" t="s">
        <v>9</v>
      </c>
      <c r="H4" s="64" t="s">
        <v>16</v>
      </c>
      <c r="I4" s="64" t="s">
        <v>94</v>
      </c>
      <c r="J4" s="65" t="s">
        <v>17</v>
      </c>
      <c r="AS4" s="35"/>
      <c r="AT4" s="35"/>
    </row>
    <row r="5" spans="2:46" s="1" customFormat="1" ht="8.25" customHeight="1" thickBot="1" x14ac:dyDescent="0.25">
      <c r="B5" s="160"/>
      <c r="C5" s="161"/>
      <c r="D5" s="161"/>
      <c r="E5" s="161"/>
      <c r="F5" s="161"/>
      <c r="G5" s="161"/>
      <c r="H5" s="161"/>
      <c r="I5" s="161"/>
      <c r="J5" s="162"/>
      <c r="AS5" s="35"/>
      <c r="AT5" s="35"/>
    </row>
    <row r="6" spans="2:46" ht="12.75" customHeight="1" x14ac:dyDescent="0.15">
      <c r="B6" s="163" t="s">
        <v>96</v>
      </c>
      <c r="C6" s="107">
        <v>255</v>
      </c>
      <c r="D6" s="110">
        <f>SUMIFS(Inventarisatiestaat!$H:$H,Inventarisatiestaat!$B:$B,$AS6,Inventarisatiestaat!$C:$C,D$4,Inventarisatiestaat!$I:$I,$C6)</f>
        <v>1819</v>
      </c>
      <c r="E6" s="110">
        <f>SUMIFS(Inventarisatiestaat!$H:$H,Inventarisatiestaat!$B:$B,$AS6,Inventarisatiestaat!$C:$C,E$4,Inventarisatiestaat!$I:$I,$C6)</f>
        <v>342</v>
      </c>
      <c r="F6" s="110">
        <f>SUMIFS(Inventarisatiestaat!$H:$H,Inventarisatiestaat!$B:$B,$AS6,Inventarisatiestaat!$C:$C,F$4,Inventarisatiestaat!$I:$I,$C6)</f>
        <v>170</v>
      </c>
      <c r="G6" s="110">
        <f>SUMIFS(Inventarisatiestaat!$H:$H,Inventarisatiestaat!$B:$B,$AS6,Inventarisatiestaat!$C:$C,G$4,Inventarisatiestaat!$I:$I,$C6)</f>
        <v>142.1</v>
      </c>
      <c r="H6" s="110">
        <f>SUMIFS(Inventarisatiestaat!$H:$H,Inventarisatiestaat!$B:$B,$AS6,Inventarisatiestaat!$C:$C,H$4,Inventarisatiestaat!$I:$I,$C6)</f>
        <v>2536</v>
      </c>
      <c r="I6" s="110">
        <f>SUMIFS(Inventarisatiestaat!$H:$H,Inventarisatiestaat!$B:$B,$AS6,Inventarisatiestaat!$C:$C,I$4,Inventarisatiestaat!$I:$I,$C6)</f>
        <v>0</v>
      </c>
      <c r="J6" s="166">
        <f>SUM(D6:I8)</f>
        <v>5422.5</v>
      </c>
      <c r="AS6" s="104" t="s">
        <v>96</v>
      </c>
      <c r="AT6" s="36">
        <f t="shared" ref="AT6:AT10" si="0">COUNTIF($AS$6:$AS$10, AS6)</f>
        <v>3</v>
      </c>
    </row>
    <row r="7" spans="2:46" ht="12.75" customHeight="1" x14ac:dyDescent="0.15">
      <c r="B7" s="164"/>
      <c r="C7" s="108">
        <v>156</v>
      </c>
      <c r="D7" s="111">
        <f>SUMIFS(Inventarisatiestaat!$H:$H,Inventarisatiestaat!$B:$B,$AS7,Inventarisatiestaat!$C:$C,D$4,Inventarisatiestaat!$I:$I,$C7)</f>
        <v>0</v>
      </c>
      <c r="E7" s="111">
        <f>SUMIFS(Inventarisatiestaat!$H:$H,Inventarisatiestaat!$B:$B,$AS7,Inventarisatiestaat!$C:$C,E$4,Inventarisatiestaat!$I:$I,$C7)</f>
        <v>0</v>
      </c>
      <c r="F7" s="111">
        <f>SUMIFS(Inventarisatiestaat!$H:$H,Inventarisatiestaat!$B:$B,$AS7,Inventarisatiestaat!$C:$C,F$4,Inventarisatiestaat!$I:$I,$C7)</f>
        <v>0</v>
      </c>
      <c r="G7" s="111">
        <f>SUMIFS(Inventarisatiestaat!$H:$H,Inventarisatiestaat!$B:$B,$AS7,Inventarisatiestaat!$C:$C,G$4,Inventarisatiestaat!$I:$I,$C7)</f>
        <v>0</v>
      </c>
      <c r="H7" s="111">
        <f>SUMIFS(Inventarisatiestaat!$H:$H,Inventarisatiestaat!$B:$B,$AS7,Inventarisatiestaat!$C:$C,H$4,Inventarisatiestaat!$I:$I,$C7)</f>
        <v>0</v>
      </c>
      <c r="I7" s="111">
        <f>SUMIFS(Inventarisatiestaat!$H:$H,Inventarisatiestaat!$B:$B,$AS7,Inventarisatiestaat!$C:$C,I$4,Inventarisatiestaat!$I:$I,$C7)</f>
        <v>393.40000000000003</v>
      </c>
      <c r="J7" s="167"/>
      <c r="AS7" s="45" t="s">
        <v>96</v>
      </c>
      <c r="AT7" s="36">
        <f t="shared" si="0"/>
        <v>3</v>
      </c>
    </row>
    <row r="8" spans="2:46" ht="12.75" customHeight="1" x14ac:dyDescent="0.15">
      <c r="B8" s="165"/>
      <c r="C8" s="108">
        <v>52</v>
      </c>
      <c r="D8" s="111">
        <f>SUMIFS(Inventarisatiestaat!$H:$H,Inventarisatiestaat!$B:$B,$AS8,Inventarisatiestaat!$C:$C,D$4,Inventarisatiestaat!$I:$I,$C8)</f>
        <v>0</v>
      </c>
      <c r="E8" s="111">
        <f>SUMIFS(Inventarisatiestaat!$H:$H,Inventarisatiestaat!$B:$B,$AS8,Inventarisatiestaat!$C:$C,E$4,Inventarisatiestaat!$I:$I,$C8)</f>
        <v>0</v>
      </c>
      <c r="F8" s="111">
        <f>SUMIFS(Inventarisatiestaat!$H:$H,Inventarisatiestaat!$B:$B,$AS8,Inventarisatiestaat!$C:$C,F$4,Inventarisatiestaat!$I:$I,$C8)</f>
        <v>0</v>
      </c>
      <c r="G8" s="111">
        <f>SUMIFS(Inventarisatiestaat!$H:$H,Inventarisatiestaat!$B:$B,$AS8,Inventarisatiestaat!$C:$C,G$4,Inventarisatiestaat!$I:$I,$C8)</f>
        <v>0</v>
      </c>
      <c r="H8" s="111">
        <f>SUMIFS(Inventarisatiestaat!$H:$H,Inventarisatiestaat!$B:$B,$AS8,Inventarisatiestaat!$C:$C,H$4,Inventarisatiestaat!$I:$I,$C8)</f>
        <v>20</v>
      </c>
      <c r="I8" s="111">
        <f>SUMIFS(Inventarisatiestaat!$H:$H,Inventarisatiestaat!$B:$B,$AS8,Inventarisatiestaat!$C:$C,I$4,Inventarisatiestaat!$I:$I,$C8)</f>
        <v>0</v>
      </c>
      <c r="J8" s="168"/>
      <c r="AS8" s="45" t="s">
        <v>96</v>
      </c>
      <c r="AT8" s="36">
        <f t="shared" si="0"/>
        <v>3</v>
      </c>
    </row>
    <row r="9" spans="2:46" ht="12.75" customHeight="1" x14ac:dyDescent="0.15">
      <c r="B9" s="149" t="s">
        <v>415</v>
      </c>
      <c r="C9" s="108">
        <v>255</v>
      </c>
      <c r="D9" s="111">
        <f>SUMIFS(Inventarisatiestaat!$H:$H,Inventarisatiestaat!$B:$B,$AS9,Inventarisatiestaat!$C:$C,D$4,Inventarisatiestaat!$I:$I,$C9)</f>
        <v>832.3</v>
      </c>
      <c r="E9" s="111">
        <f>SUMIFS(Inventarisatiestaat!$H:$H,Inventarisatiestaat!$B:$B,$AS9,Inventarisatiestaat!$C:$C,E$4,Inventarisatiestaat!$I:$I,$C9)</f>
        <v>160.4</v>
      </c>
      <c r="F9" s="111">
        <f>SUMIFS(Inventarisatiestaat!$H:$H,Inventarisatiestaat!$B:$B,$AS9,Inventarisatiestaat!$C:$C,F$4,Inventarisatiestaat!$I:$I,$C9)</f>
        <v>130.9</v>
      </c>
      <c r="G9" s="111">
        <f>SUMIFS(Inventarisatiestaat!$H:$H,Inventarisatiestaat!$B:$B,$AS9,Inventarisatiestaat!$C:$C,G$4,Inventarisatiestaat!$I:$I,$C9)</f>
        <v>0</v>
      </c>
      <c r="H9" s="111">
        <f>SUMIFS(Inventarisatiestaat!$H:$H,Inventarisatiestaat!$B:$B,$AS9,Inventarisatiestaat!$C:$C,H$4,Inventarisatiestaat!$I:$I,$C9)</f>
        <v>416.50000000000006</v>
      </c>
      <c r="I9" s="111">
        <f>SUMIFS(Inventarisatiestaat!$H:$H,Inventarisatiestaat!$B:$B,$AS9,Inventarisatiestaat!$C:$C,I$4,Inventarisatiestaat!$I:$I,$C9)</f>
        <v>0</v>
      </c>
      <c r="J9" s="151">
        <f>SUM(D9:I10)</f>
        <v>1561.8</v>
      </c>
      <c r="AS9" s="45" t="s">
        <v>415</v>
      </c>
      <c r="AT9" s="36">
        <f t="shared" si="0"/>
        <v>2</v>
      </c>
    </row>
    <row r="10" spans="2:46" ht="12.75" customHeight="1" thickBot="1" x14ac:dyDescent="0.2">
      <c r="B10" s="150"/>
      <c r="C10" s="109">
        <v>52</v>
      </c>
      <c r="D10" s="112">
        <f>SUMIFS(Inventarisatiestaat!$H:$H,Inventarisatiestaat!$B:$B,$AS10,Inventarisatiestaat!$C:$C,D$4,Inventarisatiestaat!$I:$I,$C10)</f>
        <v>0</v>
      </c>
      <c r="E10" s="112">
        <f>SUMIFS(Inventarisatiestaat!$H:$H,Inventarisatiestaat!$B:$B,$AS10,Inventarisatiestaat!$C:$C,E$4,Inventarisatiestaat!$I:$I,$C10)</f>
        <v>0</v>
      </c>
      <c r="F10" s="112">
        <f>SUMIFS(Inventarisatiestaat!$H:$H,Inventarisatiestaat!$B:$B,$AS10,Inventarisatiestaat!$C:$C,F$4,Inventarisatiestaat!$I:$I,$C10)</f>
        <v>0</v>
      </c>
      <c r="G10" s="112">
        <f>SUMIFS(Inventarisatiestaat!$H:$H,Inventarisatiestaat!$B:$B,$AS10,Inventarisatiestaat!$C:$C,G$4,Inventarisatiestaat!$I:$I,$C10)</f>
        <v>0</v>
      </c>
      <c r="H10" s="112">
        <f>SUMIFS(Inventarisatiestaat!$H:$H,Inventarisatiestaat!$B:$B,$AS10,Inventarisatiestaat!$C:$C,H$4,Inventarisatiestaat!$I:$I,$C10)</f>
        <v>21.7</v>
      </c>
      <c r="I10" s="112">
        <f>SUMIFS(Inventarisatiestaat!$H:$H,Inventarisatiestaat!$B:$B,$AS10,Inventarisatiestaat!$C:$C,I$4,Inventarisatiestaat!$I:$I,$C10)</f>
        <v>0</v>
      </c>
      <c r="J10" s="152"/>
      <c r="AS10" s="45" t="s">
        <v>415</v>
      </c>
      <c r="AT10" s="36">
        <f t="shared" si="0"/>
        <v>2</v>
      </c>
    </row>
    <row r="11" spans="2:46" ht="12.75" customHeight="1" thickBot="1" x14ac:dyDescent="0.25">
      <c r="B11" s="115" t="s">
        <v>53</v>
      </c>
      <c r="C11" s="116"/>
      <c r="D11" s="114">
        <f>SUM(D$6:D10)</f>
        <v>2651.3</v>
      </c>
      <c r="E11" s="114">
        <f>SUM(E$6:E10)</f>
        <v>502.4</v>
      </c>
      <c r="F11" s="114">
        <f>SUM(F$6:F10)</f>
        <v>300.89999999999998</v>
      </c>
      <c r="G11" s="114">
        <f>SUM(G$6:G10)</f>
        <v>142.1</v>
      </c>
      <c r="H11" s="114">
        <f>SUM(H$6:H10)</f>
        <v>2994.2</v>
      </c>
      <c r="I11" s="114">
        <f>SUM(I$6:I10)</f>
        <v>393.40000000000003</v>
      </c>
      <c r="J11" s="113">
        <f>SUM(J$6:J10)</f>
        <v>6984.3</v>
      </c>
    </row>
    <row r="12" spans="2:46" ht="6.95" customHeight="1" x14ac:dyDescent="0.2"/>
  </sheetData>
  <sheetProtection algorithmName="SHA-512" hashValue="tnYN7KHyx5VKYZg0ZNQSEqX3KG5uNyPEWxO0TRDNnYWHFUIQN6uF3ToDRRIf6Z3Bpx9pjWiXCzZyoavMKjC9hA==" saltValue="kKOWtn/bEE9qk4oLQ9q3/w==" spinCount="100000" sheet="1" objects="1" scenarios="1"/>
  <dataConsolidate link="1"/>
  <mergeCells count="7">
    <mergeCell ref="B9:B10"/>
    <mergeCell ref="J9:J10"/>
    <mergeCell ref="B2:J2"/>
    <mergeCell ref="B3:J3"/>
    <mergeCell ref="B5:J5"/>
    <mergeCell ref="B6:B8"/>
    <mergeCell ref="J6:J8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>
    <oddHeader>&amp;C&amp;F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4"/>
  <dimension ref="A1:CE66"/>
  <sheetViews>
    <sheetView showGridLines="0" showZeros="0" zoomScale="85" workbookViewId="0">
      <selection activeCell="M1" sqref="M1:XFD1048576"/>
    </sheetView>
  </sheetViews>
  <sheetFormatPr defaultColWidth="0" defaultRowHeight="12.75" zeroHeight="1" x14ac:dyDescent="0.2"/>
  <cols>
    <col min="1" max="1" width="2.28515625" style="52" customWidth="1"/>
    <col min="2" max="2" width="35" style="52" customWidth="1"/>
    <col min="3" max="3" width="8.42578125" style="60" customWidth="1"/>
    <col min="4" max="10" width="12.7109375" style="55" customWidth="1"/>
    <col min="11" max="11" width="15.7109375" style="55" customWidth="1"/>
    <col min="12" max="12" width="2.28515625" style="52" customWidth="1"/>
    <col min="13" max="45" width="9.140625" style="52" hidden="1" customWidth="1"/>
    <col min="46" max="46" width="17.85546875" style="61" hidden="1" customWidth="1"/>
    <col min="47" max="49" width="9.140625" style="57" hidden="1" customWidth="1"/>
    <col min="50" max="79" width="9.140625" style="59" hidden="1" customWidth="1"/>
    <col min="80" max="83" width="0" style="58" hidden="1" customWidth="1"/>
    <col min="84" max="16384" width="9.140625" style="58" hidden="1"/>
  </cols>
  <sheetData>
    <row r="1" spans="2:83" s="46" customFormat="1" ht="6.95" customHeight="1" thickBot="1" x14ac:dyDescent="0.25">
      <c r="C1" s="47"/>
      <c r="AT1" s="48"/>
      <c r="AU1" s="48"/>
      <c r="AV1" s="48"/>
      <c r="AW1" s="103"/>
      <c r="BE1" s="49"/>
      <c r="BP1" s="49"/>
      <c r="CA1" s="49"/>
    </row>
    <row r="2" spans="2:83" s="46" customFormat="1" ht="13.5" thickBot="1" x14ac:dyDescent="0.25">
      <c r="B2" s="153" t="str">
        <f>UPPER(CONCATENATE("Normenblad ",Inventarisatiestaat!A2))</f>
        <v>NORMENBLAD AMOLF/ARCNL</v>
      </c>
      <c r="C2" s="154"/>
      <c r="D2" s="155"/>
      <c r="E2" s="155"/>
      <c r="F2" s="155"/>
      <c r="G2" s="155"/>
      <c r="H2" s="155"/>
      <c r="I2" s="155"/>
      <c r="J2" s="155"/>
      <c r="K2" s="156"/>
      <c r="AT2" s="48"/>
      <c r="AU2" s="48"/>
      <c r="AV2" s="48"/>
      <c r="AW2" s="48"/>
      <c r="AX2" s="179"/>
      <c r="AY2" s="179"/>
      <c r="AZ2" s="179"/>
      <c r="BA2" s="179"/>
      <c r="BB2" s="179"/>
      <c r="BC2" s="179"/>
      <c r="BD2" s="179"/>
      <c r="BE2" s="179"/>
      <c r="BI2" s="179"/>
      <c r="BJ2" s="179"/>
      <c r="BK2" s="179"/>
      <c r="BL2" s="179"/>
      <c r="BM2" s="179"/>
      <c r="BN2" s="179"/>
      <c r="BO2" s="179"/>
      <c r="BP2" s="179"/>
      <c r="BT2" s="179"/>
      <c r="BU2" s="179"/>
      <c r="BV2" s="179"/>
      <c r="BW2" s="179"/>
      <c r="BX2" s="179"/>
      <c r="BY2" s="179"/>
      <c r="BZ2" s="179"/>
      <c r="CA2" s="179"/>
    </row>
    <row r="3" spans="2:83" s="46" customFormat="1" ht="6.75" customHeight="1" thickBot="1" x14ac:dyDescent="0.25">
      <c r="B3" s="157"/>
      <c r="C3" s="158"/>
      <c r="D3" s="158"/>
      <c r="E3" s="158"/>
      <c r="F3" s="158"/>
      <c r="G3" s="158"/>
      <c r="H3" s="158"/>
      <c r="I3" s="158"/>
      <c r="J3" s="158"/>
      <c r="K3" s="159"/>
      <c r="AT3" s="48"/>
      <c r="AU3" s="48"/>
      <c r="AV3" s="48"/>
      <c r="AW3" s="48"/>
    </row>
    <row r="4" spans="2:83" s="46" customFormat="1" ht="96.75" customHeight="1" thickBot="1" x14ac:dyDescent="0.25">
      <c r="B4" s="62" t="s">
        <v>1</v>
      </c>
      <c r="C4" s="63" t="s">
        <v>15</v>
      </c>
      <c r="D4" s="64" t="s">
        <v>10</v>
      </c>
      <c r="E4" s="64" t="s">
        <v>14</v>
      </c>
      <c r="F4" s="64" t="s">
        <v>12</v>
      </c>
      <c r="G4" s="64" t="s">
        <v>9</v>
      </c>
      <c r="H4" s="64" t="s">
        <v>16</v>
      </c>
      <c r="I4" s="64" t="s">
        <v>94</v>
      </c>
      <c r="J4" s="63" t="s">
        <v>93</v>
      </c>
      <c r="K4" s="65"/>
      <c r="AT4" s="48" t="s">
        <v>91</v>
      </c>
      <c r="AU4" s="48" t="s">
        <v>90</v>
      </c>
      <c r="AV4" s="48"/>
      <c r="AW4" s="48"/>
      <c r="AX4" s="50" t="s">
        <v>10</v>
      </c>
      <c r="AY4" s="50" t="s">
        <v>14</v>
      </c>
      <c r="AZ4" s="50" t="s">
        <v>12</v>
      </c>
      <c r="BA4" s="50" t="s">
        <v>9</v>
      </c>
      <c r="BB4" s="50" t="s">
        <v>16</v>
      </c>
      <c r="BC4" s="50" t="s">
        <v>94</v>
      </c>
      <c r="BD4" s="51" t="s">
        <v>56</v>
      </c>
      <c r="BE4" s="51" t="s">
        <v>59</v>
      </c>
      <c r="BI4" s="50" t="s">
        <v>10</v>
      </c>
      <c r="BJ4" s="50" t="s">
        <v>14</v>
      </c>
      <c r="BK4" s="50" t="s">
        <v>12</v>
      </c>
      <c r="BL4" s="50" t="s">
        <v>9</v>
      </c>
      <c r="BM4" s="50" t="s">
        <v>16</v>
      </c>
      <c r="BN4" s="50" t="s">
        <v>94</v>
      </c>
      <c r="BO4" s="51" t="s">
        <v>56</v>
      </c>
      <c r="BP4" s="51" t="s">
        <v>60</v>
      </c>
      <c r="BT4" s="50" t="s">
        <v>10</v>
      </c>
      <c r="BU4" s="50" t="s">
        <v>14</v>
      </c>
      <c r="BV4" s="50" t="s">
        <v>12</v>
      </c>
      <c r="BW4" s="50" t="s">
        <v>9</v>
      </c>
      <c r="BX4" s="50" t="s">
        <v>16</v>
      </c>
      <c r="BY4" s="50" t="s">
        <v>94</v>
      </c>
      <c r="BZ4" s="51" t="s">
        <v>56</v>
      </c>
      <c r="CA4" s="51" t="s">
        <v>61</v>
      </c>
      <c r="CE4" s="48"/>
    </row>
    <row r="5" spans="2:83" ht="6.75" customHeight="1" thickBot="1" x14ac:dyDescent="0.2">
      <c r="B5" s="160"/>
      <c r="C5" s="161"/>
      <c r="D5" s="161"/>
      <c r="E5" s="161"/>
      <c r="F5" s="161"/>
      <c r="G5" s="161"/>
      <c r="H5" s="161"/>
      <c r="I5" s="161"/>
      <c r="J5" s="161"/>
      <c r="K5" s="162"/>
      <c r="AT5" s="56"/>
    </row>
    <row r="6" spans="2:83" x14ac:dyDescent="0.15">
      <c r="B6" s="163" t="s">
        <v>96</v>
      </c>
      <c r="C6" s="107">
        <v>255</v>
      </c>
      <c r="D6" s="117" t="str">
        <f t="shared" ref="D6:I10" si="0">IF(AX6=0,"","in m2/uur")</f>
        <v>in m2/uur</v>
      </c>
      <c r="E6" s="117" t="str">
        <f t="shared" si="0"/>
        <v>in m2/uur</v>
      </c>
      <c r="F6" s="117" t="str">
        <f t="shared" si="0"/>
        <v>in m2/uur</v>
      </c>
      <c r="G6" s="117" t="str">
        <f t="shared" si="0"/>
        <v>in m2/uur</v>
      </c>
      <c r="H6" s="117" t="str">
        <f t="shared" si="0"/>
        <v>in m2/uur</v>
      </c>
      <c r="I6" s="117" t="str">
        <f t="shared" si="0"/>
        <v/>
      </c>
      <c r="J6" s="175" t="str">
        <f t="shared" ref="J6:J9" si="1">IF(BD6=0,"","in uren/dag")</f>
        <v>in uren/dag</v>
      </c>
      <c r="K6" s="178" t="str">
        <f>IF(AW6&gt;=BE6,BP6/CA6,"Alles invullen")</f>
        <v>Alles invullen</v>
      </c>
      <c r="AT6" s="104" t="s">
        <v>96</v>
      </c>
      <c r="AU6" s="57">
        <f t="shared" ref="AU6:AU10" si="2">COUNTIF($AT$6:$AT$10, AT6)</f>
        <v>3</v>
      </c>
      <c r="AW6" s="57">
        <f>COUNTIF(D6:I8,"&gt;0")</f>
        <v>0</v>
      </c>
      <c r="AX6" s="59">
        <f>IF(ISERROR(Ruimtestaat!D6),0,IF(Ruimtestaat!D6&gt;0,1,0))</f>
        <v>1</v>
      </c>
      <c r="AY6" s="59">
        <f>IF(ISERROR(Ruimtestaat!E6),0,IF(Ruimtestaat!E6&gt;0,1,0))</f>
        <v>1</v>
      </c>
      <c r="AZ6" s="59">
        <f>IF(ISERROR(Ruimtestaat!F6),0,IF(Ruimtestaat!F6&gt;0,1,0))</f>
        <v>1</v>
      </c>
      <c r="BA6" s="59">
        <f>IF(ISERROR(Ruimtestaat!G6),0,IF(Ruimtestaat!G6&gt;0,1,0))</f>
        <v>1</v>
      </c>
      <c r="BB6" s="59">
        <f>IF(ISERROR(Ruimtestaat!H6),0,IF(Ruimtestaat!H6&gt;0,1,0))</f>
        <v>1</v>
      </c>
      <c r="BC6" s="59">
        <f>IF(ISERROR(Ruimtestaat!I6),0,IF(Ruimtestaat!I6&gt;0,1,0))</f>
        <v>0</v>
      </c>
      <c r="BD6" s="169">
        <v>1</v>
      </c>
      <c r="BE6" s="169">
        <f>SUM(AX6:BC8)</f>
        <v>7</v>
      </c>
      <c r="BI6" s="59">
        <f>IF(AX6=0,0,Ruimtestaat!D6*Ruimtestaat!$C6)</f>
        <v>463845</v>
      </c>
      <c r="BJ6" s="59">
        <f>IF(AY6=0,0,Ruimtestaat!E6*Ruimtestaat!$C6)</f>
        <v>87210</v>
      </c>
      <c r="BK6" s="59">
        <f>IF(AZ6=0,0,Ruimtestaat!F6*Ruimtestaat!$C6)</f>
        <v>43350</v>
      </c>
      <c r="BL6" s="59">
        <f>IF(BA6=0,0,Ruimtestaat!G6*Ruimtestaat!$C6)</f>
        <v>36235.5</v>
      </c>
      <c r="BM6" s="59">
        <f>IF(BB6=0,0,Ruimtestaat!H6*Ruimtestaat!$C6)</f>
        <v>646680</v>
      </c>
      <c r="BN6" s="59">
        <f>IF(BC6=0,0,Ruimtestaat!I6*Ruimtestaat!$C6)</f>
        <v>0</v>
      </c>
      <c r="BP6" s="169">
        <f>SUM(BI6:BN8)</f>
        <v>1339730.8999999999</v>
      </c>
      <c r="BT6" s="59">
        <f t="shared" ref="BT6:BY10" si="3">IF(AX6=0,0,IF(ISTEXT(D6),0,BI6/D6))</f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169">
        <f>IF(ISNUMBER(J6),IF(SUM(BT6:BY8)&lt;C6*J6,(C6*J6)-SUM(BT6:BY8),0),0)</f>
        <v>0</v>
      </c>
      <c r="CA6" s="169">
        <f>SUM(BT6:BZ8)</f>
        <v>0</v>
      </c>
    </row>
    <row r="7" spans="2:83" x14ac:dyDescent="0.15">
      <c r="B7" s="164"/>
      <c r="C7" s="108">
        <v>156</v>
      </c>
      <c r="D7" s="118" t="str">
        <f t="shared" si="0"/>
        <v/>
      </c>
      <c r="E7" s="118" t="str">
        <f t="shared" si="0"/>
        <v/>
      </c>
      <c r="F7" s="118" t="str">
        <f t="shared" si="0"/>
        <v/>
      </c>
      <c r="G7" s="118" t="str">
        <f t="shared" si="0"/>
        <v/>
      </c>
      <c r="H7" s="118" t="str">
        <f t="shared" si="0"/>
        <v/>
      </c>
      <c r="I7" s="118" t="str">
        <f t="shared" si="0"/>
        <v>in m2/uur</v>
      </c>
      <c r="J7" s="176"/>
      <c r="K7" s="167"/>
      <c r="AT7" s="45" t="s">
        <v>96</v>
      </c>
      <c r="AU7" s="57">
        <f t="shared" si="2"/>
        <v>3</v>
      </c>
      <c r="AX7" s="59">
        <f>IF(ISERROR(Ruimtestaat!D7),0,IF(Ruimtestaat!D7&gt;0,1,0))</f>
        <v>0</v>
      </c>
      <c r="AY7" s="59">
        <f>IF(ISERROR(Ruimtestaat!E7),0,IF(Ruimtestaat!E7&gt;0,1,0))</f>
        <v>0</v>
      </c>
      <c r="AZ7" s="59">
        <f>IF(ISERROR(Ruimtestaat!F7),0,IF(Ruimtestaat!F7&gt;0,1,0))</f>
        <v>0</v>
      </c>
      <c r="BA7" s="59">
        <f>IF(ISERROR(Ruimtestaat!G7),0,IF(Ruimtestaat!G7&gt;0,1,0))</f>
        <v>0</v>
      </c>
      <c r="BB7" s="59">
        <f>IF(ISERROR(Ruimtestaat!H7),0,IF(Ruimtestaat!H7&gt;0,1,0))</f>
        <v>0</v>
      </c>
      <c r="BC7" s="59">
        <f>IF(ISERROR(Ruimtestaat!I7),0,IF(Ruimtestaat!I7&gt;0,1,0))</f>
        <v>1</v>
      </c>
      <c r="BD7" s="170"/>
      <c r="BE7" s="170"/>
      <c r="BI7" s="59">
        <f>IF(AX7=0,0,Ruimtestaat!D7*Ruimtestaat!$C7)</f>
        <v>0</v>
      </c>
      <c r="BJ7" s="59">
        <f>IF(AY7=0,0,Ruimtestaat!E7*Ruimtestaat!$C7)</f>
        <v>0</v>
      </c>
      <c r="BK7" s="59">
        <f>IF(AZ7=0,0,Ruimtestaat!F7*Ruimtestaat!$C7)</f>
        <v>0</v>
      </c>
      <c r="BL7" s="59">
        <f>IF(BA7=0,0,Ruimtestaat!G7*Ruimtestaat!$C7)</f>
        <v>0</v>
      </c>
      <c r="BM7" s="59">
        <f>IF(BB7=0,0,Ruimtestaat!H7*Ruimtestaat!$C7)</f>
        <v>0</v>
      </c>
      <c r="BN7" s="59">
        <f>IF(BC7=0,0,Ruimtestaat!I7*Ruimtestaat!$C7)</f>
        <v>61370.400000000009</v>
      </c>
      <c r="BP7" s="170"/>
      <c r="BT7" s="59">
        <f t="shared" si="3"/>
        <v>0</v>
      </c>
      <c r="BU7" s="59">
        <f t="shared" si="3"/>
        <v>0</v>
      </c>
      <c r="BV7" s="59">
        <f t="shared" si="3"/>
        <v>0</v>
      </c>
      <c r="BW7" s="59">
        <f t="shared" si="3"/>
        <v>0</v>
      </c>
      <c r="BX7" s="59">
        <f t="shared" si="3"/>
        <v>0</v>
      </c>
      <c r="BY7" s="59">
        <f t="shared" si="3"/>
        <v>0</v>
      </c>
      <c r="BZ7" s="170"/>
      <c r="CA7" s="170"/>
    </row>
    <row r="8" spans="2:83" x14ac:dyDescent="0.15">
      <c r="B8" s="165"/>
      <c r="C8" s="108">
        <v>52</v>
      </c>
      <c r="D8" s="118" t="str">
        <f t="shared" si="0"/>
        <v/>
      </c>
      <c r="E8" s="118" t="str">
        <f t="shared" si="0"/>
        <v/>
      </c>
      <c r="F8" s="118" t="str">
        <f t="shared" si="0"/>
        <v/>
      </c>
      <c r="G8" s="118" t="str">
        <f t="shared" si="0"/>
        <v/>
      </c>
      <c r="H8" s="118" t="str">
        <f t="shared" si="0"/>
        <v>in m2/uur</v>
      </c>
      <c r="I8" s="118" t="str">
        <f t="shared" si="0"/>
        <v/>
      </c>
      <c r="J8" s="177"/>
      <c r="K8" s="168"/>
      <c r="AT8" s="45" t="s">
        <v>96</v>
      </c>
      <c r="AU8" s="57">
        <f t="shared" si="2"/>
        <v>3</v>
      </c>
      <c r="AX8" s="59">
        <f>IF(ISERROR(Ruimtestaat!D8),0,IF(Ruimtestaat!D8&gt;0,1,0))</f>
        <v>0</v>
      </c>
      <c r="AY8" s="59">
        <f>IF(ISERROR(Ruimtestaat!E8),0,IF(Ruimtestaat!E8&gt;0,1,0))</f>
        <v>0</v>
      </c>
      <c r="AZ8" s="59">
        <f>IF(ISERROR(Ruimtestaat!F8),0,IF(Ruimtestaat!F8&gt;0,1,0))</f>
        <v>0</v>
      </c>
      <c r="BA8" s="59">
        <f>IF(ISERROR(Ruimtestaat!G8),0,IF(Ruimtestaat!G8&gt;0,1,0))</f>
        <v>0</v>
      </c>
      <c r="BB8" s="59">
        <f>IF(ISERROR(Ruimtestaat!H8),0,IF(Ruimtestaat!H8&gt;0,1,0))</f>
        <v>1</v>
      </c>
      <c r="BC8" s="59">
        <f>IF(ISERROR(Ruimtestaat!I8),0,IF(Ruimtestaat!I8&gt;0,1,0))</f>
        <v>0</v>
      </c>
      <c r="BD8" s="170"/>
      <c r="BE8" s="170"/>
      <c r="BI8" s="59">
        <f>IF(AX8=0,0,Ruimtestaat!D8*Ruimtestaat!$C8)</f>
        <v>0</v>
      </c>
      <c r="BJ8" s="59">
        <f>IF(AY8=0,0,Ruimtestaat!E8*Ruimtestaat!$C8)</f>
        <v>0</v>
      </c>
      <c r="BK8" s="59">
        <f>IF(AZ8=0,0,Ruimtestaat!F8*Ruimtestaat!$C8)</f>
        <v>0</v>
      </c>
      <c r="BL8" s="59">
        <f>IF(BA8=0,0,Ruimtestaat!G8*Ruimtestaat!$C8)</f>
        <v>0</v>
      </c>
      <c r="BM8" s="59">
        <f>IF(BB8=0,0,Ruimtestaat!H8*Ruimtestaat!$C8)</f>
        <v>1040</v>
      </c>
      <c r="BN8" s="59">
        <f>IF(BC8=0,0,Ruimtestaat!I8*Ruimtestaat!$C8)</f>
        <v>0</v>
      </c>
      <c r="BP8" s="170"/>
      <c r="BT8" s="59">
        <f t="shared" si="3"/>
        <v>0</v>
      </c>
      <c r="BU8" s="59">
        <f t="shared" si="3"/>
        <v>0</v>
      </c>
      <c r="BV8" s="59">
        <f t="shared" si="3"/>
        <v>0</v>
      </c>
      <c r="BW8" s="59">
        <f t="shared" si="3"/>
        <v>0</v>
      </c>
      <c r="BX8" s="59">
        <f t="shared" si="3"/>
        <v>0</v>
      </c>
      <c r="BY8" s="59">
        <f t="shared" si="3"/>
        <v>0</v>
      </c>
      <c r="BZ8" s="170"/>
      <c r="CA8" s="170"/>
    </row>
    <row r="9" spans="2:83" x14ac:dyDescent="0.15">
      <c r="B9" s="149" t="s">
        <v>415</v>
      </c>
      <c r="C9" s="108">
        <v>255</v>
      </c>
      <c r="D9" s="118" t="str">
        <f t="shared" si="0"/>
        <v>in m2/uur</v>
      </c>
      <c r="E9" s="118" t="str">
        <f t="shared" si="0"/>
        <v>in m2/uur</v>
      </c>
      <c r="F9" s="118" t="str">
        <f t="shared" si="0"/>
        <v>in m2/uur</v>
      </c>
      <c r="G9" s="118" t="str">
        <f t="shared" si="0"/>
        <v/>
      </c>
      <c r="H9" s="118" t="str">
        <f t="shared" si="0"/>
        <v>in m2/uur</v>
      </c>
      <c r="I9" s="118" t="str">
        <f t="shared" si="0"/>
        <v/>
      </c>
      <c r="J9" s="171" t="str">
        <f t="shared" si="1"/>
        <v>in uren/dag</v>
      </c>
      <c r="K9" s="173" t="str">
        <f>IF(AW9&gt;=BE9,BP9/CA9,"Alles invullen")</f>
        <v>Alles invullen</v>
      </c>
      <c r="AT9" s="45" t="s">
        <v>415</v>
      </c>
      <c r="AU9" s="57">
        <f t="shared" si="2"/>
        <v>2</v>
      </c>
      <c r="AW9" s="57">
        <f>COUNTIF(D9:I10,"&gt;0")</f>
        <v>0</v>
      </c>
      <c r="AX9" s="59">
        <f>IF(ISERROR(Ruimtestaat!D9),0,IF(Ruimtestaat!D9&gt;0,1,0))</f>
        <v>1</v>
      </c>
      <c r="AY9" s="59">
        <f>IF(ISERROR(Ruimtestaat!E9),0,IF(Ruimtestaat!E9&gt;0,1,0))</f>
        <v>1</v>
      </c>
      <c r="AZ9" s="59">
        <f>IF(ISERROR(Ruimtestaat!F9),0,IF(Ruimtestaat!F9&gt;0,1,0))</f>
        <v>1</v>
      </c>
      <c r="BA9" s="59">
        <f>IF(ISERROR(Ruimtestaat!G9),0,IF(Ruimtestaat!G9&gt;0,1,0))</f>
        <v>0</v>
      </c>
      <c r="BB9" s="59">
        <f>IF(ISERROR(Ruimtestaat!H9),0,IF(Ruimtestaat!H9&gt;0,1,0))</f>
        <v>1</v>
      </c>
      <c r="BC9" s="59">
        <f>IF(ISERROR(Ruimtestaat!I9),0,IF(Ruimtestaat!I9&gt;0,1,0))</f>
        <v>0</v>
      </c>
      <c r="BD9" s="169">
        <v>1</v>
      </c>
      <c r="BE9" s="169">
        <f>SUM(AX9:BC10)</f>
        <v>5</v>
      </c>
      <c r="BI9" s="59">
        <f>IF(AX9=0,0,Ruimtestaat!D9*Ruimtestaat!$C9)</f>
        <v>212236.5</v>
      </c>
      <c r="BJ9" s="59">
        <f>IF(AY9=0,0,Ruimtestaat!E9*Ruimtestaat!$C9)</f>
        <v>40902</v>
      </c>
      <c r="BK9" s="59">
        <f>IF(AZ9=0,0,Ruimtestaat!F9*Ruimtestaat!$C9)</f>
        <v>33379.5</v>
      </c>
      <c r="BL9" s="59">
        <f>IF(BA9=0,0,Ruimtestaat!G9*Ruimtestaat!$C9)</f>
        <v>0</v>
      </c>
      <c r="BM9" s="59">
        <f>IF(BB9=0,0,Ruimtestaat!H9*Ruimtestaat!$C9)</f>
        <v>106207.50000000001</v>
      </c>
      <c r="BN9" s="59">
        <f>IF(BC9=0,0,Ruimtestaat!I9*Ruimtestaat!$C9)</f>
        <v>0</v>
      </c>
      <c r="BP9" s="169">
        <f>SUM(BI9:BN10)</f>
        <v>393853.9</v>
      </c>
      <c r="BT9" s="59">
        <f t="shared" si="3"/>
        <v>0</v>
      </c>
      <c r="BU9" s="59">
        <f t="shared" si="3"/>
        <v>0</v>
      </c>
      <c r="BV9" s="59">
        <f t="shared" si="3"/>
        <v>0</v>
      </c>
      <c r="BW9" s="59">
        <f t="shared" si="3"/>
        <v>0</v>
      </c>
      <c r="BX9" s="59">
        <f t="shared" si="3"/>
        <v>0</v>
      </c>
      <c r="BY9" s="59">
        <f t="shared" si="3"/>
        <v>0</v>
      </c>
      <c r="BZ9" s="169">
        <f>IF(ISNUMBER(J9),IF(SUM(BT9:BY10)&lt;C9*J9,(C9*J9)-SUM(BT9:BY10),0),0)</f>
        <v>0</v>
      </c>
      <c r="CA9" s="169">
        <f>SUM(BT9:BZ10)</f>
        <v>0</v>
      </c>
    </row>
    <row r="10" spans="2:83" ht="13.5" thickBot="1" x14ac:dyDescent="0.2">
      <c r="B10" s="150"/>
      <c r="C10" s="109">
        <v>52</v>
      </c>
      <c r="D10" s="119" t="str">
        <f t="shared" si="0"/>
        <v/>
      </c>
      <c r="E10" s="119" t="str">
        <f t="shared" si="0"/>
        <v/>
      </c>
      <c r="F10" s="119" t="str">
        <f t="shared" si="0"/>
        <v/>
      </c>
      <c r="G10" s="119" t="str">
        <f t="shared" si="0"/>
        <v/>
      </c>
      <c r="H10" s="119" t="str">
        <f t="shared" si="0"/>
        <v>in m2/uur</v>
      </c>
      <c r="I10" s="119" t="str">
        <f t="shared" si="0"/>
        <v/>
      </c>
      <c r="J10" s="172"/>
      <c r="K10" s="174"/>
      <c r="AT10" s="45" t="s">
        <v>415</v>
      </c>
      <c r="AU10" s="57">
        <f t="shared" si="2"/>
        <v>2</v>
      </c>
      <c r="AX10" s="59">
        <f>IF(ISERROR(Ruimtestaat!D10),0,IF(Ruimtestaat!D10&gt;0,1,0))</f>
        <v>0</v>
      </c>
      <c r="AY10" s="59">
        <f>IF(ISERROR(Ruimtestaat!E10),0,IF(Ruimtestaat!E10&gt;0,1,0))</f>
        <v>0</v>
      </c>
      <c r="AZ10" s="59">
        <f>IF(ISERROR(Ruimtestaat!F10),0,IF(Ruimtestaat!F10&gt;0,1,0))</f>
        <v>0</v>
      </c>
      <c r="BA10" s="59">
        <f>IF(ISERROR(Ruimtestaat!G10),0,IF(Ruimtestaat!G10&gt;0,1,0))</f>
        <v>0</v>
      </c>
      <c r="BB10" s="59">
        <f>IF(ISERROR(Ruimtestaat!H10),0,IF(Ruimtestaat!H10&gt;0,1,0))</f>
        <v>1</v>
      </c>
      <c r="BC10" s="59">
        <f>IF(ISERROR(Ruimtestaat!I10),0,IF(Ruimtestaat!I10&gt;0,1,0))</f>
        <v>0</v>
      </c>
      <c r="BD10" s="170"/>
      <c r="BE10" s="170"/>
      <c r="BI10" s="59">
        <f>IF(AX10=0,0,Ruimtestaat!D10*Ruimtestaat!$C10)</f>
        <v>0</v>
      </c>
      <c r="BJ10" s="59">
        <f>IF(AY10=0,0,Ruimtestaat!E10*Ruimtestaat!$C10)</f>
        <v>0</v>
      </c>
      <c r="BK10" s="59">
        <f>IF(AZ10=0,0,Ruimtestaat!F10*Ruimtestaat!$C10)</f>
        <v>0</v>
      </c>
      <c r="BL10" s="59">
        <f>IF(BA10=0,0,Ruimtestaat!G10*Ruimtestaat!$C10)</f>
        <v>0</v>
      </c>
      <c r="BM10" s="59">
        <f>IF(BB10=0,0,Ruimtestaat!H10*Ruimtestaat!$C10)</f>
        <v>1128.3999999999999</v>
      </c>
      <c r="BN10" s="59">
        <f>IF(BC10=0,0,Ruimtestaat!I10*Ruimtestaat!$C10)</f>
        <v>0</v>
      </c>
      <c r="BP10" s="170"/>
      <c r="BT10" s="59">
        <f t="shared" si="3"/>
        <v>0</v>
      </c>
      <c r="BU10" s="59">
        <f t="shared" si="3"/>
        <v>0</v>
      </c>
      <c r="BV10" s="59">
        <f t="shared" si="3"/>
        <v>0</v>
      </c>
      <c r="BW10" s="59">
        <f t="shared" si="3"/>
        <v>0</v>
      </c>
      <c r="BX10" s="59">
        <f t="shared" si="3"/>
        <v>0</v>
      </c>
      <c r="BY10" s="59">
        <f t="shared" si="3"/>
        <v>0</v>
      </c>
      <c r="BZ10" s="170"/>
      <c r="CA10" s="170"/>
    </row>
    <row r="11" spans="2:83" ht="13.5" thickBot="1" x14ac:dyDescent="0.2">
      <c r="B11" s="124" t="s">
        <v>819</v>
      </c>
      <c r="C11" s="123"/>
      <c r="D11" s="121"/>
      <c r="E11" s="121"/>
      <c r="F11" s="121"/>
      <c r="G11" s="121"/>
      <c r="H11" s="121"/>
      <c r="I11" s="121"/>
      <c r="J11" s="122"/>
      <c r="K11" s="120" t="str">
        <f>IF(AW11&gt;=BE11,BP11/CA11,"Alles invullen")</f>
        <v>Alles invullen</v>
      </c>
      <c r="AT11" s="56"/>
      <c r="AW11" s="57">
        <f>SUM(AW$6:AW10)</f>
        <v>0</v>
      </c>
      <c r="BE11" s="59">
        <f>SUM(BE$6:BE10)</f>
        <v>12</v>
      </c>
      <c r="BP11" s="59">
        <f>SUM(BP$6:BP10)</f>
        <v>1733584.7999999998</v>
      </c>
      <c r="CA11" s="59">
        <f>SUM(CA$6:CA10)</f>
        <v>0</v>
      </c>
    </row>
    <row r="12" spans="2:83" ht="6.95" customHeight="1" x14ac:dyDescent="0.15">
      <c r="B12" s="53"/>
      <c r="C12" s="54"/>
      <c r="AT12" s="56"/>
    </row>
    <row r="13" spans="2:83" hidden="1" x14ac:dyDescent="0.15">
      <c r="B13" s="53"/>
      <c r="C13" s="54"/>
      <c r="AT13" s="56"/>
    </row>
    <row r="14" spans="2:83" hidden="1" x14ac:dyDescent="0.15">
      <c r="B14" s="53"/>
      <c r="C14" s="54"/>
      <c r="AT14" s="56"/>
    </row>
    <row r="15" spans="2:83" hidden="1" x14ac:dyDescent="0.15">
      <c r="B15" s="53"/>
      <c r="C15" s="54"/>
      <c r="AT15" s="56"/>
    </row>
    <row r="16" spans="2:83" hidden="1" x14ac:dyDescent="0.15">
      <c r="B16" s="53"/>
      <c r="C16" s="54"/>
      <c r="AT16" s="56"/>
    </row>
    <row r="17" spans="2:46" hidden="1" x14ac:dyDescent="0.15">
      <c r="B17" s="53"/>
      <c r="C17" s="54"/>
      <c r="AT17" s="56"/>
    </row>
    <row r="18" spans="2:46" hidden="1" x14ac:dyDescent="0.15">
      <c r="B18" s="53"/>
      <c r="C18" s="54"/>
      <c r="AT18" s="56"/>
    </row>
    <row r="19" spans="2:46" hidden="1" x14ac:dyDescent="0.15">
      <c r="B19" s="53"/>
      <c r="C19" s="54"/>
      <c r="AT19" s="56"/>
    </row>
    <row r="20" spans="2:46" hidden="1" x14ac:dyDescent="0.15">
      <c r="B20" s="53"/>
      <c r="C20" s="54"/>
      <c r="AT20" s="56"/>
    </row>
    <row r="21" spans="2:46" hidden="1" x14ac:dyDescent="0.15">
      <c r="B21" s="53"/>
      <c r="C21" s="54"/>
      <c r="AT21" s="56"/>
    </row>
    <row r="22" spans="2:46" hidden="1" x14ac:dyDescent="0.15">
      <c r="B22" s="53"/>
      <c r="C22" s="54"/>
      <c r="AT22" s="56"/>
    </row>
    <row r="23" spans="2:46" hidden="1" x14ac:dyDescent="0.15">
      <c r="B23" s="53"/>
      <c r="C23" s="54"/>
      <c r="AT23" s="56"/>
    </row>
    <row r="24" spans="2:46" hidden="1" x14ac:dyDescent="0.15">
      <c r="B24" s="53"/>
      <c r="C24" s="54"/>
      <c r="AT24" s="56"/>
    </row>
    <row r="25" spans="2:46" hidden="1" x14ac:dyDescent="0.15">
      <c r="B25" s="53"/>
      <c r="C25" s="54"/>
      <c r="AT25" s="56"/>
    </row>
    <row r="26" spans="2:46" hidden="1" x14ac:dyDescent="0.15">
      <c r="B26" s="53"/>
      <c r="C26" s="54"/>
      <c r="AT26" s="56"/>
    </row>
    <row r="27" spans="2:46" hidden="1" x14ac:dyDescent="0.15">
      <c r="B27" s="53"/>
      <c r="C27" s="54"/>
      <c r="AT27" s="56"/>
    </row>
    <row r="28" spans="2:46" hidden="1" x14ac:dyDescent="0.15">
      <c r="B28" s="53"/>
      <c r="C28" s="54"/>
      <c r="AT28" s="56"/>
    </row>
    <row r="29" spans="2:46" hidden="1" x14ac:dyDescent="0.15">
      <c r="B29" s="53"/>
      <c r="C29" s="54"/>
      <c r="AT29" s="56"/>
    </row>
    <row r="30" spans="2:46" hidden="1" x14ac:dyDescent="0.15">
      <c r="B30" s="53"/>
      <c r="C30" s="54"/>
      <c r="AT30" s="56"/>
    </row>
    <row r="31" spans="2:46" hidden="1" x14ac:dyDescent="0.15">
      <c r="B31" s="53"/>
      <c r="C31" s="54"/>
      <c r="AT31" s="56"/>
    </row>
    <row r="32" spans="2:46" hidden="1" x14ac:dyDescent="0.15">
      <c r="B32" s="53"/>
      <c r="C32" s="54"/>
      <c r="AT32" s="56"/>
    </row>
    <row r="33" spans="2:46" hidden="1" x14ac:dyDescent="0.15">
      <c r="B33" s="53"/>
      <c r="C33" s="54"/>
      <c r="AT33" s="56"/>
    </row>
    <row r="34" spans="2:46" hidden="1" x14ac:dyDescent="0.15">
      <c r="B34" s="53"/>
      <c r="C34" s="54"/>
      <c r="AT34" s="56"/>
    </row>
    <row r="35" spans="2:46" hidden="1" x14ac:dyDescent="0.15">
      <c r="B35" s="53"/>
      <c r="C35" s="54"/>
      <c r="AT35" s="56"/>
    </row>
    <row r="36" spans="2:46" hidden="1" x14ac:dyDescent="0.15">
      <c r="B36" s="53"/>
      <c r="C36" s="54"/>
      <c r="AT36" s="56"/>
    </row>
    <row r="37" spans="2:46" hidden="1" x14ac:dyDescent="0.15">
      <c r="B37" s="53"/>
      <c r="C37" s="54"/>
      <c r="AT37" s="56"/>
    </row>
    <row r="38" spans="2:46" hidden="1" x14ac:dyDescent="0.15">
      <c r="B38" s="53"/>
      <c r="C38" s="54"/>
      <c r="AT38" s="56"/>
    </row>
    <row r="39" spans="2:46" hidden="1" x14ac:dyDescent="0.15">
      <c r="B39" s="53"/>
      <c r="C39" s="54"/>
      <c r="AT39" s="56"/>
    </row>
    <row r="40" spans="2:46" hidden="1" x14ac:dyDescent="0.15">
      <c r="B40" s="53"/>
      <c r="C40" s="54"/>
      <c r="AT40" s="56"/>
    </row>
    <row r="41" spans="2:46" hidden="1" x14ac:dyDescent="0.15">
      <c r="B41" s="53"/>
      <c r="C41" s="54"/>
      <c r="AT41" s="56"/>
    </row>
    <row r="42" spans="2:46" hidden="1" x14ac:dyDescent="0.15">
      <c r="B42" s="53"/>
      <c r="C42" s="54"/>
      <c r="AT42" s="56"/>
    </row>
    <row r="43" spans="2:46" hidden="1" x14ac:dyDescent="0.15">
      <c r="B43" s="53"/>
      <c r="C43" s="54"/>
      <c r="AT43" s="56"/>
    </row>
    <row r="44" spans="2:46" hidden="1" x14ac:dyDescent="0.15">
      <c r="B44" s="53"/>
      <c r="C44" s="54"/>
      <c r="AT44" s="56"/>
    </row>
    <row r="45" spans="2:46" hidden="1" x14ac:dyDescent="0.15">
      <c r="B45" s="53"/>
      <c r="C45" s="54"/>
      <c r="AT45" s="56"/>
    </row>
    <row r="46" spans="2:46" hidden="1" x14ac:dyDescent="0.15">
      <c r="B46" s="53"/>
      <c r="C46" s="54"/>
      <c r="AT46" s="56"/>
    </row>
    <row r="47" spans="2:46" hidden="1" x14ac:dyDescent="0.15">
      <c r="B47" s="53"/>
      <c r="C47" s="54"/>
      <c r="AT47" s="56"/>
    </row>
    <row r="48" spans="2:46" hidden="1" x14ac:dyDescent="0.15">
      <c r="B48" s="53"/>
      <c r="C48" s="54"/>
      <c r="AT48" s="56"/>
    </row>
    <row r="49" spans="2:46" hidden="1" x14ac:dyDescent="0.15">
      <c r="B49" s="53"/>
      <c r="C49" s="54"/>
      <c r="AT49" s="56"/>
    </row>
    <row r="50" spans="2:46" hidden="1" x14ac:dyDescent="0.15">
      <c r="B50" s="53"/>
      <c r="C50" s="54"/>
      <c r="AT50" s="56"/>
    </row>
    <row r="51" spans="2:46" hidden="1" x14ac:dyDescent="0.15">
      <c r="B51" s="53"/>
      <c r="C51" s="54"/>
      <c r="AT51" s="56"/>
    </row>
    <row r="52" spans="2:46" hidden="1" x14ac:dyDescent="0.15">
      <c r="B52" s="53"/>
      <c r="C52" s="54"/>
      <c r="AT52" s="56"/>
    </row>
    <row r="53" spans="2:46" hidden="1" x14ac:dyDescent="0.15">
      <c r="B53" s="53"/>
      <c r="C53" s="54"/>
      <c r="AT53" s="56"/>
    </row>
    <row r="54" spans="2:46" hidden="1" x14ac:dyDescent="0.15">
      <c r="B54" s="53"/>
      <c r="C54" s="54"/>
      <c r="AT54" s="56"/>
    </row>
    <row r="55" spans="2:46" hidden="1" x14ac:dyDescent="0.15">
      <c r="B55" s="53"/>
      <c r="C55" s="54"/>
      <c r="AT55" s="56"/>
    </row>
    <row r="56" spans="2:46" hidden="1" x14ac:dyDescent="0.15">
      <c r="B56" s="53"/>
      <c r="C56" s="54"/>
      <c r="AT56" s="56"/>
    </row>
    <row r="57" spans="2:46" hidden="1" x14ac:dyDescent="0.15">
      <c r="B57" s="53"/>
      <c r="C57" s="54"/>
      <c r="AT57" s="56"/>
    </row>
    <row r="58" spans="2:46" hidden="1" x14ac:dyDescent="0.15">
      <c r="B58" s="53"/>
      <c r="C58" s="54"/>
      <c r="AT58" s="56"/>
    </row>
    <row r="59" spans="2:46" hidden="1" x14ac:dyDescent="0.15">
      <c r="B59" s="53"/>
      <c r="C59" s="54"/>
      <c r="AT59" s="56"/>
    </row>
    <row r="60" spans="2:46" hidden="1" x14ac:dyDescent="0.15">
      <c r="B60" s="53"/>
      <c r="C60" s="54"/>
      <c r="AT60" s="56"/>
    </row>
    <row r="62" spans="2:46" hidden="1" x14ac:dyDescent="0.15">
      <c r="B62" s="53"/>
      <c r="C62" s="54"/>
      <c r="AT62" s="56"/>
    </row>
    <row r="63" spans="2:46" hidden="1" x14ac:dyDescent="0.15">
      <c r="B63" s="53"/>
      <c r="C63" s="54"/>
      <c r="AT63" s="56"/>
    </row>
    <row r="64" spans="2:46" hidden="1" x14ac:dyDescent="0.15">
      <c r="B64" s="53"/>
      <c r="C64" s="54"/>
      <c r="AT64" s="56"/>
    </row>
    <row r="65" spans="2:46" hidden="1" x14ac:dyDescent="0.15">
      <c r="B65" s="53"/>
      <c r="C65" s="54"/>
      <c r="AT65" s="56"/>
    </row>
    <row r="66" spans="2:46" hidden="1" x14ac:dyDescent="0.15">
      <c r="B66" s="53"/>
      <c r="C66" s="54"/>
      <c r="AT66" s="56"/>
    </row>
  </sheetData>
  <sheetProtection algorithmName="SHA-512" hashValue="pImYjaD5IKcuBnelESfnMksSL/U/BVaa7qdBTzHlbP868ixb911prLTdWuCc9/KcCmw8hU06A5gVipzPYbXE8w==" saltValue="Paa9wy/GoOib2NsoRDrK0w==" spinCount="100000" sheet="1" objects="1" scenarios="1"/>
  <mergeCells count="22">
    <mergeCell ref="B5:K5"/>
    <mergeCell ref="BT2:CA2"/>
    <mergeCell ref="B2:K2"/>
    <mergeCell ref="B3:K3"/>
    <mergeCell ref="AX2:BE2"/>
    <mergeCell ref="BI2:BP2"/>
    <mergeCell ref="BP6:BP8"/>
    <mergeCell ref="BZ6:BZ8"/>
    <mergeCell ref="CA6:CA8"/>
    <mergeCell ref="B9:B10"/>
    <mergeCell ref="J9:J10"/>
    <mergeCell ref="K9:K10"/>
    <mergeCell ref="BD9:BD10"/>
    <mergeCell ref="BE9:BE10"/>
    <mergeCell ref="BP9:BP10"/>
    <mergeCell ref="BZ9:BZ10"/>
    <mergeCell ref="CA9:CA10"/>
    <mergeCell ref="B6:B8"/>
    <mergeCell ref="J6:J8"/>
    <mergeCell ref="K6:K8"/>
    <mergeCell ref="BD6:BD8"/>
    <mergeCell ref="BE6:BE8"/>
  </mergeCells>
  <conditionalFormatting sqref="I6:J6 D6:H1048576 I7:I8 I9:J9 I10 I11:J1048576">
    <cfRule type="expression" priority="13" stopIfTrue="1">
      <formula>AX6=""</formula>
    </cfRule>
    <cfRule type="expression" dxfId="9" priority="14" stopIfTrue="1">
      <formula>AX6&lt;1</formula>
    </cfRule>
    <cfRule type="containsText" dxfId="8" priority="15" operator="containsText" text="ur">
      <formula>NOT(ISERROR(SEARCH("ur",D6)))</formula>
    </cfRule>
    <cfRule type="containsText" dxfId="7" priority="16" operator="containsText" text="norm">
      <formula>NOT(ISERROR(SEARCH("norm",D6)))</formula>
    </cfRule>
    <cfRule type="containsText" dxfId="6" priority="17" operator="containsText" text="in">
      <formula>NOT(ISERROR(SEARCH("in",D6)))</formula>
    </cfRule>
    <cfRule type="cellIs" priority="18" operator="greaterThan">
      <formula>0</formula>
    </cfRule>
  </conditionalFormatting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&amp;C&amp;F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AA48"/>
  <sheetViews>
    <sheetView showGridLines="0" showRowColHeaders="0" showZeros="0" zoomScale="85" workbookViewId="0">
      <selection activeCell="B34" sqref="B34"/>
    </sheetView>
  </sheetViews>
  <sheetFormatPr defaultColWidth="0" defaultRowHeight="12.75" customHeight="1" zeroHeight="1" x14ac:dyDescent="0.2"/>
  <cols>
    <col min="1" max="1" width="1.7109375" style="4" customWidth="1"/>
    <col min="2" max="2" width="70.42578125" style="4" bestFit="1" customWidth="1"/>
    <col min="3" max="3" width="16" style="33" customWidth="1"/>
    <col min="4" max="4" width="10.85546875" style="2" bestFit="1" customWidth="1"/>
    <col min="5" max="5" width="11.28515625" style="4" bestFit="1" customWidth="1"/>
    <col min="6" max="6" width="8" style="3" customWidth="1"/>
    <col min="7" max="7" width="1.7109375" style="4" customWidth="1"/>
    <col min="8" max="11" width="12.7109375" style="4" hidden="1" customWidth="1"/>
    <col min="12" max="12" width="13.28515625" style="4" hidden="1" customWidth="1"/>
    <col min="13" max="27" width="12.7109375" style="4" hidden="1" customWidth="1"/>
    <col min="28" max="16384" width="19.85546875" style="4" hidden="1"/>
  </cols>
  <sheetData>
    <row r="1" spans="2:10" ht="6.95" customHeight="1" x14ac:dyDescent="0.2"/>
    <row r="2" spans="2:10" ht="34.5" customHeight="1" x14ac:dyDescent="0.2">
      <c r="B2" s="180" t="str">
        <f>CONCATENATE("Offerte uurtarief - ",UPPER(Inventarisatiestaat!A2))</f>
        <v>Offerte uurtarief - AMOLF/ARCNL</v>
      </c>
      <c r="C2" s="181"/>
      <c r="D2" s="181"/>
      <c r="E2" s="181"/>
      <c r="F2" s="182"/>
    </row>
    <row r="3" spans="2:10" s="68" customFormat="1" ht="15" customHeight="1" x14ac:dyDescent="0.2">
      <c r="B3" s="69"/>
      <c r="C3" s="5"/>
      <c r="D3" s="6" t="s">
        <v>19</v>
      </c>
      <c r="E3" s="70" t="s">
        <v>20</v>
      </c>
      <c r="F3" s="7"/>
      <c r="I3" s="8"/>
      <c r="J3" s="71"/>
    </row>
    <row r="4" spans="2:10" s="68" customFormat="1" ht="15" customHeight="1" x14ac:dyDescent="0.2">
      <c r="B4" s="69" t="s">
        <v>21</v>
      </c>
      <c r="C4" s="9"/>
      <c r="D4" s="10"/>
      <c r="E4" s="72"/>
      <c r="F4" s="11"/>
      <c r="I4" s="73"/>
      <c r="J4" s="12">
        <f>COUNTBLANK(E4)</f>
        <v>1</v>
      </c>
    </row>
    <row r="5" spans="2:10" s="68" customFormat="1" ht="15" customHeight="1" x14ac:dyDescent="0.2">
      <c r="B5" s="13" t="s">
        <v>22</v>
      </c>
      <c r="C5" s="14"/>
      <c r="D5" s="15"/>
      <c r="E5" s="74"/>
      <c r="F5" s="16"/>
      <c r="I5" s="75"/>
      <c r="J5" s="71"/>
    </row>
    <row r="6" spans="2:10" s="68" customFormat="1" ht="15" customHeight="1" x14ac:dyDescent="0.2">
      <c r="B6" s="37"/>
      <c r="C6" s="17"/>
      <c r="D6" s="15"/>
      <c r="E6" s="74"/>
      <c r="F6" s="16"/>
      <c r="I6" s="75"/>
      <c r="J6" s="71"/>
    </row>
    <row r="7" spans="2:10" s="68" customFormat="1" ht="15" customHeight="1" x14ac:dyDescent="0.2">
      <c r="B7" s="37" t="s">
        <v>23</v>
      </c>
      <c r="C7" s="18"/>
      <c r="D7" s="42"/>
      <c r="E7" s="74">
        <f>E4*D7</f>
        <v>0</v>
      </c>
      <c r="F7" s="16" t="e">
        <f>E7/E4</f>
        <v>#DIV/0!</v>
      </c>
      <c r="I7" s="19">
        <f>COUNTBLANK(D7)</f>
        <v>1</v>
      </c>
      <c r="J7" s="71"/>
    </row>
    <row r="8" spans="2:10" s="68" customFormat="1" ht="15" customHeight="1" x14ac:dyDescent="0.2">
      <c r="B8" s="37" t="s">
        <v>24</v>
      </c>
      <c r="C8" s="18"/>
      <c r="D8" s="42"/>
      <c r="E8" s="74">
        <f>E4*D8</f>
        <v>0</v>
      </c>
      <c r="F8" s="16" t="e">
        <f>E8/E4</f>
        <v>#DIV/0!</v>
      </c>
      <c r="I8" s="19">
        <f>COUNTBLANK(D8)</f>
        <v>1</v>
      </c>
      <c r="J8" s="71"/>
    </row>
    <row r="9" spans="2:10" s="68" customFormat="1" x14ac:dyDescent="0.2">
      <c r="B9" s="20" t="s">
        <v>25</v>
      </c>
      <c r="C9" s="21"/>
      <c r="D9" s="22"/>
      <c r="E9" s="76">
        <f>SUM(E4:E8)</f>
        <v>0</v>
      </c>
      <c r="F9" s="23"/>
      <c r="I9" s="75"/>
      <c r="J9" s="71"/>
    </row>
    <row r="10" spans="2:10" s="68" customFormat="1" ht="15" customHeight="1" x14ac:dyDescent="0.2">
      <c r="B10" s="37"/>
      <c r="C10" s="17"/>
      <c r="D10" s="22"/>
      <c r="E10" s="74"/>
      <c r="F10" s="16"/>
      <c r="I10" s="75"/>
      <c r="J10" s="71"/>
    </row>
    <row r="11" spans="2:10" s="68" customFormat="1" ht="15" customHeight="1" x14ac:dyDescent="0.2">
      <c r="B11" s="24" t="s">
        <v>26</v>
      </c>
      <c r="C11" s="18"/>
      <c r="D11" s="22"/>
      <c r="E11" s="72"/>
      <c r="F11" s="16"/>
      <c r="I11" s="75"/>
      <c r="J11" s="12">
        <f>COUNTBLANK(E11)</f>
        <v>1</v>
      </c>
    </row>
    <row r="12" spans="2:10" s="68" customFormat="1" ht="15" customHeight="1" x14ac:dyDescent="0.2">
      <c r="B12" s="37" t="s">
        <v>27</v>
      </c>
      <c r="C12" s="18"/>
      <c r="D12" s="42"/>
      <c r="E12" s="74">
        <f>D12*E11</f>
        <v>0</v>
      </c>
      <c r="F12" s="16" t="e">
        <f>E12/E11</f>
        <v>#DIV/0!</v>
      </c>
      <c r="I12" s="19">
        <f>COUNTBLANK(D12)</f>
        <v>1</v>
      </c>
      <c r="J12" s="71"/>
    </row>
    <row r="13" spans="2:10" s="68" customFormat="1" ht="15" customHeight="1" x14ac:dyDescent="0.2">
      <c r="B13" s="20" t="s">
        <v>28</v>
      </c>
      <c r="C13" s="21"/>
      <c r="D13" s="22"/>
      <c r="E13" s="76">
        <f>SUM(E9,E12)</f>
        <v>0</v>
      </c>
      <c r="F13" s="23"/>
      <c r="I13" s="75"/>
      <c r="J13" s="71"/>
    </row>
    <row r="14" spans="2:10" s="68" customFormat="1" ht="15" customHeight="1" x14ac:dyDescent="0.2">
      <c r="B14" s="37"/>
      <c r="C14" s="21"/>
      <c r="D14" s="22"/>
      <c r="E14" s="74"/>
      <c r="F14" s="16"/>
      <c r="I14" s="75"/>
      <c r="J14" s="71"/>
    </row>
    <row r="15" spans="2:10" s="68" customFormat="1" ht="15" customHeight="1" x14ac:dyDescent="0.2">
      <c r="B15" s="37" t="s">
        <v>29</v>
      </c>
      <c r="C15" s="77"/>
      <c r="D15" s="43"/>
      <c r="E15" s="74">
        <f>E13*D15</f>
        <v>0</v>
      </c>
      <c r="F15" s="16" t="e">
        <f>E15/E13</f>
        <v>#DIV/0!</v>
      </c>
      <c r="I15" s="19">
        <f>COUNTBLANK(D15)</f>
        <v>1</v>
      </c>
      <c r="J15" s="71"/>
    </row>
    <row r="16" spans="2:10" s="68" customFormat="1" x14ac:dyDescent="0.2">
      <c r="B16" s="20" t="s">
        <v>30</v>
      </c>
      <c r="C16" s="21"/>
      <c r="D16" s="15"/>
      <c r="E16" s="74">
        <f>E13+E15</f>
        <v>0</v>
      </c>
      <c r="F16" s="23"/>
      <c r="I16" s="75"/>
      <c r="J16" s="71"/>
    </row>
    <row r="17" spans="2:10" s="68" customFormat="1" x14ac:dyDescent="0.2">
      <c r="B17" s="37"/>
      <c r="C17" s="21"/>
      <c r="D17" s="15"/>
      <c r="E17" s="74"/>
      <c r="F17" s="16"/>
      <c r="I17" s="75"/>
      <c r="J17" s="71"/>
    </row>
    <row r="18" spans="2:10" s="68" customFormat="1" ht="15" x14ac:dyDescent="0.2">
      <c r="B18" s="37" t="s">
        <v>31</v>
      </c>
      <c r="C18" s="25"/>
      <c r="D18" s="44"/>
      <c r="E18" s="72" t="str">
        <f>IF(D18="","",D18*$E$16)</f>
        <v/>
      </c>
      <c r="F18" s="16" t="e">
        <f>E18/$E$16</f>
        <v>#VALUE!</v>
      </c>
      <c r="I18" s="12">
        <f t="shared" ref="I18:J22" si="0">COUNTBLANK(D18)</f>
        <v>1</v>
      </c>
      <c r="J18" s="12">
        <f t="shared" si="0"/>
        <v>1</v>
      </c>
    </row>
    <row r="19" spans="2:10" s="68" customFormat="1" ht="15" x14ac:dyDescent="0.2">
      <c r="B19" s="37" t="s">
        <v>32</v>
      </c>
      <c r="C19" s="25"/>
      <c r="D19" s="44"/>
      <c r="E19" s="72" t="str">
        <f>IF(D19="","",D19*$E$16)</f>
        <v/>
      </c>
      <c r="F19" s="16" t="e">
        <f>E19/$E$16</f>
        <v>#VALUE!</v>
      </c>
      <c r="I19" s="12">
        <f t="shared" si="0"/>
        <v>1</v>
      </c>
      <c r="J19" s="12">
        <f t="shared" si="0"/>
        <v>1</v>
      </c>
    </row>
    <row r="20" spans="2:10" s="68" customFormat="1" ht="15" x14ac:dyDescent="0.2">
      <c r="B20" s="37" t="s">
        <v>33</v>
      </c>
      <c r="C20" s="21"/>
      <c r="D20" s="44"/>
      <c r="E20" s="72" t="str">
        <f>IF(D20="","",D20*$E$16)</f>
        <v/>
      </c>
      <c r="F20" s="16" t="e">
        <f>E20/$E$16</f>
        <v>#VALUE!</v>
      </c>
      <c r="I20" s="12">
        <f t="shared" si="0"/>
        <v>1</v>
      </c>
      <c r="J20" s="12">
        <f t="shared" si="0"/>
        <v>1</v>
      </c>
    </row>
    <row r="21" spans="2:10" s="68" customFormat="1" ht="15" x14ac:dyDescent="0.2">
      <c r="B21" s="37" t="s">
        <v>34</v>
      </c>
      <c r="C21" s="21"/>
      <c r="D21" s="44"/>
      <c r="E21" s="72" t="str">
        <f>IF(D21="","",D21*$E$16)</f>
        <v/>
      </c>
      <c r="F21" s="16" t="e">
        <f>E21/$E$16</f>
        <v>#VALUE!</v>
      </c>
      <c r="I21" s="12">
        <f t="shared" si="0"/>
        <v>1</v>
      </c>
      <c r="J21" s="12">
        <f t="shared" si="0"/>
        <v>1</v>
      </c>
    </row>
    <row r="22" spans="2:10" s="68" customFormat="1" ht="15" x14ac:dyDescent="0.2">
      <c r="B22" s="78" t="s">
        <v>35</v>
      </c>
      <c r="C22" s="21"/>
      <c r="D22" s="44"/>
      <c r="E22" s="72" t="str">
        <f>IF(D22="","",D22*$E$16)</f>
        <v/>
      </c>
      <c r="F22" s="16" t="e">
        <f>E22/$E$16</f>
        <v>#VALUE!</v>
      </c>
      <c r="H22" s="68">
        <f>IF(B22="Eventueel zelf invullen",1,0)</f>
        <v>1</v>
      </c>
      <c r="I22" s="12">
        <f t="shared" si="0"/>
        <v>1</v>
      </c>
      <c r="J22" s="12">
        <f t="shared" si="0"/>
        <v>1</v>
      </c>
    </row>
    <row r="23" spans="2:10" s="68" customFormat="1" ht="15" x14ac:dyDescent="0.2">
      <c r="B23" s="26"/>
      <c r="C23" s="21"/>
      <c r="D23" s="15" t="s">
        <v>18</v>
      </c>
      <c r="E23" s="79"/>
      <c r="F23" s="16"/>
      <c r="I23" s="75"/>
      <c r="J23" s="12"/>
    </row>
    <row r="24" spans="2:10" s="68" customFormat="1" x14ac:dyDescent="0.2">
      <c r="B24" s="20" t="s">
        <v>36</v>
      </c>
      <c r="C24" s="21"/>
      <c r="D24" s="15"/>
      <c r="E24" s="76">
        <f>SUM(E18:E22)+E16</f>
        <v>0</v>
      </c>
      <c r="F24" s="23"/>
      <c r="I24" s="75"/>
      <c r="J24" s="71"/>
    </row>
    <row r="25" spans="2:10" s="68" customFormat="1" x14ac:dyDescent="0.2">
      <c r="B25" s="37"/>
      <c r="C25" s="21"/>
      <c r="D25" s="15"/>
      <c r="E25" s="74"/>
      <c r="F25" s="16"/>
      <c r="I25" s="75"/>
      <c r="J25" s="71"/>
    </row>
    <row r="26" spans="2:10" s="68" customFormat="1" ht="15" x14ac:dyDescent="0.2">
      <c r="B26" s="37" t="s">
        <v>37</v>
      </c>
      <c r="C26" s="21"/>
      <c r="D26" s="44"/>
      <c r="E26" s="72" t="str">
        <f>IF(D26="","",D26*$E$24)</f>
        <v/>
      </c>
      <c r="F26" s="23" t="e">
        <f>E26/$E$24</f>
        <v>#VALUE!</v>
      </c>
      <c r="I26" s="12">
        <f>COUNTBLANK(D26)</f>
        <v>1</v>
      </c>
      <c r="J26" s="12">
        <f>COUNTBLANK(E26)</f>
        <v>1</v>
      </c>
    </row>
    <row r="27" spans="2:10" s="68" customFormat="1" ht="15" x14ac:dyDescent="0.2">
      <c r="B27" s="37" t="s">
        <v>38</v>
      </c>
      <c r="C27" s="21"/>
      <c r="D27" s="44"/>
      <c r="E27" s="72" t="str">
        <f t="shared" ref="E27:E33" si="1">IF(D27="","",D27*$E$24)</f>
        <v/>
      </c>
      <c r="F27" s="23" t="e">
        <f t="shared" ref="F27:F33" si="2">E27/$E$24</f>
        <v>#VALUE!</v>
      </c>
      <c r="I27" s="12">
        <f t="shared" ref="I27:J33" si="3">COUNTBLANK(D27)</f>
        <v>1</v>
      </c>
      <c r="J27" s="12">
        <f t="shared" si="3"/>
        <v>1</v>
      </c>
    </row>
    <row r="28" spans="2:10" s="68" customFormat="1" ht="15" x14ac:dyDescent="0.2">
      <c r="B28" s="37" t="s">
        <v>39</v>
      </c>
      <c r="C28" s="21"/>
      <c r="D28" s="44"/>
      <c r="E28" s="72" t="str">
        <f t="shared" si="1"/>
        <v/>
      </c>
      <c r="F28" s="23" t="e">
        <f t="shared" si="2"/>
        <v>#VALUE!</v>
      </c>
      <c r="I28" s="12">
        <f t="shared" si="3"/>
        <v>1</v>
      </c>
      <c r="J28" s="12">
        <f t="shared" si="3"/>
        <v>1</v>
      </c>
    </row>
    <row r="29" spans="2:10" s="68" customFormat="1" ht="15" x14ac:dyDescent="0.2">
      <c r="B29" s="37" t="s">
        <v>40</v>
      </c>
      <c r="C29" s="21"/>
      <c r="D29" s="44"/>
      <c r="E29" s="72" t="str">
        <f t="shared" si="1"/>
        <v/>
      </c>
      <c r="F29" s="23" t="e">
        <f t="shared" si="2"/>
        <v>#VALUE!</v>
      </c>
      <c r="I29" s="12">
        <f t="shared" si="3"/>
        <v>1</v>
      </c>
      <c r="J29" s="12">
        <f t="shared" si="3"/>
        <v>1</v>
      </c>
    </row>
    <row r="30" spans="2:10" s="68" customFormat="1" ht="15" x14ac:dyDescent="0.2">
      <c r="B30" s="37" t="s">
        <v>41</v>
      </c>
      <c r="C30" s="21"/>
      <c r="D30" s="44"/>
      <c r="E30" s="72" t="str">
        <f t="shared" si="1"/>
        <v/>
      </c>
      <c r="F30" s="23" t="e">
        <f t="shared" si="2"/>
        <v>#VALUE!</v>
      </c>
      <c r="I30" s="12">
        <f t="shared" si="3"/>
        <v>1</v>
      </c>
      <c r="J30" s="12">
        <f t="shared" si="3"/>
        <v>1</v>
      </c>
    </row>
    <row r="31" spans="2:10" s="68" customFormat="1" ht="15" x14ac:dyDescent="0.2">
      <c r="B31" s="37" t="s">
        <v>42</v>
      </c>
      <c r="C31" s="21"/>
      <c r="D31" s="44"/>
      <c r="E31" s="72" t="str">
        <f t="shared" si="1"/>
        <v/>
      </c>
      <c r="F31" s="23" t="e">
        <f t="shared" si="2"/>
        <v>#VALUE!</v>
      </c>
      <c r="I31" s="12">
        <f t="shared" si="3"/>
        <v>1</v>
      </c>
      <c r="J31" s="12">
        <f t="shared" si="3"/>
        <v>1</v>
      </c>
    </row>
    <row r="32" spans="2:10" s="68" customFormat="1" ht="15" x14ac:dyDescent="0.2">
      <c r="B32" s="37" t="s">
        <v>43</v>
      </c>
      <c r="C32" s="21"/>
      <c r="D32" s="44"/>
      <c r="E32" s="72" t="str">
        <f t="shared" si="1"/>
        <v/>
      </c>
      <c r="F32" s="23" t="e">
        <f t="shared" si="2"/>
        <v>#VALUE!</v>
      </c>
      <c r="I32" s="12">
        <f t="shared" si="3"/>
        <v>1</v>
      </c>
      <c r="J32" s="12">
        <f t="shared" si="3"/>
        <v>1</v>
      </c>
    </row>
    <row r="33" spans="2:10" s="68" customFormat="1" ht="15" x14ac:dyDescent="0.2">
      <c r="B33" s="78" t="s">
        <v>35</v>
      </c>
      <c r="C33" s="21"/>
      <c r="D33" s="44"/>
      <c r="E33" s="72" t="str">
        <f t="shared" si="1"/>
        <v/>
      </c>
      <c r="F33" s="23" t="e">
        <f t="shared" si="2"/>
        <v>#VALUE!</v>
      </c>
      <c r="H33" s="68">
        <f>IF(B33="Eventueel zelf invullen",1,0)</f>
        <v>1</v>
      </c>
      <c r="I33" s="12">
        <f t="shared" si="3"/>
        <v>1</v>
      </c>
      <c r="J33" s="12">
        <f>COUNTBLANK(E33)</f>
        <v>1</v>
      </c>
    </row>
    <row r="34" spans="2:10" s="68" customFormat="1" ht="15" x14ac:dyDescent="0.2">
      <c r="B34" s="26"/>
      <c r="C34" s="21"/>
      <c r="D34" s="28"/>
      <c r="E34" s="79"/>
      <c r="F34" s="16"/>
      <c r="I34" s="84"/>
      <c r="J34" s="12"/>
    </row>
    <row r="35" spans="2:10" s="68" customFormat="1" x14ac:dyDescent="0.2">
      <c r="B35" s="20" t="s">
        <v>44</v>
      </c>
      <c r="C35" s="21"/>
      <c r="D35" s="15"/>
      <c r="E35" s="76">
        <f>IF(ISERROR(IF(#REF!&gt;#REF!,SUM(E26:E32,#REF!,E33:E33),SUM(E26:E33))),SUM(E26:E33),IF(#REF!&gt;#REF!,SUM(E26:E32,#REF!,E33:E33),SUM(E26:E33)))</f>
        <v>0</v>
      </c>
      <c r="F35" s="23"/>
      <c r="I35" s="75"/>
      <c r="J35" s="71"/>
    </row>
    <row r="36" spans="2:10" s="68" customFormat="1" x14ac:dyDescent="0.2">
      <c r="B36" s="37"/>
      <c r="C36" s="21"/>
      <c r="D36" s="15"/>
      <c r="E36" s="74"/>
      <c r="F36" s="29"/>
      <c r="I36" s="75"/>
      <c r="J36" s="71"/>
    </row>
    <row r="37" spans="2:10" s="68" customFormat="1" ht="15" x14ac:dyDescent="0.2">
      <c r="B37" s="37" t="s">
        <v>45</v>
      </c>
      <c r="C37" s="21"/>
      <c r="D37" s="44"/>
      <c r="E37" s="72" t="str">
        <f>IF(D37="","",D37*(E24+E35))</f>
        <v/>
      </c>
      <c r="F37" s="16" t="e">
        <f>E37/E35</f>
        <v>#VALUE!</v>
      </c>
      <c r="I37" s="12">
        <f>COUNTBLANK(D37)</f>
        <v>1</v>
      </c>
      <c r="J37" s="12">
        <f>COUNTBLANK(E37)</f>
        <v>1</v>
      </c>
    </row>
    <row r="38" spans="2:10" s="68" customFormat="1" x14ac:dyDescent="0.2">
      <c r="B38" s="37"/>
      <c r="C38" s="14"/>
      <c r="D38" s="15"/>
      <c r="E38" s="74"/>
      <c r="F38" s="16"/>
      <c r="I38" s="75"/>
      <c r="J38" s="71"/>
    </row>
    <row r="39" spans="2:10" s="68" customFormat="1" x14ac:dyDescent="0.2">
      <c r="B39" s="20" t="s">
        <v>46</v>
      </c>
      <c r="C39" s="30"/>
      <c r="D39" s="31"/>
      <c r="E39" s="76">
        <f>SUM(E24,E35,E37)</f>
        <v>0</v>
      </c>
      <c r="F39" s="32"/>
      <c r="I39" s="75"/>
      <c r="J39" s="85"/>
    </row>
    <row r="40" spans="2:10" ht="12.75" customHeight="1" x14ac:dyDescent="0.2"/>
    <row r="41" spans="2:10" ht="12.75" customHeight="1" x14ac:dyDescent="0.2"/>
    <row r="42" spans="2:10" ht="12.75" customHeight="1" x14ac:dyDescent="0.2"/>
    <row r="43" spans="2:10" ht="12.75" customHeight="1" x14ac:dyDescent="0.2"/>
    <row r="44" spans="2:10" ht="12.75" customHeight="1" x14ac:dyDescent="0.2"/>
    <row r="45" spans="2:10" ht="12.75" customHeight="1" x14ac:dyDescent="0.2"/>
    <row r="46" spans="2:10" ht="12.75" customHeight="1" x14ac:dyDescent="0.2"/>
    <row r="47" spans="2:10" ht="12.75" customHeight="1" x14ac:dyDescent="0.2"/>
    <row r="48" spans="2:10" ht="12.75" customHeight="1" x14ac:dyDescent="0.2"/>
  </sheetData>
  <sheetProtection algorithmName="SHA-512" hashValue="lk1AiEPzBhZ81REaAjdd4I3fkg4q+Te17fded17c5NFAYFzJIQl6s0pm9SgiGnfCSiADP5Ci0JKYYPWewQxc6Q==" saltValue="6uJXUcari5gHFE29eqMqRg==" spinCount="100000" sheet="1" objects="1" scenarios="1"/>
  <mergeCells count="1">
    <mergeCell ref="B2:F2"/>
  </mergeCells>
  <conditionalFormatting sqref="B22 B33">
    <cfRule type="expression" dxfId="5" priority="2" stopIfTrue="1">
      <formula>H22=1</formula>
    </cfRule>
  </conditionalFormatting>
  <conditionalFormatting sqref="E4 D7:D8 E11 D12 D15 D18:E22 D26:E33 D37:E37">
    <cfRule type="expression" dxfId="4" priority="1" stopIfTrue="1">
      <formula>I4=1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>
    <oddHeader>&amp;C&amp;F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>
    <pageSetUpPr fitToPage="1"/>
  </sheetPr>
  <dimension ref="A1:AA49"/>
  <sheetViews>
    <sheetView showGridLines="0" showRowColHeaders="0" showZeros="0" topLeftCell="A22" zoomScale="85" workbookViewId="0">
      <selection activeCell="E35" sqref="E35"/>
    </sheetView>
  </sheetViews>
  <sheetFormatPr defaultColWidth="0" defaultRowHeight="12.75" customHeight="1" zeroHeight="1" x14ac:dyDescent="0.2"/>
  <cols>
    <col min="1" max="1" width="1.7109375" style="4" customWidth="1"/>
    <col min="2" max="2" width="70.42578125" style="4" bestFit="1" customWidth="1"/>
    <col min="3" max="3" width="16" style="33" customWidth="1"/>
    <col min="4" max="4" width="10.85546875" style="2" bestFit="1" customWidth="1"/>
    <col min="5" max="5" width="11.28515625" style="4" bestFit="1" customWidth="1"/>
    <col min="6" max="6" width="8" style="3" customWidth="1"/>
    <col min="7" max="7" width="1.7109375" style="4" customWidth="1"/>
    <col min="8" max="11" width="12.7109375" style="4" hidden="1" customWidth="1"/>
    <col min="12" max="12" width="13.28515625" style="4" hidden="1" customWidth="1"/>
    <col min="13" max="27" width="12.7109375" style="4" hidden="1" customWidth="1"/>
    <col min="28" max="16384" width="19.85546875" style="4" hidden="1"/>
  </cols>
  <sheetData>
    <row r="1" spans="2:10" ht="6.95" customHeight="1" x14ac:dyDescent="0.2"/>
    <row r="2" spans="2:10" ht="34.5" customHeight="1" x14ac:dyDescent="0.2">
      <c r="B2" s="180" t="str">
        <f>CONCATENATE("Offerte uurtarief OLGA's - ",UPPER(Inventarisatiestaat!A2))</f>
        <v>Offerte uurtarief OLGA's - AMOLF/ARCNL</v>
      </c>
      <c r="C2" s="181"/>
      <c r="D2" s="181"/>
      <c r="E2" s="181"/>
      <c r="F2" s="182"/>
    </row>
    <row r="3" spans="2:10" s="68" customFormat="1" ht="15" customHeight="1" x14ac:dyDescent="0.2">
      <c r="B3" s="69"/>
      <c r="C3" s="5"/>
      <c r="D3" s="6" t="s">
        <v>19</v>
      </c>
      <c r="E3" s="70" t="s">
        <v>20</v>
      </c>
      <c r="F3" s="7"/>
      <c r="I3" s="8"/>
      <c r="J3" s="71"/>
    </row>
    <row r="4" spans="2:10" s="68" customFormat="1" ht="15" customHeight="1" x14ac:dyDescent="0.2">
      <c r="B4" s="69" t="s">
        <v>21</v>
      </c>
      <c r="C4" s="9"/>
      <c r="D4" s="10"/>
      <c r="E4" s="72"/>
      <c r="F4" s="11"/>
      <c r="I4" s="73"/>
      <c r="J4" s="12">
        <f>COUNTBLANK(E4)</f>
        <v>1</v>
      </c>
    </row>
    <row r="5" spans="2:10" s="68" customFormat="1" ht="15" customHeight="1" x14ac:dyDescent="0.2">
      <c r="B5" s="13" t="s">
        <v>22</v>
      </c>
      <c r="C5" s="14"/>
      <c r="D5" s="15"/>
      <c r="E5" s="74"/>
      <c r="F5" s="16"/>
      <c r="I5" s="75"/>
      <c r="J5" s="71"/>
    </row>
    <row r="6" spans="2:10" s="68" customFormat="1" ht="15" customHeight="1" x14ac:dyDescent="0.2">
      <c r="B6" s="37"/>
      <c r="C6" s="17"/>
      <c r="D6" s="15"/>
      <c r="E6" s="74"/>
      <c r="F6" s="16"/>
      <c r="I6" s="75"/>
      <c r="J6" s="71"/>
    </row>
    <row r="7" spans="2:10" s="68" customFormat="1" ht="15" customHeight="1" x14ac:dyDescent="0.2">
      <c r="B7" s="37" t="s">
        <v>23</v>
      </c>
      <c r="C7" s="18"/>
      <c r="D7" s="42"/>
      <c r="E7" s="74">
        <f>E4*D7</f>
        <v>0</v>
      </c>
      <c r="F7" s="16" t="e">
        <f>E7/E4</f>
        <v>#DIV/0!</v>
      </c>
      <c r="I7" s="19">
        <f>COUNTBLANK(D7)</f>
        <v>1</v>
      </c>
      <c r="J7" s="71"/>
    </row>
    <row r="8" spans="2:10" s="68" customFormat="1" ht="15" customHeight="1" x14ac:dyDescent="0.2">
      <c r="B8" s="37" t="s">
        <v>24</v>
      </c>
      <c r="C8" s="18"/>
      <c r="D8" s="42"/>
      <c r="E8" s="74">
        <f>E4*D8</f>
        <v>0</v>
      </c>
      <c r="F8" s="16" t="e">
        <f>E8/E4</f>
        <v>#DIV/0!</v>
      </c>
      <c r="I8" s="19">
        <f>COUNTBLANK(D8)</f>
        <v>1</v>
      </c>
      <c r="J8" s="71"/>
    </row>
    <row r="9" spans="2:10" s="68" customFormat="1" x14ac:dyDescent="0.2">
      <c r="B9" s="20" t="s">
        <v>25</v>
      </c>
      <c r="C9" s="21"/>
      <c r="D9" s="22"/>
      <c r="E9" s="76">
        <f>SUM(E4:E8)</f>
        <v>0</v>
      </c>
      <c r="F9" s="23"/>
      <c r="I9" s="75"/>
      <c r="J9" s="71"/>
    </row>
    <row r="10" spans="2:10" s="68" customFormat="1" ht="15" customHeight="1" x14ac:dyDescent="0.2">
      <c r="B10" s="37"/>
      <c r="C10" s="17"/>
      <c r="D10" s="22"/>
      <c r="E10" s="74"/>
      <c r="F10" s="16"/>
      <c r="I10" s="75"/>
      <c r="J10" s="71"/>
    </row>
    <row r="11" spans="2:10" s="68" customFormat="1" ht="15" customHeight="1" x14ac:dyDescent="0.2">
      <c r="B11" s="24" t="s">
        <v>26</v>
      </c>
      <c r="C11" s="18"/>
      <c r="D11" s="22"/>
      <c r="E11" s="72"/>
      <c r="F11" s="16"/>
      <c r="I11" s="75"/>
      <c r="J11" s="12">
        <f>COUNTBLANK(E11)</f>
        <v>1</v>
      </c>
    </row>
    <row r="12" spans="2:10" s="68" customFormat="1" ht="15" customHeight="1" x14ac:dyDescent="0.2">
      <c r="B12" s="37" t="s">
        <v>27</v>
      </c>
      <c r="C12" s="18"/>
      <c r="D12" s="42"/>
      <c r="E12" s="74">
        <f>D12*E11</f>
        <v>0</v>
      </c>
      <c r="F12" s="16" t="e">
        <f>E12/E11</f>
        <v>#DIV/0!</v>
      </c>
      <c r="I12" s="19">
        <f>COUNTBLANK(D12)</f>
        <v>1</v>
      </c>
      <c r="J12" s="71"/>
    </row>
    <row r="13" spans="2:10" s="68" customFormat="1" ht="15" customHeight="1" x14ac:dyDescent="0.2">
      <c r="B13" s="20" t="s">
        <v>28</v>
      </c>
      <c r="C13" s="21"/>
      <c r="D13" s="22"/>
      <c r="E13" s="76">
        <f>SUM(E9,E12)</f>
        <v>0</v>
      </c>
      <c r="F13" s="23"/>
      <c r="I13" s="75"/>
      <c r="J13" s="71"/>
    </row>
    <row r="14" spans="2:10" s="68" customFormat="1" ht="15" customHeight="1" x14ac:dyDescent="0.2">
      <c r="B14" s="37"/>
      <c r="C14" s="21"/>
      <c r="D14" s="22"/>
      <c r="E14" s="74"/>
      <c r="F14" s="16"/>
      <c r="I14" s="75"/>
      <c r="J14" s="71"/>
    </row>
    <row r="15" spans="2:10" s="68" customFormat="1" ht="15" customHeight="1" x14ac:dyDescent="0.2">
      <c r="B15" s="37" t="s">
        <v>29</v>
      </c>
      <c r="C15" s="77"/>
      <c r="D15" s="43"/>
      <c r="E15" s="74">
        <f>E13*D15</f>
        <v>0</v>
      </c>
      <c r="F15" s="16" t="e">
        <f>E15/E13</f>
        <v>#DIV/0!</v>
      </c>
      <c r="I15" s="19">
        <f>COUNTBLANK(D15)</f>
        <v>1</v>
      </c>
      <c r="J15" s="71"/>
    </row>
    <row r="16" spans="2:10" s="68" customFormat="1" x14ac:dyDescent="0.2">
      <c r="B16" s="20" t="s">
        <v>30</v>
      </c>
      <c r="C16" s="21"/>
      <c r="D16" s="15"/>
      <c r="E16" s="74">
        <f>E13+E15</f>
        <v>0</v>
      </c>
      <c r="F16" s="23"/>
      <c r="I16" s="75"/>
      <c r="J16" s="71"/>
    </row>
    <row r="17" spans="2:10" s="68" customFormat="1" x14ac:dyDescent="0.2">
      <c r="B17" s="37"/>
      <c r="C17" s="21"/>
      <c r="D17" s="15"/>
      <c r="E17" s="74"/>
      <c r="F17" s="16"/>
      <c r="I17" s="75"/>
      <c r="J17" s="71"/>
    </row>
    <row r="18" spans="2:10" s="68" customFormat="1" ht="15" x14ac:dyDescent="0.2">
      <c r="B18" s="37" t="s">
        <v>31</v>
      </c>
      <c r="C18" s="25"/>
      <c r="D18" s="44"/>
      <c r="E18" s="72" t="str">
        <f t="shared" ref="E18:E23" si="0">IF(D18="","",D18*$E$16)</f>
        <v/>
      </c>
      <c r="F18" s="16" t="e">
        <f>E18/$E$16</f>
        <v>#VALUE!</v>
      </c>
      <c r="I18" s="12">
        <f t="shared" ref="I18:J23" si="1">COUNTBLANK(D18)</f>
        <v>1</v>
      </c>
      <c r="J18" s="12">
        <f t="shared" si="1"/>
        <v>1</v>
      </c>
    </row>
    <row r="19" spans="2:10" s="68" customFormat="1" ht="15" x14ac:dyDescent="0.2">
      <c r="B19" s="37" t="s">
        <v>32</v>
      </c>
      <c r="C19" s="25"/>
      <c r="D19" s="44"/>
      <c r="E19" s="72" t="str">
        <f t="shared" si="0"/>
        <v/>
      </c>
      <c r="F19" s="16" t="e">
        <f>E19/$E$16</f>
        <v>#VALUE!</v>
      </c>
      <c r="I19" s="12">
        <f t="shared" si="1"/>
        <v>1</v>
      </c>
      <c r="J19" s="12">
        <f t="shared" si="1"/>
        <v>1</v>
      </c>
    </row>
    <row r="20" spans="2:10" s="68" customFormat="1" ht="15" x14ac:dyDescent="0.2">
      <c r="B20" s="37" t="s">
        <v>33</v>
      </c>
      <c r="C20" s="21"/>
      <c r="D20" s="44"/>
      <c r="E20" s="72" t="str">
        <f t="shared" si="0"/>
        <v/>
      </c>
      <c r="F20" s="16" t="e">
        <f>E20/$E$16</f>
        <v>#VALUE!</v>
      </c>
      <c r="I20" s="12">
        <f t="shared" si="1"/>
        <v>1</v>
      </c>
      <c r="J20" s="12">
        <f t="shared" si="1"/>
        <v>1</v>
      </c>
    </row>
    <row r="21" spans="2:10" s="68" customFormat="1" ht="15" x14ac:dyDescent="0.2">
      <c r="B21" s="37" t="s">
        <v>34</v>
      </c>
      <c r="C21" s="21"/>
      <c r="D21" s="44"/>
      <c r="E21" s="72" t="str">
        <f t="shared" si="0"/>
        <v/>
      </c>
      <c r="F21" s="16" t="e">
        <f>E21/$E$16</f>
        <v>#VALUE!</v>
      </c>
      <c r="I21" s="12">
        <f t="shared" si="1"/>
        <v>1</v>
      </c>
      <c r="J21" s="12">
        <f t="shared" si="1"/>
        <v>1</v>
      </c>
    </row>
    <row r="22" spans="2:10" s="68" customFormat="1" ht="15" x14ac:dyDescent="0.2">
      <c r="B22" s="37" t="s">
        <v>62</v>
      </c>
      <c r="C22" s="21"/>
      <c r="D22" s="44"/>
      <c r="E22" s="72" t="str">
        <f t="shared" si="0"/>
        <v/>
      </c>
      <c r="F22" s="16"/>
      <c r="I22" s="12">
        <f>COUNTBLANK(D22)</f>
        <v>1</v>
      </c>
      <c r="J22" s="12">
        <f>COUNTBLANK(E22)</f>
        <v>1</v>
      </c>
    </row>
    <row r="23" spans="2:10" s="68" customFormat="1" ht="15" x14ac:dyDescent="0.2">
      <c r="B23" s="78" t="s">
        <v>35</v>
      </c>
      <c r="C23" s="21"/>
      <c r="D23" s="44"/>
      <c r="E23" s="72" t="str">
        <f t="shared" si="0"/>
        <v/>
      </c>
      <c r="F23" s="16" t="e">
        <f>E23/$E$16</f>
        <v>#VALUE!</v>
      </c>
      <c r="H23" s="68">
        <f>IF(B23="Eventueel zelf invullen",1,0)</f>
        <v>1</v>
      </c>
      <c r="I23" s="12">
        <f t="shared" si="1"/>
        <v>1</v>
      </c>
      <c r="J23" s="12">
        <f t="shared" si="1"/>
        <v>1</v>
      </c>
    </row>
    <row r="24" spans="2:10" s="68" customFormat="1" ht="15" x14ac:dyDescent="0.2">
      <c r="B24" s="26"/>
      <c r="C24" s="21"/>
      <c r="D24" s="15" t="s">
        <v>18</v>
      </c>
      <c r="E24" s="79"/>
      <c r="F24" s="16"/>
      <c r="I24" s="75"/>
      <c r="J24" s="12"/>
    </row>
    <row r="25" spans="2:10" s="68" customFormat="1" x14ac:dyDescent="0.2">
      <c r="B25" s="20" t="s">
        <v>36</v>
      </c>
      <c r="C25" s="21"/>
      <c r="D25" s="15"/>
      <c r="E25" s="76">
        <f>SUM(E18:E23)+E16</f>
        <v>0</v>
      </c>
      <c r="F25" s="23"/>
      <c r="I25" s="75"/>
      <c r="J25" s="71"/>
    </row>
    <row r="26" spans="2:10" s="68" customFormat="1" x14ac:dyDescent="0.2">
      <c r="B26" s="37"/>
      <c r="C26" s="21"/>
      <c r="D26" s="15"/>
      <c r="E26" s="74"/>
      <c r="F26" s="16"/>
      <c r="I26" s="75"/>
      <c r="J26" s="71"/>
    </row>
    <row r="27" spans="2:10" s="68" customFormat="1" ht="15" x14ac:dyDescent="0.2">
      <c r="B27" s="37" t="s">
        <v>37</v>
      </c>
      <c r="C27" s="21"/>
      <c r="D27" s="44"/>
      <c r="E27" s="72" t="str">
        <f>IF(D27="","",D27*$E$25)</f>
        <v/>
      </c>
      <c r="F27" s="23" t="e">
        <f>E27/$E$25</f>
        <v>#VALUE!</v>
      </c>
      <c r="I27" s="12">
        <f>COUNTBLANK(D27)</f>
        <v>1</v>
      </c>
      <c r="J27" s="12">
        <f>COUNTBLANK(E27)</f>
        <v>1</v>
      </c>
    </row>
    <row r="28" spans="2:10" s="68" customFormat="1" ht="15" x14ac:dyDescent="0.2">
      <c r="B28" s="37" t="s">
        <v>38</v>
      </c>
      <c r="C28" s="21"/>
      <c r="D28" s="44"/>
      <c r="E28" s="72" t="str">
        <f t="shared" ref="E28:E36" si="2">IF(D28="","",D28*$E$25)</f>
        <v/>
      </c>
      <c r="F28" s="23" t="e">
        <f t="shared" ref="F28:F36" si="3">E28/$E$25</f>
        <v>#VALUE!</v>
      </c>
      <c r="I28" s="12">
        <f t="shared" ref="I28:J36" si="4">COUNTBLANK(D28)</f>
        <v>1</v>
      </c>
      <c r="J28" s="12">
        <f t="shared" si="4"/>
        <v>1</v>
      </c>
    </row>
    <row r="29" spans="2:10" s="68" customFormat="1" ht="15" x14ac:dyDescent="0.2">
      <c r="B29" s="37" t="s">
        <v>39</v>
      </c>
      <c r="C29" s="21"/>
      <c r="D29" s="44"/>
      <c r="E29" s="72" t="str">
        <f t="shared" si="2"/>
        <v/>
      </c>
      <c r="F29" s="23" t="e">
        <f t="shared" si="3"/>
        <v>#VALUE!</v>
      </c>
      <c r="I29" s="12">
        <f t="shared" si="4"/>
        <v>1</v>
      </c>
      <c r="J29" s="12">
        <f t="shared" si="4"/>
        <v>1</v>
      </c>
    </row>
    <row r="30" spans="2:10" s="68" customFormat="1" ht="15" x14ac:dyDescent="0.2">
      <c r="B30" s="37" t="s">
        <v>40</v>
      </c>
      <c r="C30" s="21"/>
      <c r="D30" s="44"/>
      <c r="E30" s="72" t="str">
        <f t="shared" si="2"/>
        <v/>
      </c>
      <c r="F30" s="23" t="e">
        <f t="shared" si="3"/>
        <v>#VALUE!</v>
      </c>
      <c r="I30" s="12">
        <f t="shared" si="4"/>
        <v>1</v>
      </c>
      <c r="J30" s="12">
        <f t="shared" si="4"/>
        <v>1</v>
      </c>
    </row>
    <row r="31" spans="2:10" s="68" customFormat="1" ht="15" x14ac:dyDescent="0.2">
      <c r="B31" s="37" t="s">
        <v>41</v>
      </c>
      <c r="C31" s="21"/>
      <c r="D31" s="44"/>
      <c r="E31" s="72" t="str">
        <f t="shared" si="2"/>
        <v/>
      </c>
      <c r="F31" s="23" t="e">
        <f t="shared" si="3"/>
        <v>#VALUE!</v>
      </c>
      <c r="I31" s="12">
        <f t="shared" si="4"/>
        <v>1</v>
      </c>
      <c r="J31" s="12">
        <f t="shared" si="4"/>
        <v>1</v>
      </c>
    </row>
    <row r="32" spans="2:10" s="68" customFormat="1" ht="15" x14ac:dyDescent="0.2">
      <c r="B32" s="37" t="s">
        <v>42</v>
      </c>
      <c r="C32" s="21"/>
      <c r="D32" s="44"/>
      <c r="E32" s="72" t="str">
        <f t="shared" si="2"/>
        <v/>
      </c>
      <c r="F32" s="23" t="e">
        <f t="shared" si="3"/>
        <v>#VALUE!</v>
      </c>
      <c r="I32" s="12">
        <f t="shared" si="4"/>
        <v>1</v>
      </c>
      <c r="J32" s="12">
        <f t="shared" si="4"/>
        <v>1</v>
      </c>
    </row>
    <row r="33" spans="2:13" s="68" customFormat="1" ht="15" x14ac:dyDescent="0.2">
      <c r="B33" s="37" t="s">
        <v>43</v>
      </c>
      <c r="C33" s="21"/>
      <c r="D33" s="44"/>
      <c r="E33" s="72" t="str">
        <f t="shared" si="2"/>
        <v/>
      </c>
      <c r="F33" s="23" t="e">
        <f t="shared" si="3"/>
        <v>#VALUE!</v>
      </c>
      <c r="I33" s="12">
        <f t="shared" si="4"/>
        <v>1</v>
      </c>
      <c r="J33" s="12">
        <f t="shared" si="4"/>
        <v>1</v>
      </c>
    </row>
    <row r="34" spans="2:13" s="68" customFormat="1" ht="15" x14ac:dyDescent="0.2">
      <c r="B34" s="37" t="s">
        <v>92</v>
      </c>
      <c r="C34" s="80" t="str">
        <f>IF(K34&gt;ROUNDUP(L34,2),"Overschrijdt max.kosten","")</f>
        <v/>
      </c>
      <c r="D34" s="43"/>
      <c r="E34" s="72" t="str">
        <f>IF(D34="","",D34*$E$25)</f>
        <v/>
      </c>
      <c r="F34" s="23" t="e">
        <f>E34/$E$26</f>
        <v>#VALUE!</v>
      </c>
      <c r="I34" s="19">
        <f t="shared" si="4"/>
        <v>1</v>
      </c>
      <c r="J34" s="12">
        <f t="shared" si="4"/>
        <v>1</v>
      </c>
      <c r="K34" s="81">
        <f>IF(E34="",0,E34)</f>
        <v>0</v>
      </c>
      <c r="L34" s="82">
        <f>IF(tUrenOlga=0,0,M34/tUrenOlga)</f>
        <v>0</v>
      </c>
      <c r="M34" s="83" t="e">
        <f>qcolga</f>
        <v>#REF!</v>
      </c>
    </row>
    <row r="35" spans="2:13" s="68" customFormat="1" ht="15" x14ac:dyDescent="0.2">
      <c r="B35" s="37" t="s">
        <v>65</v>
      </c>
      <c r="C35" s="27" t="str">
        <f>IF(K35&gt;L35,"Overschrijdt max. kosten","")</f>
        <v/>
      </c>
      <c r="D35" s="44"/>
      <c r="E35" s="72" t="str">
        <f>IF(D35="","",D35*$E$25)</f>
        <v/>
      </c>
      <c r="F35" s="23" t="e">
        <f>E35/$E$25</f>
        <v>#VALUE!</v>
      </c>
      <c r="I35" s="12">
        <f t="shared" si="4"/>
        <v>1</v>
      </c>
      <c r="J35" s="12">
        <f t="shared" si="4"/>
        <v>1</v>
      </c>
      <c r="K35" s="81">
        <f>IF(E35="",0,E35)</f>
        <v>0</v>
      </c>
      <c r="L35" s="82">
        <f>5%*E42</f>
        <v>0</v>
      </c>
    </row>
    <row r="36" spans="2:13" s="68" customFormat="1" ht="15" x14ac:dyDescent="0.2">
      <c r="B36" s="78" t="s">
        <v>35</v>
      </c>
      <c r="C36" s="21"/>
      <c r="D36" s="44"/>
      <c r="E36" s="72" t="str">
        <f t="shared" si="2"/>
        <v/>
      </c>
      <c r="F36" s="23" t="e">
        <f t="shared" si="3"/>
        <v>#VALUE!</v>
      </c>
      <c r="H36" s="68">
        <f>IF(B36="Eventueel zelf invullen",1,0)</f>
        <v>1</v>
      </c>
      <c r="I36" s="12">
        <f t="shared" si="4"/>
        <v>1</v>
      </c>
      <c r="J36" s="12">
        <f>COUNTBLANK(E36)</f>
        <v>1</v>
      </c>
    </row>
    <row r="37" spans="2:13" s="68" customFormat="1" ht="15" x14ac:dyDescent="0.2">
      <c r="B37" s="26"/>
      <c r="C37" s="21"/>
      <c r="D37" s="28"/>
      <c r="E37" s="79"/>
      <c r="F37" s="16"/>
      <c r="I37" s="84"/>
      <c r="J37" s="12"/>
    </row>
    <row r="38" spans="2:13" s="68" customFormat="1" x14ac:dyDescent="0.2">
      <c r="B38" s="20" t="s">
        <v>44</v>
      </c>
      <c r="C38" s="21"/>
      <c r="D38" s="15"/>
      <c r="E38" s="76">
        <f>IF(ISERROR(IF(K34&gt;L34,SUM(E27:E33,L34,E35:E36),SUM(E27:E36))),SUM(E27:E36),IF(K34&gt;L34,SUM(E27:E33,L34,E35:E36),SUM(E27:E36)))</f>
        <v>0</v>
      </c>
      <c r="F38" s="23"/>
      <c r="I38" s="75"/>
      <c r="J38" s="71"/>
    </row>
    <row r="39" spans="2:13" s="68" customFormat="1" x14ac:dyDescent="0.2">
      <c r="B39" s="37"/>
      <c r="C39" s="21"/>
      <c r="D39" s="15"/>
      <c r="E39" s="74"/>
      <c r="F39" s="29"/>
      <c r="I39" s="75"/>
      <c r="J39" s="71"/>
    </row>
    <row r="40" spans="2:13" s="68" customFormat="1" ht="15" x14ac:dyDescent="0.2">
      <c r="B40" s="37" t="s">
        <v>45</v>
      </c>
      <c r="C40" s="21"/>
      <c r="D40" s="44"/>
      <c r="E40" s="72" t="str">
        <f>IF(D40="","",D40*(E25+E38))</f>
        <v/>
      </c>
      <c r="F40" s="16" t="e">
        <f>E40/E38</f>
        <v>#VALUE!</v>
      </c>
      <c r="I40" s="12">
        <f>COUNTBLANK(D40)</f>
        <v>1</v>
      </c>
      <c r="J40" s="12">
        <f>COUNTBLANK(E40)</f>
        <v>1</v>
      </c>
    </row>
    <row r="41" spans="2:13" s="68" customFormat="1" x14ac:dyDescent="0.2">
      <c r="B41" s="37"/>
      <c r="C41" s="14"/>
      <c r="D41" s="15"/>
      <c r="E41" s="74"/>
      <c r="F41" s="16"/>
      <c r="I41" s="75"/>
      <c r="J41" s="71"/>
    </row>
    <row r="42" spans="2:13" s="68" customFormat="1" x14ac:dyDescent="0.2">
      <c r="B42" s="20" t="s">
        <v>46</v>
      </c>
      <c r="C42" s="30"/>
      <c r="D42" s="31"/>
      <c r="E42" s="76">
        <f>SUM(E25,E38,E40)</f>
        <v>0</v>
      </c>
      <c r="F42" s="32"/>
      <c r="I42" s="75"/>
      <c r="J42" s="85"/>
    </row>
    <row r="43" spans="2:13" hidden="1" x14ac:dyDescent="0.2"/>
    <row r="44" spans="2:13" hidden="1" x14ac:dyDescent="0.2"/>
    <row r="45" spans="2:13" hidden="1" x14ac:dyDescent="0.2"/>
    <row r="46" spans="2:13" hidden="1" x14ac:dyDescent="0.2"/>
    <row r="47" spans="2:13" hidden="1" x14ac:dyDescent="0.2"/>
    <row r="48" spans="2:13" hidden="1" x14ac:dyDescent="0.2"/>
    <row r="49" ht="12.75" customHeight="1" x14ac:dyDescent="0.2"/>
  </sheetData>
  <mergeCells count="1">
    <mergeCell ref="B2:F2"/>
  </mergeCells>
  <conditionalFormatting sqref="B23 B36">
    <cfRule type="expression" dxfId="3" priority="2" stopIfTrue="1">
      <formula>H23=1</formula>
    </cfRule>
  </conditionalFormatting>
  <conditionalFormatting sqref="E4 D7:D8 E11 D12 D15 D18:E23 D27:E36 D40:E40">
    <cfRule type="expression" dxfId="2" priority="1" stopIfTrue="1">
      <formula>I4=1</formula>
    </cfRule>
  </conditionalFormatting>
  <conditionalFormatting sqref="E34">
    <cfRule type="expression" dxfId="1" priority="4" stopIfTrue="1">
      <formula>K34&gt;ROUNDUP(L34,2)</formula>
    </cfRule>
  </conditionalFormatting>
  <conditionalFormatting sqref="E35">
    <cfRule type="cellIs" dxfId="0" priority="6" stopIfTrue="1" operator="greaterThan">
      <formula>L35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>
    <oddHeader>&amp;C&amp;F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BJ12"/>
  <sheetViews>
    <sheetView showGridLines="0" showRowColHeaders="0" showZeros="0" zoomScale="85" workbookViewId="0">
      <selection activeCell="B2" sqref="B2:R2"/>
    </sheetView>
  </sheetViews>
  <sheetFormatPr defaultColWidth="0" defaultRowHeight="12.75" zeroHeight="1" x14ac:dyDescent="0.2"/>
  <cols>
    <col min="1" max="1" width="2.28515625" style="4" customWidth="1"/>
    <col min="2" max="2" width="35" style="4" customWidth="1"/>
    <col min="3" max="3" width="8.42578125" style="33" customWidth="1"/>
    <col min="4" max="10" width="14.7109375" style="34" customWidth="1"/>
    <col min="11" max="11" width="16.7109375" style="34" customWidth="1"/>
    <col min="12" max="12" width="2.28515625" style="4" customWidth="1"/>
    <col min="13" max="45" width="9.140625" style="4" hidden="1" customWidth="1"/>
    <col min="46" max="46" width="17.85546875" style="4" hidden="1" customWidth="1"/>
    <col min="47" max="16384" width="9.140625" style="4" hidden="1"/>
  </cols>
  <sheetData>
    <row r="1" spans="2:62" s="1" customFormat="1" ht="6.95" customHeight="1" thickBot="1" x14ac:dyDescent="0.25">
      <c r="C1" s="38"/>
    </row>
    <row r="2" spans="2:62" s="1" customFormat="1" ht="13.5" thickBot="1" x14ac:dyDescent="0.25">
      <c r="B2" s="153" t="str">
        <f>UPPER(CONCATENATE("Kostenblad ",Inventarisatiestaat!A2))</f>
        <v>KOSTENBLAD AMOLF/ARCNL</v>
      </c>
      <c r="C2" s="154"/>
      <c r="D2" s="155"/>
      <c r="E2" s="155"/>
      <c r="F2" s="155"/>
      <c r="G2" s="155"/>
      <c r="H2" s="155"/>
      <c r="I2" s="155"/>
      <c r="J2" s="155"/>
      <c r="K2" s="156"/>
    </row>
    <row r="3" spans="2:62" s="1" customFormat="1" ht="6.75" customHeight="1" x14ac:dyDescent="0.2">
      <c r="B3" s="157"/>
      <c r="C3" s="158"/>
      <c r="D3" s="158"/>
      <c r="E3" s="158"/>
      <c r="F3" s="158"/>
      <c r="G3" s="158"/>
      <c r="H3" s="158"/>
      <c r="I3" s="158"/>
      <c r="J3" s="158"/>
      <c r="K3" s="159"/>
    </row>
    <row r="4" spans="2:62" s="1" customFormat="1" ht="96.75" customHeight="1" x14ac:dyDescent="0.2">
      <c r="B4" s="62" t="s">
        <v>1</v>
      </c>
      <c r="C4" s="63" t="s">
        <v>15</v>
      </c>
      <c r="D4" s="64" t="s">
        <v>10</v>
      </c>
      <c r="E4" s="64" t="s">
        <v>14</v>
      </c>
      <c r="F4" s="64" t="s">
        <v>12</v>
      </c>
      <c r="G4" s="64" t="s">
        <v>9</v>
      </c>
      <c r="H4" s="64" t="s">
        <v>16</v>
      </c>
      <c r="I4" s="64" t="s">
        <v>94</v>
      </c>
      <c r="J4" s="63" t="s">
        <v>57</v>
      </c>
      <c r="K4" s="65" t="s">
        <v>89</v>
      </c>
    </row>
    <row r="5" spans="2:62" s="1" customFormat="1" ht="8.25" customHeight="1" thickBot="1" x14ac:dyDescent="0.25">
      <c r="B5" s="160"/>
      <c r="C5" s="161"/>
      <c r="D5" s="161"/>
      <c r="E5" s="161"/>
      <c r="F5" s="161"/>
      <c r="G5" s="161"/>
      <c r="H5" s="161"/>
      <c r="I5" s="161"/>
      <c r="J5" s="161"/>
      <c r="K5" s="162"/>
    </row>
    <row r="6" spans="2:62" x14ac:dyDescent="0.15">
      <c r="B6" s="163" t="s">
        <v>96</v>
      </c>
      <c r="C6" s="107">
        <v>255</v>
      </c>
      <c r="D6" s="125">
        <f>Normenblad!BT6*offerteuur</f>
        <v>0</v>
      </c>
      <c r="E6" s="125">
        <f>Normenblad!BU6*offerteuur</f>
        <v>0</v>
      </c>
      <c r="F6" s="125">
        <f>Normenblad!BV6*offerteuur</f>
        <v>0</v>
      </c>
      <c r="G6" s="125">
        <f>Normenblad!BW6*offerteuur</f>
        <v>0</v>
      </c>
      <c r="H6" s="125">
        <f>Normenblad!BX6*offerteuur</f>
        <v>0</v>
      </c>
      <c r="I6" s="125">
        <f>Normenblad!BY6*offerteuur</f>
        <v>0</v>
      </c>
      <c r="J6" s="126">
        <f>Normenblad!BZ6*offerteuur</f>
        <v>0</v>
      </c>
      <c r="K6" s="184">
        <f>SUM(D6:J8)</f>
        <v>0</v>
      </c>
      <c r="AT6" s="104" t="s">
        <v>96</v>
      </c>
      <c r="AU6" s="4">
        <f t="shared" ref="AU6:AU10" si="0">COUNTIF($AT$6:$AT$10, AT6)</f>
        <v>3</v>
      </c>
      <c r="AX6" s="4">
        <f>IF(ISERROR(Ruimtestaat!#REF!),0,IF(Ruimtestaat!#REF!&gt;0,1,0))</f>
        <v>0</v>
      </c>
      <c r="AY6" s="4">
        <f>IF(ISERROR(Ruimtestaat!#REF!),0,IF(Ruimtestaat!#REF!&gt;0,1,0))</f>
        <v>0</v>
      </c>
      <c r="AZ6" s="4">
        <f>IF(ISERROR(Ruimtestaat!D6),0,IF(Ruimtestaat!D6&gt;0,1,0))</f>
        <v>1</v>
      </c>
      <c r="BA6" s="4">
        <f>IF(ISERROR(Ruimtestaat!#REF!),0,IF(Ruimtestaat!#REF!&gt;0,1,0))</f>
        <v>0</v>
      </c>
      <c r="BB6" s="4">
        <f>IF(ISERROR(Ruimtestaat!#REF!),0,IF(Ruimtestaat!#REF!&gt;0,1,0))</f>
        <v>0</v>
      </c>
      <c r="BC6" s="4">
        <f>IF(ISERROR(Ruimtestaat!#REF!),0,IF(Ruimtestaat!#REF!&gt;0,1,0))</f>
        <v>0</v>
      </c>
      <c r="BD6" s="4">
        <f>IF(ISERROR(Ruimtestaat!E6),0,IF(Ruimtestaat!E6&gt;0,1,0))</f>
        <v>1</v>
      </c>
      <c r="BE6" s="4">
        <f>IF(ISERROR(Ruimtestaat!F6),0,IF(Ruimtestaat!F6&gt;0,1,0))</f>
        <v>1</v>
      </c>
      <c r="BF6" s="4">
        <f>IF(ISERROR(Ruimtestaat!G6),0,IF(Ruimtestaat!G6&gt;0,1,0))</f>
        <v>1</v>
      </c>
      <c r="BG6" s="4">
        <f>IF(ISERROR(Ruimtestaat!#REF!),0,IF(Ruimtestaat!#REF!&gt;0,1,0))</f>
        <v>0</v>
      </c>
      <c r="BH6" s="4">
        <f>IF(ISERROR(Ruimtestaat!H6),0,IF(Ruimtestaat!H6&gt;0,1,0))</f>
        <v>1</v>
      </c>
      <c r="BI6" s="4">
        <f>IF(ISERROR(Ruimtestaat!#REF!),0,IF(Ruimtestaat!#REF!&gt;0,1,0))</f>
        <v>0</v>
      </c>
      <c r="BJ6" s="4">
        <f>IF(ISERROR(Ruimtestaat!I6),0,IF(Ruimtestaat!I6&gt;0,1,0))</f>
        <v>0</v>
      </c>
    </row>
    <row r="7" spans="2:62" x14ac:dyDescent="0.15">
      <c r="B7" s="164"/>
      <c r="C7" s="108">
        <v>156</v>
      </c>
      <c r="D7" s="127">
        <f>Normenblad!BT7*offerteuur</f>
        <v>0</v>
      </c>
      <c r="E7" s="127">
        <f>Normenblad!BU7*offerteuur</f>
        <v>0</v>
      </c>
      <c r="F7" s="127">
        <f>Normenblad!BV7*offerteuur</f>
        <v>0</v>
      </c>
      <c r="G7" s="127">
        <f>Normenblad!BW7*offerteuur</f>
        <v>0</v>
      </c>
      <c r="H7" s="127">
        <f>Normenblad!BX7*offerteuur</f>
        <v>0</v>
      </c>
      <c r="I7" s="127">
        <f>Normenblad!BY7*offerteuur</f>
        <v>0</v>
      </c>
      <c r="J7" s="128">
        <f>Normenblad!BZ7*offerteuur</f>
        <v>0</v>
      </c>
      <c r="K7" s="167"/>
      <c r="AT7" s="45" t="s">
        <v>96</v>
      </c>
      <c r="AU7" s="4">
        <f t="shared" si="0"/>
        <v>3</v>
      </c>
      <c r="AX7" s="4">
        <f>IF(ISERROR(Ruimtestaat!#REF!),0,IF(Ruimtestaat!#REF!&gt;0,1,0))</f>
        <v>0</v>
      </c>
      <c r="AY7" s="4">
        <f>IF(ISERROR(Ruimtestaat!#REF!),0,IF(Ruimtestaat!#REF!&gt;0,1,0))</f>
        <v>0</v>
      </c>
      <c r="AZ7" s="4">
        <f>IF(ISERROR(Ruimtestaat!D7),0,IF(Ruimtestaat!D7&gt;0,1,0))</f>
        <v>0</v>
      </c>
      <c r="BA7" s="4">
        <f>IF(ISERROR(Ruimtestaat!#REF!),0,IF(Ruimtestaat!#REF!&gt;0,1,0))</f>
        <v>0</v>
      </c>
      <c r="BB7" s="4">
        <f>IF(ISERROR(Ruimtestaat!#REF!),0,IF(Ruimtestaat!#REF!&gt;0,1,0))</f>
        <v>0</v>
      </c>
      <c r="BC7" s="4">
        <f>IF(ISERROR(Ruimtestaat!#REF!),0,IF(Ruimtestaat!#REF!&gt;0,1,0))</f>
        <v>0</v>
      </c>
      <c r="BD7" s="4">
        <f>IF(ISERROR(Ruimtestaat!E7),0,IF(Ruimtestaat!E7&gt;0,1,0))</f>
        <v>0</v>
      </c>
      <c r="BE7" s="4">
        <f>IF(ISERROR(Ruimtestaat!F7),0,IF(Ruimtestaat!F7&gt;0,1,0))</f>
        <v>0</v>
      </c>
      <c r="BF7" s="4">
        <f>IF(ISERROR(Ruimtestaat!G7),0,IF(Ruimtestaat!G7&gt;0,1,0))</f>
        <v>0</v>
      </c>
      <c r="BG7" s="4">
        <f>IF(ISERROR(Ruimtestaat!#REF!),0,IF(Ruimtestaat!#REF!&gt;0,1,0))</f>
        <v>0</v>
      </c>
      <c r="BH7" s="4">
        <f>IF(ISERROR(Ruimtestaat!H7),0,IF(Ruimtestaat!H7&gt;0,1,0))</f>
        <v>0</v>
      </c>
      <c r="BI7" s="4">
        <f>IF(ISERROR(Ruimtestaat!#REF!),0,IF(Ruimtestaat!#REF!&gt;0,1,0))</f>
        <v>0</v>
      </c>
      <c r="BJ7" s="4">
        <f>IF(ISERROR(Ruimtestaat!I7),0,IF(Ruimtestaat!I7&gt;0,1,0))</f>
        <v>1</v>
      </c>
    </row>
    <row r="8" spans="2:62" x14ac:dyDescent="0.15">
      <c r="B8" s="165"/>
      <c r="C8" s="108">
        <v>52</v>
      </c>
      <c r="D8" s="127">
        <f>Normenblad!BT8*offerteuur</f>
        <v>0</v>
      </c>
      <c r="E8" s="127">
        <f>Normenblad!BU8*offerteuur</f>
        <v>0</v>
      </c>
      <c r="F8" s="127">
        <f>Normenblad!BV8*offerteuur</f>
        <v>0</v>
      </c>
      <c r="G8" s="127">
        <f>Normenblad!BW8*offerteuur</f>
        <v>0</v>
      </c>
      <c r="H8" s="127">
        <f>Normenblad!BX8*offerteuur</f>
        <v>0</v>
      </c>
      <c r="I8" s="127">
        <f>Normenblad!BY8*offerteuur</f>
        <v>0</v>
      </c>
      <c r="J8" s="128">
        <f>Normenblad!BZ8*offerteuur</f>
        <v>0</v>
      </c>
      <c r="K8" s="168"/>
      <c r="AT8" s="45" t="s">
        <v>96</v>
      </c>
      <c r="AU8" s="4">
        <f t="shared" si="0"/>
        <v>3</v>
      </c>
      <c r="AX8" s="4">
        <f>IF(ISERROR(Ruimtestaat!#REF!),0,IF(Ruimtestaat!#REF!&gt;0,1,0))</f>
        <v>0</v>
      </c>
      <c r="AY8" s="4">
        <f>IF(ISERROR(Ruimtestaat!#REF!),0,IF(Ruimtestaat!#REF!&gt;0,1,0))</f>
        <v>0</v>
      </c>
      <c r="AZ8" s="4">
        <f>IF(ISERROR(Ruimtestaat!D8),0,IF(Ruimtestaat!D8&gt;0,1,0))</f>
        <v>0</v>
      </c>
      <c r="BA8" s="4">
        <f>IF(ISERROR(Ruimtestaat!#REF!),0,IF(Ruimtestaat!#REF!&gt;0,1,0))</f>
        <v>0</v>
      </c>
      <c r="BB8" s="4">
        <f>IF(ISERROR(Ruimtestaat!#REF!),0,IF(Ruimtestaat!#REF!&gt;0,1,0))</f>
        <v>0</v>
      </c>
      <c r="BC8" s="4">
        <f>IF(ISERROR(Ruimtestaat!#REF!),0,IF(Ruimtestaat!#REF!&gt;0,1,0))</f>
        <v>0</v>
      </c>
      <c r="BD8" s="4">
        <f>IF(ISERROR(Ruimtestaat!E8),0,IF(Ruimtestaat!E8&gt;0,1,0))</f>
        <v>0</v>
      </c>
      <c r="BE8" s="4">
        <f>IF(ISERROR(Ruimtestaat!F8),0,IF(Ruimtestaat!F8&gt;0,1,0))</f>
        <v>0</v>
      </c>
      <c r="BF8" s="4">
        <f>IF(ISERROR(Ruimtestaat!G8),0,IF(Ruimtestaat!G8&gt;0,1,0))</f>
        <v>0</v>
      </c>
      <c r="BG8" s="4">
        <f>IF(ISERROR(Ruimtestaat!#REF!),0,IF(Ruimtestaat!#REF!&gt;0,1,0))</f>
        <v>0</v>
      </c>
      <c r="BH8" s="4">
        <f>IF(ISERROR(Ruimtestaat!H8),0,IF(Ruimtestaat!H8&gt;0,1,0))</f>
        <v>1</v>
      </c>
      <c r="BI8" s="4">
        <f>IF(ISERROR(Ruimtestaat!#REF!),0,IF(Ruimtestaat!#REF!&gt;0,1,0))</f>
        <v>0</v>
      </c>
      <c r="BJ8" s="4">
        <f>IF(ISERROR(Ruimtestaat!I8),0,IF(Ruimtestaat!I8&gt;0,1,0))</f>
        <v>0</v>
      </c>
    </row>
    <row r="9" spans="2:62" x14ac:dyDescent="0.15">
      <c r="B9" s="149" t="s">
        <v>415</v>
      </c>
      <c r="C9" s="108">
        <v>255</v>
      </c>
      <c r="D9" s="127">
        <f>Normenblad!BT9*offerteuur</f>
        <v>0</v>
      </c>
      <c r="E9" s="127">
        <f>Normenblad!BU9*offerteuur</f>
        <v>0</v>
      </c>
      <c r="F9" s="127">
        <f>Normenblad!BV9*offerteuur</f>
        <v>0</v>
      </c>
      <c r="G9" s="127">
        <f>Normenblad!BW9*offerteuur</f>
        <v>0</v>
      </c>
      <c r="H9" s="127">
        <f>Normenblad!BX9*offerteuur</f>
        <v>0</v>
      </c>
      <c r="I9" s="127">
        <f>Normenblad!BY9*offerteuur</f>
        <v>0</v>
      </c>
      <c r="J9" s="128">
        <f>Normenblad!BZ9*offerteuur</f>
        <v>0</v>
      </c>
      <c r="K9" s="183">
        <f>SUM(D9:J10)</f>
        <v>0</v>
      </c>
      <c r="AT9" s="45" t="s">
        <v>415</v>
      </c>
      <c r="AU9" s="4">
        <f t="shared" si="0"/>
        <v>2</v>
      </c>
      <c r="AX9" s="4">
        <f>IF(ISERROR(Ruimtestaat!#REF!),0,IF(Ruimtestaat!#REF!&gt;0,1,0))</f>
        <v>0</v>
      </c>
      <c r="AY9" s="4">
        <f>IF(ISERROR(Ruimtestaat!#REF!),0,IF(Ruimtestaat!#REF!&gt;0,1,0))</f>
        <v>0</v>
      </c>
      <c r="AZ9" s="4">
        <f>IF(ISERROR(Ruimtestaat!D9),0,IF(Ruimtestaat!D9&gt;0,1,0))</f>
        <v>1</v>
      </c>
      <c r="BA9" s="4">
        <f>IF(ISERROR(Ruimtestaat!#REF!),0,IF(Ruimtestaat!#REF!&gt;0,1,0))</f>
        <v>0</v>
      </c>
      <c r="BB9" s="4">
        <f>IF(ISERROR(Ruimtestaat!#REF!),0,IF(Ruimtestaat!#REF!&gt;0,1,0))</f>
        <v>0</v>
      </c>
      <c r="BC9" s="4">
        <f>IF(ISERROR(Ruimtestaat!#REF!),0,IF(Ruimtestaat!#REF!&gt;0,1,0))</f>
        <v>0</v>
      </c>
      <c r="BD9" s="4">
        <f>IF(ISERROR(Ruimtestaat!E9),0,IF(Ruimtestaat!E9&gt;0,1,0))</f>
        <v>1</v>
      </c>
      <c r="BE9" s="4">
        <f>IF(ISERROR(Ruimtestaat!F9),0,IF(Ruimtestaat!F9&gt;0,1,0))</f>
        <v>1</v>
      </c>
      <c r="BF9" s="4">
        <f>IF(ISERROR(Ruimtestaat!G9),0,IF(Ruimtestaat!G9&gt;0,1,0))</f>
        <v>0</v>
      </c>
      <c r="BG9" s="4">
        <f>IF(ISERROR(Ruimtestaat!#REF!),0,IF(Ruimtestaat!#REF!&gt;0,1,0))</f>
        <v>0</v>
      </c>
      <c r="BH9" s="4">
        <f>IF(ISERROR(Ruimtestaat!H9),0,IF(Ruimtestaat!H9&gt;0,1,0))</f>
        <v>1</v>
      </c>
      <c r="BI9" s="4">
        <f>IF(ISERROR(Ruimtestaat!#REF!),0,IF(Ruimtestaat!#REF!&gt;0,1,0))</f>
        <v>0</v>
      </c>
      <c r="BJ9" s="4">
        <f>IF(ISERROR(Ruimtestaat!I9),0,IF(Ruimtestaat!I9&gt;0,1,0))</f>
        <v>0</v>
      </c>
    </row>
    <row r="10" spans="2:62" ht="13.5" thickBot="1" x14ac:dyDescent="0.2">
      <c r="B10" s="150"/>
      <c r="C10" s="109">
        <v>52</v>
      </c>
      <c r="D10" s="129">
        <f>Normenblad!BT10*offerteuur</f>
        <v>0</v>
      </c>
      <c r="E10" s="129">
        <f>Normenblad!BU10*offerteuur</f>
        <v>0</v>
      </c>
      <c r="F10" s="129">
        <f>Normenblad!BV10*offerteuur</f>
        <v>0</v>
      </c>
      <c r="G10" s="129">
        <f>Normenblad!BW10*offerteuur</f>
        <v>0</v>
      </c>
      <c r="H10" s="129">
        <f>Normenblad!BX10*offerteuur</f>
        <v>0</v>
      </c>
      <c r="I10" s="129">
        <f>Normenblad!BY10*offerteuur</f>
        <v>0</v>
      </c>
      <c r="J10" s="130">
        <f>Normenblad!BZ10*offerteuur</f>
        <v>0</v>
      </c>
      <c r="K10" s="152"/>
      <c r="AT10" s="45" t="s">
        <v>415</v>
      </c>
      <c r="AU10" s="4">
        <f t="shared" si="0"/>
        <v>2</v>
      </c>
      <c r="AX10" s="4">
        <f>IF(ISERROR(Ruimtestaat!#REF!),0,IF(Ruimtestaat!#REF!&gt;0,1,0))</f>
        <v>0</v>
      </c>
      <c r="AY10" s="4">
        <f>IF(ISERROR(Ruimtestaat!#REF!),0,IF(Ruimtestaat!#REF!&gt;0,1,0))</f>
        <v>0</v>
      </c>
      <c r="AZ10" s="4">
        <f>IF(ISERROR(Ruimtestaat!D10),0,IF(Ruimtestaat!D10&gt;0,1,0))</f>
        <v>0</v>
      </c>
      <c r="BA10" s="4">
        <f>IF(ISERROR(Ruimtestaat!#REF!),0,IF(Ruimtestaat!#REF!&gt;0,1,0))</f>
        <v>0</v>
      </c>
      <c r="BB10" s="4">
        <f>IF(ISERROR(Ruimtestaat!#REF!),0,IF(Ruimtestaat!#REF!&gt;0,1,0))</f>
        <v>0</v>
      </c>
      <c r="BC10" s="4">
        <f>IF(ISERROR(Ruimtestaat!#REF!),0,IF(Ruimtestaat!#REF!&gt;0,1,0))</f>
        <v>0</v>
      </c>
      <c r="BD10" s="4">
        <f>IF(ISERROR(Ruimtestaat!E10),0,IF(Ruimtestaat!E10&gt;0,1,0))</f>
        <v>0</v>
      </c>
      <c r="BE10" s="4">
        <f>IF(ISERROR(Ruimtestaat!F10),0,IF(Ruimtestaat!F10&gt;0,1,0))</f>
        <v>0</v>
      </c>
      <c r="BF10" s="4">
        <f>IF(ISERROR(Ruimtestaat!G10),0,IF(Ruimtestaat!G10&gt;0,1,0))</f>
        <v>0</v>
      </c>
      <c r="BG10" s="4">
        <f>IF(ISERROR(Ruimtestaat!#REF!),0,IF(Ruimtestaat!#REF!&gt;0,1,0))</f>
        <v>0</v>
      </c>
      <c r="BH10" s="4">
        <f>IF(ISERROR(Ruimtestaat!H10),0,IF(Ruimtestaat!H10&gt;0,1,0))</f>
        <v>1</v>
      </c>
      <c r="BI10" s="4">
        <f>IF(ISERROR(Ruimtestaat!#REF!),0,IF(Ruimtestaat!#REF!&gt;0,1,0))</f>
        <v>0</v>
      </c>
      <c r="BJ10" s="4">
        <f>IF(ISERROR(Ruimtestaat!I10),0,IF(Ruimtestaat!I10&gt;0,1,0))</f>
        <v>0</v>
      </c>
    </row>
    <row r="11" spans="2:62" ht="13.5" thickBot="1" x14ac:dyDescent="0.25">
      <c r="B11" s="134" t="s">
        <v>53</v>
      </c>
      <c r="C11" s="135"/>
      <c r="D11" s="132">
        <f>SUM(D$6:D10)</f>
        <v>0</v>
      </c>
      <c r="E11" s="132">
        <f>SUM(E$6:E10)</f>
        <v>0</v>
      </c>
      <c r="F11" s="132">
        <f>SUM(F$6:F10)</f>
        <v>0</v>
      </c>
      <c r="G11" s="132">
        <f>SUM(G$6:G10)</f>
        <v>0</v>
      </c>
      <c r="H11" s="132">
        <f>SUM(H$6:H10)</f>
        <v>0</v>
      </c>
      <c r="I11" s="132">
        <f>SUM(I$6:I10)</f>
        <v>0</v>
      </c>
      <c r="J11" s="133">
        <f>SUM(J$6:J10)</f>
        <v>0</v>
      </c>
      <c r="K11" s="131">
        <f>SUM(K$6:K10)</f>
        <v>0</v>
      </c>
    </row>
    <row r="12" spans="2:62" ht="6.95" customHeight="1" x14ac:dyDescent="0.2"/>
  </sheetData>
  <sheetProtection algorithmName="SHA-512" hashValue="M2YYWzHkAqwR70NV9+Nma4DgEZ/vxkECovTd/d1JV/BUf30pvxrWYcu8qf2kXabeEufEWhkLOQTaaiQHrm9ihA==" saltValue="fOmgiCwdJKemhrVGhxr+jQ==" spinCount="100000" sheet="1" objects="1" scenarios="1"/>
  <mergeCells count="7">
    <mergeCell ref="B9:B10"/>
    <mergeCell ref="K9:K10"/>
    <mergeCell ref="B2:K2"/>
    <mergeCell ref="B3:K3"/>
    <mergeCell ref="B5:K5"/>
    <mergeCell ref="B6:B8"/>
    <mergeCell ref="K6:K8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>
    <oddHeader>&amp;C&amp;F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25000C0538264982609741D21873C6" ma:contentTypeVersion="10" ma:contentTypeDescription="Een nieuw document maken." ma:contentTypeScope="" ma:versionID="e075f67ee3aee4c4ba8fb099af39dc4c">
  <xsd:schema xmlns:xsd="http://www.w3.org/2001/XMLSchema" xmlns:xs="http://www.w3.org/2001/XMLSchema" xmlns:p="http://schemas.microsoft.com/office/2006/metadata/properties" xmlns:ns2="b0cacc2f-2786-4339-a5a2-1b9b5a34f65c" xmlns:ns3="69cab178-a625-4c76-9ca1-2ca1942520d1" targetNamespace="http://schemas.microsoft.com/office/2006/metadata/properties" ma:root="true" ma:fieldsID="e96a5e15688f42b8cf29d8a5f4cd279e" ns2:_="" ns3:_="">
    <xsd:import namespace="b0cacc2f-2786-4339-a5a2-1b9b5a34f65c"/>
    <xsd:import namespace="69cab178-a625-4c76-9ca1-2ca194252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acc2f-2786-4339-a5a2-1b9b5a34f6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ab178-a625-4c76-9ca1-2ca194252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7FFC91-D78F-45FE-8BE8-CE302780A7E4}">
  <ds:schemaRefs>
    <ds:schemaRef ds:uri="http://schemas.microsoft.com/office/2006/metadata/properties"/>
    <ds:schemaRef ds:uri="http://purl.org/dc/elements/1.1/"/>
    <ds:schemaRef ds:uri="b0cacc2f-2786-4339-a5a2-1b9b5a34f65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9cab178-a625-4c76-9ca1-2ca1942520d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405A548-739D-4CED-A4F4-6F51177FF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7A1FD5-C10B-4158-9985-FB7BD8D33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acc2f-2786-4339-a5a2-1b9b5a34f65c"/>
    <ds:schemaRef ds:uri="69cab178-a625-4c76-9ca1-2ca194252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Inventarisatiestaat</vt:lpstr>
      <vt:lpstr>Controlegegevens SMC</vt:lpstr>
      <vt:lpstr>Ruimtestaat</vt:lpstr>
      <vt:lpstr>Normenblad</vt:lpstr>
      <vt:lpstr>Offerte uurtarief</vt:lpstr>
      <vt:lpstr>Kostenblad</vt:lpstr>
      <vt:lpstr>offerteuur</vt:lpstr>
      <vt:lpstr>offerteuurolga</vt:lpstr>
      <vt:lpstr>totkol</vt:lpstr>
      <vt:lpstr>tUren</vt:lpstr>
      <vt:lpstr>tUrenOlga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Eizenga</dc:creator>
  <cp:lastModifiedBy>Aukje Tol</cp:lastModifiedBy>
  <cp:lastPrinted>2014-09-10T05:32:22Z</cp:lastPrinted>
  <dcterms:created xsi:type="dcterms:W3CDTF">2014-08-29T14:37:15Z</dcterms:created>
  <dcterms:modified xsi:type="dcterms:W3CDTF">2023-07-03T14:19:37Z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0x0101000225000C0538264982609741D21873C6</vt:lpwstr>
  </property>
</Properties>
</file>