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colors2.xml" ContentType="application/vnd.ms-office.chartcolorstyle+xml"/>
  <Override PartName="/xl/worksheets/sheet1.xml" ContentType="application/vnd.openxmlformats-officedocument.spreadsheetml.worksheet+xml"/>
  <Override PartName="/xl/charts/chart2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harts/style2.xml" ContentType="application/vnd.ms-office.chartstyle+xml"/>
  <Override PartName="/xl/drawings/drawing2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ttps://plein-dms.coa.local/processen/LP00000012/databekabeling-en-systeemruimten/Documents/Databekabeling en systeemruimten/"/>
    </mc:Choice>
  </mc:AlternateContent>
  <bookViews>
    <workbookView xWindow="0" yWindow="0" windowWidth="38400" windowHeight="17625"/>
  </bookViews>
  <sheets>
    <sheet name="Ssg 3 - Materiaalkosten" sheetId="1" r:id="rId1"/>
    <sheet name="Ssg 4 - Uurtarieven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E5" i="3"/>
  <c r="E6" i="3"/>
  <c r="E7" i="3"/>
  <c r="E4" i="3"/>
  <c r="G8" i="3" l="1"/>
  <c r="G9" i="3" s="1"/>
  <c r="O5" i="3" l="1"/>
  <c r="P4" i="3"/>
  <c r="O6" i="3" l="1"/>
  <c r="O8" i="3" s="1"/>
  <c r="O8" i="1"/>
  <c r="O7" i="1"/>
  <c r="Q8" i="1"/>
  <c r="Q9" i="1" s="1"/>
  <c r="Q7" i="1"/>
  <c r="O9" i="1" l="1"/>
  <c r="E9" i="1"/>
  <c r="E10" i="1"/>
  <c r="E11" i="1"/>
  <c r="E12" i="1"/>
  <c r="E13" i="1"/>
  <c r="E15" i="1"/>
  <c r="E16" i="1"/>
  <c r="E17" i="1"/>
  <c r="E18" i="1"/>
  <c r="E19" i="1"/>
  <c r="E20" i="1"/>
  <c r="E21" i="1"/>
  <c r="E23" i="1"/>
  <c r="E24" i="1"/>
  <c r="E25" i="1"/>
  <c r="E26" i="1"/>
  <c r="E27" i="1"/>
  <c r="E29" i="1"/>
  <c r="E30" i="1"/>
  <c r="E31" i="1"/>
  <c r="E32" i="1"/>
  <c r="E33" i="1"/>
  <c r="E34" i="1"/>
  <c r="E35" i="1"/>
  <c r="E37" i="1"/>
  <c r="E38" i="1"/>
  <c r="E39" i="1"/>
  <c r="E41" i="1"/>
  <c r="E42" i="1"/>
  <c r="E43" i="1"/>
  <c r="E44" i="1"/>
  <c r="E46" i="1"/>
  <c r="E47" i="1"/>
  <c r="E48" i="1"/>
  <c r="E49" i="1"/>
  <c r="E51" i="1"/>
  <c r="E52" i="1"/>
  <c r="E53" i="1"/>
  <c r="E54" i="1"/>
  <c r="E8" i="1"/>
  <c r="E55" i="1" l="1"/>
  <c r="H12" i="1" s="1"/>
  <c r="Q10" i="1" l="1"/>
  <c r="Q11" i="1" s="1"/>
  <c r="O10" i="1"/>
  <c r="O11" i="1" s="1"/>
  <c r="H13" i="1" l="1"/>
</calcChain>
</file>

<file path=xl/sharedStrings.xml><?xml version="1.0" encoding="utf-8"?>
<sst xmlns="http://schemas.openxmlformats.org/spreadsheetml/2006/main" count="119" uniqueCount="83">
  <si>
    <t xml:space="preserve">Koperkabels/ UTP kabels / Patchkabels (Specificaties HIB par 4.4) </t>
  </si>
  <si>
    <t>Weging</t>
  </si>
  <si>
    <t>leggen Bestaande bouw + Kabel GigaSPEED XL® 3071E SLT C incl versnit</t>
  </si>
  <si>
    <t>Meter</t>
  </si>
  <si>
    <t>leggen Bestaande bouw + Kabel 3297B-C WH 4/23 R1640 incl versnit</t>
  </si>
  <si>
    <t>GS8E PATCHCORD GRIJS 1M</t>
  </si>
  <si>
    <t xml:space="preserve">Stuk </t>
  </si>
  <si>
    <t>GS8E PATCHCORD GRIJS 2M</t>
  </si>
  <si>
    <t>GS8E PATCHCORD GRIJS 3M</t>
  </si>
  <si>
    <t>GS8E PATCHCORD GRIJS 5M</t>
  </si>
  <si>
    <t xml:space="preserve">Glasvezel kabels (Specificaties HIB par 4.1.1) </t>
  </si>
  <si>
    <t>1m glasvezel 6-v SM 9/125 TeraSPEED® indoor/outdoor</t>
  </si>
  <si>
    <t>1m glasvezel 24-v SM 9/125 TeraSPEED® indoor/outdoor</t>
  </si>
  <si>
    <t xml:space="preserve">Glasvezelkabel connector LC </t>
  </si>
  <si>
    <t>Glasvezelkabel connector ST</t>
  </si>
  <si>
    <t>CommScope® Fiber cartridge 6-SC-SM-B Blue</t>
  </si>
  <si>
    <t>SYSTIMAX 360 DP 6 SC TeraSPEED Blue (adapter voor 6-vezels)</t>
  </si>
  <si>
    <t>360 G2 1HE SLD MOD SHELF (fiber panel voor 4 adapters/cartridge)</t>
  </si>
  <si>
    <t xml:space="preserve">Overig </t>
  </si>
  <si>
    <t xml:space="preserve">HDPE Mantelbuizen </t>
  </si>
  <si>
    <t>Klittenband, breed 20 mm (per rol)</t>
  </si>
  <si>
    <t xml:space="preserve">Rol </t>
  </si>
  <si>
    <t>PVC buizen</t>
  </si>
  <si>
    <t>PVC goot</t>
  </si>
  <si>
    <t>Radiometing t.b.v. Wi-Fi</t>
  </si>
  <si>
    <t>Per AP positie</t>
  </si>
  <si>
    <t xml:space="preserve">Patchkast en toebehoren </t>
  </si>
  <si>
    <t>47HE kast Rittal TE 8000 met zicht deur 800x1000 millimeter</t>
  </si>
  <si>
    <t>42HE kast Rittal TE 8000 met zicht deur 800x1000 millimeter</t>
  </si>
  <si>
    <t>24HE kast Rittal TE 8000 met zicht deur 800x1000 millimeter</t>
  </si>
  <si>
    <t xml:space="preserve">Patchpaneel 1 HE, 24 voudig </t>
  </si>
  <si>
    <t>LSA+Aansluitstroken</t>
  </si>
  <si>
    <t>Stuk</t>
  </si>
  <si>
    <t>230V aansluiting per Smart PDU</t>
  </si>
  <si>
    <t>Lev. APC Smart-UPS X 3000 Rack/Tower LCD</t>
  </si>
  <si>
    <t xml:space="preserve">Bescherming en afwerking </t>
  </si>
  <si>
    <t>Kabelgoten (met schedingsschot)</t>
  </si>
  <si>
    <t>Plafondgoten</t>
  </si>
  <si>
    <t xml:space="preserve">Meter </t>
  </si>
  <si>
    <t>Ladderbaan (met schedingsschot)</t>
  </si>
  <si>
    <t xml:space="preserve">Wandaansluiting </t>
  </si>
  <si>
    <t>Wandcontactdozen inbouw (Jung, creme)</t>
  </si>
  <si>
    <t>RJ45 wandaansluiting inbouw (Jung, creme)</t>
  </si>
  <si>
    <t>Wandgoten (v. Geel met scheidingsschot en deksel, creme)</t>
  </si>
  <si>
    <t>Energiezuil (v. Geel, creme)</t>
  </si>
  <si>
    <t>Installatie bekabeling</t>
  </si>
  <si>
    <t>openen/sluiten 1m geul &lt; 50m excl verharding incl inzaaien</t>
  </si>
  <si>
    <t>Muur- en vloerboringen</t>
  </si>
  <si>
    <t>Uren Openen / Sluiten plafond</t>
  </si>
  <si>
    <t>Uur prijs</t>
  </si>
  <si>
    <t>montage + montagemat+labelen outlets+meten CAT 6</t>
  </si>
  <si>
    <t>Computervloer / systeemvloeren (Specificaties HIB par 5.1.1)</t>
  </si>
  <si>
    <t>M²</t>
  </si>
  <si>
    <t>Systeemvloer hellingbanen en ventilatieroosters</t>
  </si>
  <si>
    <t>Systeemvloer tegels</t>
  </si>
  <si>
    <t>Aarding per 15 m²</t>
  </si>
  <si>
    <t xml:space="preserve">Monteur </t>
  </si>
  <si>
    <t>Naam Inschrijver:</t>
  </si>
  <si>
    <t>Eenheid</t>
  </si>
  <si>
    <t>Totaal</t>
  </si>
  <si>
    <t>Computervloer conform Bijlage B - Programma van Eisen</t>
  </si>
  <si>
    <t>Gewogen punten</t>
  </si>
  <si>
    <t>Gewogen totaalprijs</t>
  </si>
  <si>
    <t>Uw ingediende gewogen totaalprijs</t>
  </si>
  <si>
    <t xml:space="preserve">Uw behaalde gewogen punten </t>
  </si>
  <si>
    <t>Totaalprijs bij max aantal gewogen punten</t>
  </si>
  <si>
    <t>Omslagpunt</t>
  </si>
  <si>
    <t>Totaalprijs bij min aantal gewogen punten</t>
  </si>
  <si>
    <t>Project-manager</t>
  </si>
  <si>
    <t>Gegevens van de Inschrijver</t>
  </si>
  <si>
    <t>Vul in onderstaande tabel de door u geoffreerde prijzen van materialen in welke u zult leveren voor de uit te voeren werkzaamheden. Zie paragraaf 4.4 van het Beschrijvend document voor de voorwaarden waaraan de prijzen van de Inschrijving dienen te voldoen.</t>
  </si>
  <si>
    <t xml:space="preserve">Subsubgunningscriterium 3: Materiaalkosten </t>
  </si>
  <si>
    <t>Prijzen per m², stuk of rol</t>
  </si>
  <si>
    <t>Uw behaalde gewogen punten voor Ssg 3</t>
  </si>
  <si>
    <t>Totaalprijs</t>
  </si>
  <si>
    <t>Totaalprijs van bovenstaande uurtarieven</t>
  </si>
  <si>
    <t>Functie</t>
  </si>
  <si>
    <t>Junior monteur</t>
  </si>
  <si>
    <t>Chef monteur</t>
  </si>
  <si>
    <t>Prijs per eenheid excl. Btw</t>
  </si>
  <si>
    <t>Prijs op basis van de weging excl. Btw</t>
  </si>
  <si>
    <t>Uurtarief exclusief btw</t>
  </si>
  <si>
    <t>Plafondprijs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</si>
</sst>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u/>
      <sz val="11"/>
      <color theme="0"/>
      <name val="Arial"/>
      <family val="2"/>
    </font>
    <font>
      <b/>
      <sz val="12"/>
      <color theme="0"/>
      <name val="Arial"/>
      <family val="2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7" fillId="2" borderId="0" xfId="0" applyFont="1" applyFill="1" applyProtection="1"/>
    <xf numFmtId="0" fontId="0" fillId="2" borderId="0" xfId="0" applyFont="1" applyFill="1" applyProtection="1"/>
    <xf numFmtId="0" fontId="0" fillId="0" borderId="0" xfId="0" applyFont="1" applyProtection="1"/>
    <xf numFmtId="0" fontId="3" fillId="3" borderId="5" xfId="0" applyFont="1" applyFill="1" applyBorder="1" applyAlignment="1" applyProtection="1"/>
    <xf numFmtId="0" fontId="3" fillId="3" borderId="7" xfId="0" applyFont="1" applyFill="1" applyBorder="1" applyAlignment="1" applyProtection="1">
      <alignment horizontal="center"/>
    </xf>
    <xf numFmtId="0" fontId="3" fillId="3" borderId="23" xfId="0" applyFont="1" applyFill="1" applyBorder="1" applyAlignment="1" applyProtection="1">
      <alignment horizontal="center"/>
    </xf>
    <xf numFmtId="0" fontId="10" fillId="4" borderId="8" xfId="0" applyFont="1" applyFill="1" applyBorder="1" applyAlignment="1" applyProtection="1">
      <alignment horizontal="left"/>
    </xf>
    <xf numFmtId="44" fontId="11" fillId="5" borderId="12" xfId="1" applyFont="1" applyFill="1" applyBorder="1" applyProtection="1">
      <protection locked="0"/>
    </xf>
    <xf numFmtId="0" fontId="12" fillId="4" borderId="10" xfId="0" applyFont="1" applyFill="1" applyBorder="1" applyProtection="1"/>
    <xf numFmtId="0" fontId="3" fillId="3" borderId="23" xfId="0" applyFont="1" applyFill="1" applyBorder="1" applyAlignment="1" applyProtection="1">
      <alignment horizontal="left"/>
    </xf>
    <xf numFmtId="44" fontId="11" fillId="5" borderId="11" xfId="1" applyFont="1" applyFill="1" applyBorder="1" applyProtection="1">
      <protection locked="0"/>
    </xf>
    <xf numFmtId="44" fontId="11" fillId="5" borderId="9" xfId="1" applyFont="1" applyFill="1" applyBorder="1" applyProtection="1">
      <protection locked="0"/>
    </xf>
    <xf numFmtId="0" fontId="12" fillId="4" borderId="4" xfId="0" applyFont="1" applyFill="1" applyBorder="1" applyProtection="1"/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>
      <alignment horizontal="center"/>
    </xf>
    <xf numFmtId="0" fontId="3" fillId="4" borderId="10" xfId="0" applyFont="1" applyFill="1" applyBorder="1" applyProtection="1"/>
    <xf numFmtId="0" fontId="3" fillId="4" borderId="4" xfId="0" applyFont="1" applyFill="1" applyBorder="1" applyProtection="1"/>
    <xf numFmtId="0" fontId="10" fillId="4" borderId="8" xfId="0" applyFont="1" applyFill="1" applyBorder="1" applyAlignment="1" applyProtection="1">
      <alignment horizontal="left" wrapText="1"/>
    </xf>
    <xf numFmtId="0" fontId="12" fillId="4" borderId="10" xfId="0" applyFont="1" applyFill="1" applyBorder="1" applyAlignment="1" applyProtection="1">
      <alignment vertical="center"/>
    </xf>
    <xf numFmtId="0" fontId="10" fillId="4" borderId="14" xfId="0" applyFont="1" applyFill="1" applyBorder="1" applyAlignment="1" applyProtection="1">
      <alignment horizontal="left"/>
    </xf>
    <xf numFmtId="0" fontId="10" fillId="4" borderId="3" xfId="0" applyFont="1" applyFill="1" applyBorder="1" applyAlignment="1" applyProtection="1">
      <alignment horizontal="left"/>
    </xf>
    <xf numFmtId="0" fontId="10" fillId="4" borderId="16" xfId="0" applyFont="1" applyFill="1" applyBorder="1" applyAlignment="1" applyProtection="1">
      <alignment horizontal="left"/>
    </xf>
    <xf numFmtId="44" fontId="11" fillId="5" borderId="17" xfId="1" applyFont="1" applyFill="1" applyBorder="1" applyProtection="1">
      <protection locked="0"/>
    </xf>
    <xf numFmtId="0" fontId="12" fillId="4" borderId="18" xfId="0" applyFont="1" applyFill="1" applyBorder="1" applyProtection="1"/>
    <xf numFmtId="0" fontId="10" fillId="4" borderId="20" xfId="0" applyFont="1" applyFill="1" applyBorder="1" applyAlignment="1" applyProtection="1">
      <alignment horizontal="left"/>
    </xf>
    <xf numFmtId="44" fontId="11" fillId="5" borderId="21" xfId="1" applyFont="1" applyFill="1" applyBorder="1" applyProtection="1">
      <protection locked="0"/>
    </xf>
    <xf numFmtId="0" fontId="12" fillId="4" borderId="22" xfId="0" applyFont="1" applyFill="1" applyBorder="1" applyProtection="1"/>
    <xf numFmtId="164" fontId="0" fillId="6" borderId="9" xfId="0" applyNumberFormat="1" applyFont="1" applyFill="1" applyBorder="1" applyAlignment="1" applyProtection="1">
      <alignment horizontal="center"/>
    </xf>
    <xf numFmtId="0" fontId="0" fillId="6" borderId="28" xfId="0" applyFont="1" applyFill="1" applyBorder="1" applyAlignment="1" applyProtection="1">
      <alignment horizontal="center"/>
    </xf>
    <xf numFmtId="164" fontId="0" fillId="6" borderId="29" xfId="0" applyNumberFormat="1" applyFont="1" applyFill="1" applyBorder="1" applyAlignment="1" applyProtection="1">
      <alignment horizontal="center"/>
    </xf>
    <xf numFmtId="0" fontId="0" fillId="6" borderId="30" xfId="0" applyFont="1" applyFill="1" applyBorder="1" applyAlignment="1" applyProtection="1">
      <alignment horizontal="center"/>
    </xf>
    <xf numFmtId="164" fontId="0" fillId="6" borderId="32" xfId="1" applyNumberFormat="1" applyFont="1" applyFill="1" applyBorder="1" applyAlignment="1" applyProtection="1">
      <alignment horizontal="center"/>
    </xf>
    <xf numFmtId="0" fontId="14" fillId="3" borderId="23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/>
    <xf numFmtId="0" fontId="3" fillId="3" borderId="24" xfId="0" applyFont="1" applyFill="1" applyBorder="1" applyAlignment="1" applyProtection="1"/>
    <xf numFmtId="0" fontId="12" fillId="4" borderId="3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12" fillId="4" borderId="3" xfId="0" applyFont="1" applyFill="1" applyBorder="1" applyAlignment="1" applyProtection="1">
      <alignment horizontal="center" vertical="center"/>
    </xf>
    <xf numFmtId="0" fontId="12" fillId="4" borderId="13" xfId="0" applyFont="1" applyFill="1" applyBorder="1" applyAlignment="1" applyProtection="1">
      <alignment horizontal="center"/>
    </xf>
    <xf numFmtId="0" fontId="12" fillId="4" borderId="15" xfId="0" applyFont="1" applyFill="1" applyBorder="1" applyAlignment="1" applyProtection="1">
      <alignment horizontal="center"/>
    </xf>
    <xf numFmtId="0" fontId="12" fillId="4" borderId="19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/>
    </xf>
    <xf numFmtId="0" fontId="12" fillId="4" borderId="2" xfId="0" applyFont="1" applyFill="1" applyBorder="1" applyAlignment="1" applyProtection="1">
      <alignment horizontal="center"/>
    </xf>
    <xf numFmtId="0" fontId="16" fillId="7" borderId="9" xfId="0" applyFont="1" applyFill="1" applyBorder="1" applyAlignment="1" applyProtection="1">
      <alignment horizontal="right"/>
    </xf>
    <xf numFmtId="0" fontId="13" fillId="3" borderId="23" xfId="0" applyFont="1" applyFill="1" applyBorder="1" applyAlignment="1" applyProtection="1">
      <alignment horizontal="left"/>
    </xf>
    <xf numFmtId="164" fontId="0" fillId="6" borderId="34" xfId="0" applyNumberFormat="1" applyFill="1" applyBorder="1" applyAlignment="1" applyProtection="1">
      <alignment horizontal="center"/>
    </xf>
    <xf numFmtId="0" fontId="0" fillId="6" borderId="31" xfId="0" applyFill="1" applyBorder="1" applyAlignment="1" applyProtection="1">
      <alignment horizontal="center"/>
    </xf>
    <xf numFmtId="164" fontId="0" fillId="6" borderId="35" xfId="0" applyNumberFormat="1" applyFill="1" applyBorder="1" applyAlignment="1" applyProtection="1">
      <alignment horizontal="center"/>
    </xf>
    <xf numFmtId="0" fontId="0" fillId="6" borderId="30" xfId="0" applyFill="1" applyBorder="1" applyAlignment="1" applyProtection="1">
      <alignment horizontal="center"/>
    </xf>
    <xf numFmtId="0" fontId="13" fillId="3" borderId="23" xfId="0" applyFont="1" applyFill="1" applyBorder="1" applyAlignment="1" applyProtection="1">
      <alignment horizontal="left" vertical="center"/>
    </xf>
    <xf numFmtId="164" fontId="0" fillId="5" borderId="5" xfId="3" applyNumberFormat="1" applyFont="1" applyFill="1" applyBorder="1" applyAlignment="1" applyProtection="1">
      <alignment horizontal="right" vertical="center" wrapText="1"/>
      <protection locked="0"/>
    </xf>
    <xf numFmtId="164" fontId="0" fillId="5" borderId="2" xfId="3" applyNumberFormat="1" applyFont="1" applyFill="1" applyBorder="1" applyAlignment="1" applyProtection="1">
      <alignment horizontal="right" vertical="center" wrapText="1"/>
      <protection locked="0"/>
    </xf>
    <xf numFmtId="0" fontId="13" fillId="3" borderId="13" xfId="0" applyFont="1" applyFill="1" applyBorder="1" applyAlignment="1" applyProtection="1">
      <alignment horizontal="left"/>
    </xf>
    <xf numFmtId="0" fontId="4" fillId="2" borderId="0" xfId="2" applyFont="1" applyFill="1" applyProtection="1"/>
    <xf numFmtId="0" fontId="4" fillId="2" borderId="0" xfId="2" applyFont="1" applyFill="1" applyAlignment="1" applyProtection="1"/>
    <xf numFmtId="0" fontId="2" fillId="2" borderId="0" xfId="2" applyFont="1" applyFill="1" applyProtection="1"/>
    <xf numFmtId="0" fontId="8" fillId="2" borderId="0" xfId="2" applyFont="1" applyFill="1" applyProtection="1"/>
    <xf numFmtId="164" fontId="1" fillId="6" borderId="23" xfId="2" applyNumberFormat="1" applyFont="1" applyFill="1" applyBorder="1" applyProtection="1"/>
    <xf numFmtId="0" fontId="17" fillId="2" borderId="0" xfId="2" applyFont="1" applyFill="1" applyProtection="1"/>
    <xf numFmtId="0" fontId="8" fillId="2" borderId="0" xfId="2" applyNumberFormat="1" applyFont="1" applyFill="1" applyProtection="1"/>
    <xf numFmtId="0" fontId="0" fillId="2" borderId="0" xfId="2" applyFont="1" applyFill="1" applyProtection="1"/>
    <xf numFmtId="164" fontId="0" fillId="2" borderId="0" xfId="2" applyNumberFormat="1" applyFont="1" applyFill="1" applyAlignment="1" applyProtection="1">
      <alignment horizontal="right"/>
    </xf>
    <xf numFmtId="164" fontId="6" fillId="6" borderId="23" xfId="2" applyNumberFormat="1" applyFont="1" applyFill="1" applyBorder="1" applyAlignment="1" applyProtection="1">
      <alignment horizontal="right" vertical="center"/>
    </xf>
    <xf numFmtId="0" fontId="5" fillId="2" borderId="0" xfId="2" applyFont="1" applyFill="1" applyBorder="1" applyAlignment="1" applyProtection="1">
      <alignment vertical="center" wrapText="1"/>
    </xf>
    <xf numFmtId="0" fontId="5" fillId="2" borderId="0" xfId="2" applyFont="1" applyFill="1" applyBorder="1" applyAlignment="1" applyProtection="1">
      <alignment horizontal="right" vertical="center" wrapText="1"/>
    </xf>
    <xf numFmtId="0" fontId="2" fillId="2" borderId="0" xfId="2" applyFont="1" applyFill="1" applyBorder="1" applyProtection="1"/>
    <xf numFmtId="0" fontId="4" fillId="2" borderId="0" xfId="2" applyFont="1" applyFill="1" applyBorder="1" applyProtection="1"/>
    <xf numFmtId="164" fontId="12" fillId="4" borderId="15" xfId="0" applyNumberFormat="1" applyFont="1" applyFill="1" applyBorder="1" applyAlignment="1" applyProtection="1">
      <alignment horizontal="center"/>
    </xf>
    <xf numFmtId="164" fontId="9" fillId="3" borderId="23" xfId="0" applyNumberFormat="1" applyFont="1" applyFill="1" applyBorder="1" applyAlignment="1" applyProtection="1">
      <alignment horizontal="center"/>
    </xf>
    <xf numFmtId="164" fontId="7" fillId="2" borderId="0" xfId="0" applyNumberFormat="1" applyFont="1" applyFill="1" applyProtection="1"/>
    <xf numFmtId="0" fontId="7" fillId="2" borderId="0" xfId="0" applyNumberFormat="1" applyFont="1" applyFill="1" applyProtection="1"/>
    <xf numFmtId="2" fontId="14" fillId="3" borderId="23" xfId="0" applyNumberFormat="1" applyFont="1" applyFill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left"/>
    </xf>
    <xf numFmtId="0" fontId="3" fillId="3" borderId="6" xfId="0" applyFont="1" applyFill="1" applyBorder="1" applyAlignment="1" applyProtection="1">
      <alignment horizontal="left"/>
    </xf>
    <xf numFmtId="0" fontId="3" fillId="3" borderId="7" xfId="0" applyFont="1" applyFill="1" applyBorder="1" applyAlignment="1" applyProtection="1">
      <alignment horizontal="left"/>
    </xf>
    <xf numFmtId="0" fontId="15" fillId="7" borderId="25" xfId="0" applyFont="1" applyFill="1" applyBorder="1" applyAlignment="1" applyProtection="1">
      <alignment horizontal="left"/>
    </xf>
    <xf numFmtId="0" fontId="15" fillId="7" borderId="26" xfId="0" applyFont="1" applyFill="1" applyBorder="1" applyAlignment="1" applyProtection="1">
      <alignment horizontal="left"/>
    </xf>
    <xf numFmtId="0" fontId="15" fillId="7" borderId="27" xfId="0" applyFont="1" applyFill="1" applyBorder="1" applyAlignment="1" applyProtection="1">
      <alignment horizontal="left"/>
    </xf>
    <xf numFmtId="0" fontId="9" fillId="3" borderId="5" xfId="0" applyFont="1" applyFill="1" applyBorder="1" applyAlignment="1" applyProtection="1">
      <alignment horizontal="left"/>
    </xf>
    <xf numFmtId="0" fontId="9" fillId="3" borderId="6" xfId="0" applyFont="1" applyFill="1" applyBorder="1" applyAlignment="1" applyProtection="1">
      <alignment horizontal="left"/>
    </xf>
    <xf numFmtId="0" fontId="9" fillId="3" borderId="7" xfId="0" applyFont="1" applyFill="1" applyBorder="1" applyAlignment="1" applyProtection="1">
      <alignment horizontal="left"/>
    </xf>
    <xf numFmtId="0" fontId="10" fillId="3" borderId="5" xfId="0" applyFont="1" applyFill="1" applyBorder="1" applyAlignment="1" applyProtection="1">
      <alignment horizontal="left" vertical="top" wrapText="1"/>
    </xf>
    <xf numFmtId="0" fontId="10" fillId="3" borderId="6" xfId="0" applyFont="1" applyFill="1" applyBorder="1" applyAlignment="1" applyProtection="1">
      <alignment horizontal="left" vertical="top" wrapText="1"/>
    </xf>
    <xf numFmtId="0" fontId="10" fillId="3" borderId="7" xfId="0" applyFont="1" applyFill="1" applyBorder="1" applyAlignment="1" applyProtection="1">
      <alignment horizontal="left" vertical="top" wrapText="1"/>
    </xf>
    <xf numFmtId="0" fontId="3" fillId="3" borderId="3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'Ssg 3 - Materiaalkosten'!$H$8:$H$10</c:f>
              <c:numCache>
                <c:formatCode>"€"\ #,##0.00</c:formatCode>
                <c:ptCount val="3"/>
                <c:pt idx="0">
                  <c:v>3200000</c:v>
                </c:pt>
                <c:pt idx="1">
                  <c:v>3400000</c:v>
                </c:pt>
                <c:pt idx="2">
                  <c:v>4000000</c:v>
                </c:pt>
              </c:numCache>
            </c:numRef>
          </c:xVal>
          <c:yVal>
            <c:numRef>
              <c:f>'Ssg 3 - Materiaalkosten'!$I$8:$I$10</c:f>
              <c:numCache>
                <c:formatCode>General</c:formatCode>
                <c:ptCount val="3"/>
                <c:pt idx="0">
                  <c:v>20</c:v>
                </c:pt>
                <c:pt idx="1">
                  <c:v>18</c:v>
                </c:pt>
                <c:pt idx="2">
                  <c:v>0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'Ssg 3 - Materiaalkosten'!$H$12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'Ssg 3 - Materiaalkosten'!$H$13</c:f>
              <c:numCache>
                <c:formatCode>General</c:formatCode>
                <c:ptCount val="1"/>
                <c:pt idx="0">
                  <c:v>20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710872"/>
        <c:axId val="186514104"/>
      </c:scatterChart>
      <c:valAx>
        <c:axId val="468710872"/>
        <c:scaling>
          <c:orientation val="minMax"/>
          <c:max val="4000000"/>
          <c:min val="32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6514104"/>
        <c:crosses val="autoZero"/>
        <c:crossBetween val="midCat"/>
      </c:valAx>
      <c:valAx>
        <c:axId val="18651410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68710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'Ssg 4 - Uurtarieven '!$G$5:$G$6</c:f>
              <c:numCache>
                <c:formatCode>"€"\ #,##0.00</c:formatCode>
                <c:ptCount val="2"/>
                <c:pt idx="0">
                  <c:v>355</c:v>
                </c:pt>
                <c:pt idx="1">
                  <c:v>300</c:v>
                </c:pt>
              </c:numCache>
            </c:numRef>
          </c:xVal>
          <c:yVal>
            <c:numRef>
              <c:f>'Ssg 4 - Uurtarieven '!$H$5:$H$6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'Ssg 4 - Uurtarieven '!$G$8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'Ssg 4 - Uurtarieven '!$G$9</c:f>
              <c:numCache>
                <c:formatCode>0.00</c:formatCode>
                <c:ptCount val="1"/>
                <c:pt idx="0">
                  <c:v>10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13712"/>
        <c:axId val="186516848"/>
      </c:scatterChart>
      <c:valAx>
        <c:axId val="186513712"/>
        <c:scaling>
          <c:orientation val="minMax"/>
          <c:max val="355"/>
          <c:min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6516848"/>
        <c:crosses val="autoZero"/>
        <c:crossBetween val="midCat"/>
      </c:valAx>
      <c:valAx>
        <c:axId val="18651684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6513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525554</xdr:colOff>
      <xdr:row>14</xdr:row>
      <xdr:rowOff>33616</xdr:rowOff>
    </xdr:from>
    <xdr:to>
      <xdr:col>9</xdr:col>
      <xdr:colOff>1514475</xdr:colOff>
      <xdr:row>27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1724024</xdr:colOff>
      <xdr:row>10</xdr:row>
      <xdr:rowOff>123825</xdr:rowOff>
    </xdr:from>
    <xdr:to>
      <xdr:col>6</xdr:col>
      <xdr:colOff>85724</xdr:colOff>
      <xdr:row>28</xdr:row>
      <xdr:rowOff>57150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2305050</xdr:colOff>
      <xdr:row>26</xdr:row>
      <xdr:rowOff>152400</xdr:rowOff>
    </xdr:from>
    <xdr:ext cx="473719" cy="248851"/>
    <xdr:sp macro="" textlink="">
      <xdr:nvSpPr>
        <xdr:cNvPr id="2" name="Tekstvak 1"/>
        <xdr:cNvSpPr txBox="1"/>
      </xdr:nvSpPr>
      <xdr:spPr>
        <a:xfrm>
          <a:off x="10506075" y="5372100"/>
          <a:ext cx="47371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000">
              <a:solidFill>
                <a:schemeClr val="tx1">
                  <a:lumMod val="65000"/>
                  <a:lumOff val="35000"/>
                </a:schemeClr>
              </a:solidFill>
            </a:rPr>
            <a:t>€ 355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V93"/>
  <sheetViews>
    <sheetView tabSelected="1" zoomScale="130" zoomScaleNormal="130" workbookViewId="0">
      <selection activeCell="B12" sqref="B12"/>
    </sheetView>
  </sheetViews>
  <sheetFormatPr defaultColWidth="0" defaultRowHeight="12.75" zeroHeight="1" x14ac:dyDescent="0.2"/>
  <cols>
    <col min="1" max="1" width="61.5703125" style="3" bestFit="1" customWidth="1"/>
    <col min="2" max="2" width="23.42578125" style="3" bestFit="1" customWidth="1"/>
    <col min="3" max="3" width="14.7109375" style="3" bestFit="1" customWidth="1"/>
    <col min="4" max="4" width="8.42578125" style="3" bestFit="1" customWidth="1"/>
    <col min="5" max="5" width="33.7109375" style="3" bestFit="1" customWidth="1"/>
    <col min="6" max="6" width="9.140625" style="3" customWidth="1"/>
    <col min="7" max="7" width="41.140625" style="3" bestFit="1" customWidth="1"/>
    <col min="8" max="9" width="23.28515625" style="3" customWidth="1"/>
    <col min="10" max="10" width="41.28515625" style="3" bestFit="1" customWidth="1"/>
    <col min="11" max="11" width="20.140625" style="3" hidden="1" customWidth="1"/>
    <col min="12" max="12" width="17.28515625" style="3" hidden="1" customWidth="1"/>
    <col min="13" max="14" width="9.140625" style="3" hidden="1" customWidth="1"/>
    <col min="15" max="15" width="13.42578125" style="3" hidden="1" customWidth="1"/>
    <col min="16" max="16" width="9.140625" style="3" hidden="1" customWidth="1"/>
    <col min="17" max="17" width="13.42578125" style="3" hidden="1" customWidth="1"/>
    <col min="18" max="22" width="9.140625" style="3" hidden="1" customWidth="1"/>
    <col min="23" max="16384" width="9.140625" style="3" hidden="1"/>
  </cols>
  <sheetData>
    <row r="1" spans="1:22" ht="15" x14ac:dyDescent="0.25">
      <c r="A1" s="78" t="s">
        <v>69</v>
      </c>
      <c r="B1" s="79"/>
      <c r="C1" s="79"/>
      <c r="D1" s="8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x14ac:dyDescent="0.25">
      <c r="A2" s="45" t="s">
        <v>57</v>
      </c>
      <c r="B2" s="74"/>
      <c r="C2" s="74"/>
      <c r="D2" s="7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" customHeight="1" thickBot="1" x14ac:dyDescent="0.3">
      <c r="A4" s="81" t="s">
        <v>71</v>
      </c>
      <c r="B4" s="82"/>
      <c r="C4" s="8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8.25" customHeight="1" thickBot="1" x14ac:dyDescent="0.25">
      <c r="A5" s="84" t="s">
        <v>70</v>
      </c>
      <c r="B5" s="85"/>
      <c r="C5" s="86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3.5" thickBot="1" x14ac:dyDescent="0.25">
      <c r="A6" s="87" t="s">
        <v>72</v>
      </c>
      <c r="B6" s="88"/>
      <c r="C6" s="89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3.5" thickBot="1" x14ac:dyDescent="0.25">
      <c r="A7" s="4" t="s">
        <v>0</v>
      </c>
      <c r="B7" s="34" t="s">
        <v>79</v>
      </c>
      <c r="C7" s="35" t="s">
        <v>58</v>
      </c>
      <c r="D7" s="5" t="s">
        <v>1</v>
      </c>
      <c r="E7" s="5" t="s">
        <v>80</v>
      </c>
      <c r="F7" s="2"/>
      <c r="G7" s="6"/>
      <c r="H7" s="5" t="s">
        <v>62</v>
      </c>
      <c r="I7" s="5" t="s">
        <v>61</v>
      </c>
      <c r="J7" s="1"/>
      <c r="K7" s="1"/>
      <c r="L7" s="1"/>
      <c r="M7" s="1"/>
      <c r="N7" s="1"/>
      <c r="O7" s="71">
        <f>H8-H9</f>
        <v>-200000</v>
      </c>
      <c r="P7" s="1"/>
      <c r="Q7" s="1">
        <f>4000000-3400000</f>
        <v>600000</v>
      </c>
      <c r="R7" s="1"/>
      <c r="S7" s="1"/>
      <c r="T7" s="1"/>
      <c r="U7" s="1"/>
      <c r="V7" s="1"/>
    </row>
    <row r="8" spans="1:22" ht="15" thickBot="1" x14ac:dyDescent="0.25">
      <c r="A8" s="7" t="s">
        <v>2</v>
      </c>
      <c r="B8" s="8"/>
      <c r="C8" s="9" t="s">
        <v>3</v>
      </c>
      <c r="D8" s="36">
        <v>500</v>
      </c>
      <c r="E8" s="69">
        <f>B8*D8</f>
        <v>0</v>
      </c>
      <c r="F8" s="2"/>
      <c r="G8" s="10" t="s">
        <v>65</v>
      </c>
      <c r="H8" s="28">
        <v>3200000</v>
      </c>
      <c r="I8" s="29">
        <v>20</v>
      </c>
      <c r="J8" s="1"/>
      <c r="K8" s="1"/>
      <c r="L8" s="1"/>
      <c r="M8" s="1"/>
      <c r="N8" s="1"/>
      <c r="O8" s="1">
        <f>I9+(I8-I9)</f>
        <v>20</v>
      </c>
      <c r="P8" s="1"/>
      <c r="Q8" s="1">
        <f>0-18</f>
        <v>-18</v>
      </c>
      <c r="R8" s="1"/>
      <c r="S8" s="1"/>
      <c r="T8" s="1"/>
      <c r="U8" s="1"/>
      <c r="V8" s="1"/>
    </row>
    <row r="9" spans="1:22" ht="15" thickBot="1" x14ac:dyDescent="0.25">
      <c r="A9" s="7" t="s">
        <v>4</v>
      </c>
      <c r="B9" s="11"/>
      <c r="C9" s="9" t="s">
        <v>3</v>
      </c>
      <c r="D9" s="36">
        <v>100</v>
      </c>
      <c r="E9" s="69">
        <f t="shared" ref="E9:E54" si="0">B9*D9</f>
        <v>0</v>
      </c>
      <c r="F9" s="2"/>
      <c r="G9" s="10" t="s">
        <v>66</v>
      </c>
      <c r="H9" s="28">
        <v>3400000</v>
      </c>
      <c r="I9" s="29">
        <v>18</v>
      </c>
      <c r="J9" s="1"/>
      <c r="K9" s="1"/>
      <c r="L9" s="1"/>
      <c r="M9" s="1"/>
      <c r="N9" s="1"/>
      <c r="O9" s="72">
        <f>O8/O7</f>
        <v>-1E-4</v>
      </c>
      <c r="P9" s="1"/>
      <c r="Q9" s="1">
        <f>Q8/Q7</f>
        <v>-3.0000000000000001E-5</v>
      </c>
      <c r="R9" s="1"/>
      <c r="S9" s="1"/>
      <c r="T9" s="1"/>
      <c r="U9" s="1"/>
      <c r="V9" s="1"/>
    </row>
    <row r="10" spans="1:22" ht="15" thickBot="1" x14ac:dyDescent="0.25">
      <c r="A10" s="7" t="s">
        <v>5</v>
      </c>
      <c r="B10" s="12"/>
      <c r="C10" s="13" t="s">
        <v>6</v>
      </c>
      <c r="D10" s="36">
        <v>200</v>
      </c>
      <c r="E10" s="69">
        <f t="shared" si="0"/>
        <v>0</v>
      </c>
      <c r="F10" s="2"/>
      <c r="G10" s="10" t="s">
        <v>67</v>
      </c>
      <c r="H10" s="30">
        <v>4000000</v>
      </c>
      <c r="I10" s="31">
        <v>0</v>
      </c>
      <c r="J10" s="1"/>
      <c r="K10" s="1"/>
      <c r="L10" s="1"/>
      <c r="M10" s="1"/>
      <c r="N10" s="1"/>
      <c r="O10" s="71">
        <f>H12</f>
        <v>0</v>
      </c>
      <c r="P10" s="1"/>
      <c r="Q10" s="71">
        <f>H12</f>
        <v>0</v>
      </c>
      <c r="R10" s="1"/>
      <c r="S10" s="1"/>
      <c r="T10" s="1"/>
      <c r="U10" s="1"/>
      <c r="V10" s="1"/>
    </row>
    <row r="11" spans="1:22" ht="15" thickBot="1" x14ac:dyDescent="0.25">
      <c r="A11" s="7" t="s">
        <v>7</v>
      </c>
      <c r="B11" s="12"/>
      <c r="C11" s="13" t="s">
        <v>6</v>
      </c>
      <c r="D11" s="36">
        <v>200</v>
      </c>
      <c r="E11" s="69">
        <f t="shared" si="0"/>
        <v>0</v>
      </c>
      <c r="F11" s="2"/>
      <c r="G11" s="14"/>
      <c r="H11" s="15"/>
      <c r="I11" s="15"/>
      <c r="J11" s="1"/>
      <c r="K11" s="1"/>
      <c r="L11" s="1"/>
      <c r="M11" s="1"/>
      <c r="N11" s="1"/>
      <c r="O11" s="72">
        <f>I9+(I8-I9)/(H8-H9)*(O10-H9)</f>
        <v>52</v>
      </c>
      <c r="P11" s="1"/>
      <c r="Q11" s="72">
        <f>Q9*(Q10-H10)</f>
        <v>120</v>
      </c>
      <c r="R11" s="1"/>
      <c r="S11" s="1"/>
      <c r="T11" s="1"/>
      <c r="U11" s="1"/>
      <c r="V11" s="1"/>
    </row>
    <row r="12" spans="1:22" ht="15" thickBot="1" x14ac:dyDescent="0.25">
      <c r="A12" s="7" t="s">
        <v>8</v>
      </c>
      <c r="B12" s="12"/>
      <c r="C12" s="13" t="s">
        <v>6</v>
      </c>
      <c r="D12" s="36">
        <v>200</v>
      </c>
      <c r="E12" s="69">
        <f t="shared" si="0"/>
        <v>0</v>
      </c>
      <c r="F12" s="2"/>
      <c r="G12" s="10" t="s">
        <v>63</v>
      </c>
      <c r="H12" s="32">
        <f>E55</f>
        <v>0</v>
      </c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1" thickBot="1" x14ac:dyDescent="0.35">
      <c r="A13" s="7" t="s">
        <v>9</v>
      </c>
      <c r="B13" s="12"/>
      <c r="C13" s="13" t="s">
        <v>6</v>
      </c>
      <c r="D13" s="36">
        <v>200</v>
      </c>
      <c r="E13" s="69">
        <f t="shared" si="0"/>
        <v>0</v>
      </c>
      <c r="F13" s="2"/>
      <c r="G13" s="10" t="s">
        <v>73</v>
      </c>
      <c r="H13" s="33">
        <f>IF(H12&lt;H8,I8,IF(H12=H9,I9,IF(H12&gt;H10,I10,IF(H12&lt;H9,O11,IF(H12&gt;H9,Q11)))))</f>
        <v>20</v>
      </c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.5" thickBot="1" x14ac:dyDescent="0.25">
      <c r="A14" s="75" t="s">
        <v>10</v>
      </c>
      <c r="B14" s="76"/>
      <c r="C14" s="77"/>
      <c r="D14" s="6"/>
      <c r="E14" s="6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x14ac:dyDescent="0.2">
      <c r="A15" s="7" t="s">
        <v>11</v>
      </c>
      <c r="B15" s="8"/>
      <c r="C15" s="9" t="s">
        <v>3</v>
      </c>
      <c r="D15" s="36">
        <v>300</v>
      </c>
      <c r="E15" s="69">
        <f t="shared" si="0"/>
        <v>0</v>
      </c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  <c r="V15" s="2"/>
    </row>
    <row r="16" spans="1:22" ht="14.25" x14ac:dyDescent="0.2">
      <c r="A16" s="7" t="s">
        <v>12</v>
      </c>
      <c r="B16" s="12"/>
      <c r="C16" s="9" t="s">
        <v>3</v>
      </c>
      <c r="D16" s="36">
        <v>300</v>
      </c>
      <c r="E16" s="69">
        <f t="shared" si="0"/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12" ht="14.25" x14ac:dyDescent="0.2">
      <c r="A17" s="7" t="s">
        <v>13</v>
      </c>
      <c r="B17" s="12"/>
      <c r="C17" s="9" t="s">
        <v>6</v>
      </c>
      <c r="D17" s="36">
        <v>100</v>
      </c>
      <c r="E17" s="69">
        <f t="shared" si="0"/>
        <v>0</v>
      </c>
      <c r="F17" s="2"/>
      <c r="G17" s="2"/>
      <c r="H17" s="2"/>
      <c r="I17" s="2"/>
      <c r="J17" s="2"/>
      <c r="K17" s="2"/>
      <c r="L17" s="2"/>
    </row>
    <row r="18" spans="1:12" ht="14.25" x14ac:dyDescent="0.2">
      <c r="A18" s="7" t="s">
        <v>14</v>
      </c>
      <c r="B18" s="12"/>
      <c r="C18" s="9" t="s">
        <v>6</v>
      </c>
      <c r="D18" s="36">
        <v>100</v>
      </c>
      <c r="E18" s="69">
        <f t="shared" si="0"/>
        <v>0</v>
      </c>
      <c r="F18" s="2"/>
      <c r="G18" s="2"/>
      <c r="H18" s="2"/>
      <c r="I18" s="2"/>
      <c r="J18" s="2"/>
      <c r="K18" s="2"/>
      <c r="L18" s="2"/>
    </row>
    <row r="19" spans="1:12" ht="14.25" x14ac:dyDescent="0.2">
      <c r="A19" s="7" t="s">
        <v>15</v>
      </c>
      <c r="B19" s="11"/>
      <c r="C19" s="9" t="s">
        <v>6</v>
      </c>
      <c r="D19" s="36">
        <v>300</v>
      </c>
      <c r="E19" s="69">
        <f t="shared" si="0"/>
        <v>0</v>
      </c>
      <c r="F19" s="2"/>
      <c r="G19" s="2"/>
      <c r="H19" s="2"/>
      <c r="I19" s="2"/>
      <c r="J19" s="2"/>
      <c r="K19" s="2"/>
      <c r="L19" s="2"/>
    </row>
    <row r="20" spans="1:12" ht="14.25" x14ac:dyDescent="0.2">
      <c r="A20" s="7" t="s">
        <v>16</v>
      </c>
      <c r="B20" s="11"/>
      <c r="C20" s="9" t="s">
        <v>6</v>
      </c>
      <c r="D20" s="36">
        <v>200</v>
      </c>
      <c r="E20" s="69">
        <f t="shared" si="0"/>
        <v>0</v>
      </c>
      <c r="F20" s="2"/>
      <c r="G20" s="2"/>
      <c r="H20" s="2"/>
      <c r="I20" s="2"/>
      <c r="J20" s="2"/>
      <c r="K20" s="2"/>
      <c r="L20" s="2"/>
    </row>
    <row r="21" spans="1:12" ht="15" thickBot="1" x14ac:dyDescent="0.25">
      <c r="A21" s="7" t="s">
        <v>17</v>
      </c>
      <c r="B21" s="11"/>
      <c r="C21" s="9" t="s">
        <v>6</v>
      </c>
      <c r="D21" s="36">
        <v>100</v>
      </c>
      <c r="E21" s="69">
        <f t="shared" si="0"/>
        <v>0</v>
      </c>
      <c r="F21" s="2"/>
      <c r="G21" s="2"/>
      <c r="H21" s="2"/>
      <c r="I21" s="2"/>
      <c r="J21" s="2"/>
      <c r="K21" s="2"/>
      <c r="L21" s="2"/>
    </row>
    <row r="22" spans="1:12" ht="13.5" thickBot="1" x14ac:dyDescent="0.25">
      <c r="A22" s="75" t="s">
        <v>18</v>
      </c>
      <c r="B22" s="76"/>
      <c r="C22" s="77"/>
      <c r="D22" s="37"/>
      <c r="E22" s="6"/>
      <c r="F22" s="2"/>
      <c r="G22" s="2"/>
      <c r="H22" s="2"/>
      <c r="I22" s="2"/>
      <c r="J22" s="2"/>
      <c r="K22" s="2"/>
      <c r="L22" s="2"/>
    </row>
    <row r="23" spans="1:12" ht="14.25" x14ac:dyDescent="0.2">
      <c r="A23" s="7" t="s">
        <v>19</v>
      </c>
      <c r="B23" s="8"/>
      <c r="C23" s="9" t="s">
        <v>3</v>
      </c>
      <c r="D23" s="36">
        <v>500</v>
      </c>
      <c r="E23" s="69">
        <f t="shared" si="0"/>
        <v>0</v>
      </c>
      <c r="F23" s="2"/>
      <c r="G23" s="2"/>
      <c r="H23" s="2"/>
      <c r="I23" s="2"/>
      <c r="J23" s="2"/>
      <c r="K23" s="2"/>
      <c r="L23" s="2"/>
    </row>
    <row r="24" spans="1:12" ht="14.25" x14ac:dyDescent="0.2">
      <c r="A24" s="7" t="s">
        <v>20</v>
      </c>
      <c r="B24" s="12"/>
      <c r="C24" s="9" t="s">
        <v>21</v>
      </c>
      <c r="D24" s="36">
        <v>100</v>
      </c>
      <c r="E24" s="69">
        <f t="shared" si="0"/>
        <v>0</v>
      </c>
      <c r="F24" s="2"/>
      <c r="G24" s="2"/>
      <c r="H24" s="2"/>
      <c r="I24" s="2"/>
      <c r="J24" s="2"/>
      <c r="K24" s="2"/>
      <c r="L24" s="2"/>
    </row>
    <row r="25" spans="1:12" ht="14.25" x14ac:dyDescent="0.2">
      <c r="A25" s="7" t="s">
        <v>22</v>
      </c>
      <c r="B25" s="12"/>
      <c r="C25" s="16" t="s">
        <v>3</v>
      </c>
      <c r="D25" s="38">
        <v>100</v>
      </c>
      <c r="E25" s="69">
        <f t="shared" si="0"/>
        <v>0</v>
      </c>
      <c r="F25" s="2"/>
      <c r="G25" s="2"/>
      <c r="H25" s="2"/>
      <c r="I25" s="2"/>
      <c r="J25" s="2"/>
      <c r="K25" s="2"/>
      <c r="L25" s="2"/>
    </row>
    <row r="26" spans="1:12" ht="14.25" x14ac:dyDescent="0.2">
      <c r="A26" s="7" t="s">
        <v>23</v>
      </c>
      <c r="B26" s="12"/>
      <c r="C26" s="17" t="s">
        <v>3</v>
      </c>
      <c r="D26" s="38">
        <v>100</v>
      </c>
      <c r="E26" s="69">
        <f t="shared" si="0"/>
        <v>0</v>
      </c>
      <c r="F26" s="2"/>
      <c r="G26" s="2"/>
      <c r="H26" s="2"/>
      <c r="I26" s="2"/>
      <c r="J26" s="2"/>
      <c r="K26" s="2"/>
      <c r="L26" s="2"/>
    </row>
    <row r="27" spans="1:12" ht="15" thickBot="1" x14ac:dyDescent="0.25">
      <c r="A27" s="7" t="s">
        <v>24</v>
      </c>
      <c r="B27" s="12"/>
      <c r="C27" s="17" t="s">
        <v>25</v>
      </c>
      <c r="D27" s="38">
        <v>300</v>
      </c>
      <c r="E27" s="69">
        <f t="shared" si="0"/>
        <v>0</v>
      </c>
      <c r="F27" s="2"/>
      <c r="G27" s="2"/>
      <c r="H27" s="2"/>
      <c r="I27" s="2"/>
      <c r="J27" s="2"/>
      <c r="K27" s="2"/>
      <c r="L27" s="2"/>
    </row>
    <row r="28" spans="1:12" ht="13.5" thickBot="1" x14ac:dyDescent="0.25">
      <c r="A28" s="75" t="s">
        <v>26</v>
      </c>
      <c r="B28" s="76"/>
      <c r="C28" s="77"/>
      <c r="D28" s="37"/>
      <c r="E28" s="6"/>
      <c r="F28" s="2"/>
      <c r="G28" s="2"/>
      <c r="H28" s="2"/>
      <c r="I28" s="2"/>
      <c r="J28" s="2"/>
      <c r="K28" s="2"/>
      <c r="L28" s="2"/>
    </row>
    <row r="29" spans="1:12" ht="14.25" x14ac:dyDescent="0.2">
      <c r="A29" s="18" t="s">
        <v>27</v>
      </c>
      <c r="B29" s="8"/>
      <c r="C29" s="19" t="s">
        <v>6</v>
      </c>
      <c r="D29" s="39">
        <v>300</v>
      </c>
      <c r="E29" s="69">
        <f t="shared" si="0"/>
        <v>0</v>
      </c>
      <c r="F29" s="2"/>
      <c r="G29" s="2"/>
      <c r="H29" s="2"/>
      <c r="I29" s="2"/>
      <c r="J29" s="2"/>
      <c r="K29" s="2"/>
      <c r="L29" s="2"/>
    </row>
    <row r="30" spans="1:12" ht="14.25" x14ac:dyDescent="0.2">
      <c r="A30" s="18" t="s">
        <v>28</v>
      </c>
      <c r="B30" s="8"/>
      <c r="C30" s="19" t="s">
        <v>6</v>
      </c>
      <c r="D30" s="39">
        <v>300</v>
      </c>
      <c r="E30" s="69">
        <f t="shared" si="0"/>
        <v>0</v>
      </c>
      <c r="F30" s="2"/>
      <c r="G30" s="2"/>
      <c r="H30" s="2"/>
      <c r="I30" s="2"/>
      <c r="J30" s="2"/>
      <c r="K30" s="2"/>
      <c r="L30" s="2"/>
    </row>
    <row r="31" spans="1:12" ht="14.25" x14ac:dyDescent="0.2">
      <c r="A31" s="7" t="s">
        <v>29</v>
      </c>
      <c r="B31" s="12"/>
      <c r="C31" s="9" t="s">
        <v>6</v>
      </c>
      <c r="D31" s="36">
        <v>300</v>
      </c>
      <c r="E31" s="69">
        <f t="shared" si="0"/>
        <v>0</v>
      </c>
      <c r="F31" s="2"/>
      <c r="G31" s="2"/>
      <c r="H31" s="2"/>
      <c r="I31" s="2"/>
      <c r="J31" s="2"/>
      <c r="K31" s="2"/>
      <c r="L31" s="2"/>
    </row>
    <row r="32" spans="1:12" ht="14.25" x14ac:dyDescent="0.2">
      <c r="A32" s="7" t="s">
        <v>30</v>
      </c>
      <c r="B32" s="12"/>
      <c r="C32" s="9" t="s">
        <v>6</v>
      </c>
      <c r="D32" s="36">
        <v>500</v>
      </c>
      <c r="E32" s="69">
        <f t="shared" si="0"/>
        <v>0</v>
      </c>
      <c r="F32" s="2"/>
      <c r="G32" s="2"/>
      <c r="H32" s="2"/>
      <c r="I32" s="2"/>
      <c r="J32" s="2"/>
      <c r="K32" s="2"/>
      <c r="L32" s="2"/>
    </row>
    <row r="33" spans="1:12" ht="14.25" x14ac:dyDescent="0.2">
      <c r="A33" s="7" t="s">
        <v>31</v>
      </c>
      <c r="B33" s="12"/>
      <c r="C33" s="9" t="s">
        <v>32</v>
      </c>
      <c r="D33" s="36">
        <v>100</v>
      </c>
      <c r="E33" s="69">
        <f t="shared" si="0"/>
        <v>0</v>
      </c>
      <c r="F33" s="2"/>
      <c r="G33" s="2"/>
      <c r="H33" s="2"/>
      <c r="I33" s="2"/>
      <c r="J33" s="2"/>
      <c r="K33" s="2"/>
      <c r="L33" s="2"/>
    </row>
    <row r="34" spans="1:12" ht="14.25" x14ac:dyDescent="0.2">
      <c r="A34" s="7" t="s">
        <v>33</v>
      </c>
      <c r="B34" s="12"/>
      <c r="C34" s="9" t="s">
        <v>6</v>
      </c>
      <c r="D34" s="36">
        <v>300</v>
      </c>
      <c r="E34" s="69">
        <f t="shared" si="0"/>
        <v>0</v>
      </c>
      <c r="F34" s="2"/>
      <c r="G34" s="2"/>
      <c r="H34" s="2"/>
      <c r="I34" s="2"/>
      <c r="J34" s="2"/>
      <c r="K34" s="2"/>
      <c r="L34" s="2"/>
    </row>
    <row r="35" spans="1:12" ht="15" thickBot="1" x14ac:dyDescent="0.25">
      <c r="A35" s="7" t="s">
        <v>34</v>
      </c>
      <c r="B35" s="12"/>
      <c r="C35" s="13" t="s">
        <v>6</v>
      </c>
      <c r="D35" s="36">
        <v>100</v>
      </c>
      <c r="E35" s="69">
        <f t="shared" si="0"/>
        <v>0</v>
      </c>
      <c r="F35" s="2"/>
      <c r="G35" s="2"/>
      <c r="H35" s="2"/>
      <c r="I35" s="2"/>
      <c r="J35" s="2"/>
      <c r="K35" s="2"/>
      <c r="L35" s="2"/>
    </row>
    <row r="36" spans="1:12" ht="13.5" thickBot="1" x14ac:dyDescent="0.25">
      <c r="A36" s="75" t="s">
        <v>35</v>
      </c>
      <c r="B36" s="76"/>
      <c r="C36" s="77"/>
      <c r="D36" s="37"/>
      <c r="E36" s="6"/>
      <c r="F36" s="2"/>
      <c r="G36" s="2"/>
      <c r="H36" s="2"/>
      <c r="I36" s="2"/>
      <c r="J36" s="2"/>
    </row>
    <row r="37" spans="1:12" ht="14.25" x14ac:dyDescent="0.2">
      <c r="A37" s="18" t="s">
        <v>36</v>
      </c>
      <c r="B37" s="12"/>
      <c r="C37" s="9" t="s">
        <v>3</v>
      </c>
      <c r="D37" s="36">
        <v>500</v>
      </c>
      <c r="E37" s="69">
        <f t="shared" si="0"/>
        <v>0</v>
      </c>
      <c r="F37" s="2"/>
      <c r="G37" s="2"/>
      <c r="H37" s="2"/>
      <c r="I37" s="2"/>
      <c r="J37" s="2"/>
    </row>
    <row r="38" spans="1:12" ht="14.25" x14ac:dyDescent="0.2">
      <c r="A38" s="7" t="s">
        <v>37</v>
      </c>
      <c r="B38" s="12"/>
      <c r="C38" s="9" t="s">
        <v>38</v>
      </c>
      <c r="D38" s="36">
        <v>100</v>
      </c>
      <c r="E38" s="69">
        <f t="shared" si="0"/>
        <v>0</v>
      </c>
      <c r="F38" s="2"/>
      <c r="G38" s="2"/>
      <c r="H38" s="2"/>
      <c r="I38" s="2"/>
      <c r="J38" s="2"/>
    </row>
    <row r="39" spans="1:12" ht="15" thickBot="1" x14ac:dyDescent="0.25">
      <c r="A39" s="7" t="s">
        <v>39</v>
      </c>
      <c r="B39" s="12"/>
      <c r="C39" s="9" t="s">
        <v>38</v>
      </c>
      <c r="D39" s="36">
        <v>100</v>
      </c>
      <c r="E39" s="69">
        <f t="shared" si="0"/>
        <v>0</v>
      </c>
      <c r="F39" s="2"/>
      <c r="G39" s="2"/>
      <c r="H39" s="2"/>
      <c r="I39" s="2"/>
      <c r="J39" s="2"/>
    </row>
    <row r="40" spans="1:12" ht="13.5" thickBot="1" x14ac:dyDescent="0.25">
      <c r="A40" s="75" t="s">
        <v>40</v>
      </c>
      <c r="B40" s="76"/>
      <c r="C40" s="77"/>
      <c r="D40" s="37"/>
      <c r="E40" s="6"/>
      <c r="F40" s="2"/>
      <c r="G40" s="2"/>
      <c r="H40" s="2"/>
      <c r="I40" s="2"/>
      <c r="J40" s="2"/>
    </row>
    <row r="41" spans="1:12" ht="14.25" x14ac:dyDescent="0.2">
      <c r="A41" s="18" t="s">
        <v>41</v>
      </c>
      <c r="B41" s="12"/>
      <c r="C41" s="9" t="s">
        <v>6</v>
      </c>
      <c r="D41" s="36">
        <v>500</v>
      </c>
      <c r="E41" s="69">
        <f t="shared" si="0"/>
        <v>0</v>
      </c>
      <c r="F41" s="2"/>
      <c r="G41" s="2"/>
      <c r="H41" s="2"/>
      <c r="I41" s="2"/>
      <c r="J41" s="2"/>
    </row>
    <row r="42" spans="1:12" ht="14.25" x14ac:dyDescent="0.2">
      <c r="A42" s="7" t="s">
        <v>42</v>
      </c>
      <c r="B42" s="12"/>
      <c r="C42" s="9" t="s">
        <v>6</v>
      </c>
      <c r="D42" s="36">
        <v>200</v>
      </c>
      <c r="E42" s="69">
        <f t="shared" si="0"/>
        <v>0</v>
      </c>
      <c r="F42" s="2"/>
      <c r="G42" s="2"/>
      <c r="H42" s="2"/>
      <c r="I42" s="2"/>
      <c r="J42" s="2"/>
    </row>
    <row r="43" spans="1:12" ht="14.25" x14ac:dyDescent="0.2">
      <c r="A43" s="7" t="s">
        <v>43</v>
      </c>
      <c r="B43" s="12"/>
      <c r="C43" s="9" t="s">
        <v>38</v>
      </c>
      <c r="D43" s="36">
        <v>500</v>
      </c>
      <c r="E43" s="69">
        <f t="shared" si="0"/>
        <v>0</v>
      </c>
      <c r="F43" s="2"/>
      <c r="G43" s="2"/>
      <c r="H43" s="2"/>
      <c r="I43" s="2"/>
      <c r="J43" s="2"/>
    </row>
    <row r="44" spans="1:12" ht="15" thickBot="1" x14ac:dyDescent="0.25">
      <c r="A44" s="7" t="s">
        <v>44</v>
      </c>
      <c r="B44" s="12"/>
      <c r="C44" s="9" t="s">
        <v>6</v>
      </c>
      <c r="D44" s="36">
        <v>100</v>
      </c>
      <c r="E44" s="69">
        <f t="shared" si="0"/>
        <v>0</v>
      </c>
      <c r="F44" s="2"/>
      <c r="G44" s="2"/>
      <c r="H44" s="2"/>
      <c r="I44" s="2"/>
      <c r="J44" s="2"/>
    </row>
    <row r="45" spans="1:12" ht="13.5" thickBot="1" x14ac:dyDescent="0.25">
      <c r="A45" s="75" t="s">
        <v>45</v>
      </c>
      <c r="B45" s="76"/>
      <c r="C45" s="77"/>
      <c r="D45" s="37"/>
      <c r="E45" s="6"/>
      <c r="F45" s="2"/>
      <c r="G45" s="2"/>
      <c r="H45" s="2"/>
      <c r="I45" s="2"/>
      <c r="J45" s="2"/>
    </row>
    <row r="46" spans="1:12" ht="14.25" x14ac:dyDescent="0.2">
      <c r="A46" s="7" t="s">
        <v>46</v>
      </c>
      <c r="B46" s="11"/>
      <c r="C46" s="9" t="s">
        <v>38</v>
      </c>
      <c r="D46" s="40">
        <v>200</v>
      </c>
      <c r="E46" s="69">
        <f t="shared" si="0"/>
        <v>0</v>
      </c>
      <c r="F46" s="2"/>
      <c r="G46" s="2"/>
      <c r="H46" s="2"/>
      <c r="I46" s="2"/>
      <c r="J46" s="2"/>
    </row>
    <row r="47" spans="1:12" ht="14.25" x14ac:dyDescent="0.2">
      <c r="A47" s="20" t="s">
        <v>47</v>
      </c>
      <c r="B47" s="12"/>
      <c r="C47" s="9" t="s">
        <v>32</v>
      </c>
      <c r="D47" s="41">
        <v>100</v>
      </c>
      <c r="E47" s="69">
        <f t="shared" si="0"/>
        <v>0</v>
      </c>
      <c r="F47" s="2"/>
      <c r="G47" s="2"/>
      <c r="H47" s="2"/>
      <c r="I47" s="2"/>
      <c r="J47" s="2"/>
    </row>
    <row r="48" spans="1:12" ht="14.25" x14ac:dyDescent="0.2">
      <c r="A48" s="21" t="s">
        <v>48</v>
      </c>
      <c r="B48" s="12"/>
      <c r="C48" s="9" t="s">
        <v>49</v>
      </c>
      <c r="D48" s="41">
        <v>200</v>
      </c>
      <c r="E48" s="69">
        <f t="shared" si="0"/>
        <v>0</v>
      </c>
      <c r="F48" s="2"/>
      <c r="G48" s="2"/>
      <c r="H48" s="2"/>
      <c r="I48" s="2"/>
      <c r="J48" s="2"/>
    </row>
    <row r="49" spans="1:10" ht="15" thickBot="1" x14ac:dyDescent="0.25">
      <c r="A49" s="22" t="s">
        <v>50</v>
      </c>
      <c r="B49" s="23"/>
      <c r="C49" s="24" t="s">
        <v>32</v>
      </c>
      <c r="D49" s="42">
        <v>300</v>
      </c>
      <c r="E49" s="69">
        <f t="shared" si="0"/>
        <v>0</v>
      </c>
      <c r="F49" s="2"/>
      <c r="G49" s="2"/>
      <c r="H49" s="2"/>
      <c r="I49" s="2"/>
      <c r="J49" s="2"/>
    </row>
    <row r="50" spans="1:10" ht="13.5" thickBot="1" x14ac:dyDescent="0.25">
      <c r="A50" s="75" t="s">
        <v>51</v>
      </c>
      <c r="B50" s="76"/>
      <c r="C50" s="77"/>
      <c r="D50" s="37"/>
      <c r="E50" s="6"/>
      <c r="F50" s="2"/>
      <c r="G50" s="2"/>
      <c r="H50" s="2"/>
      <c r="I50" s="2"/>
      <c r="J50" s="2"/>
    </row>
    <row r="51" spans="1:10" ht="14.25" x14ac:dyDescent="0.2">
      <c r="A51" s="25" t="s">
        <v>60</v>
      </c>
      <c r="B51" s="26"/>
      <c r="C51" s="27" t="s">
        <v>52</v>
      </c>
      <c r="D51" s="43">
        <v>500</v>
      </c>
      <c r="E51" s="69">
        <f t="shared" si="0"/>
        <v>0</v>
      </c>
      <c r="F51" s="2"/>
      <c r="G51" s="2"/>
      <c r="H51" s="2"/>
      <c r="I51" s="2"/>
      <c r="J51" s="2"/>
    </row>
    <row r="52" spans="1:10" ht="14.25" x14ac:dyDescent="0.2">
      <c r="A52" s="20" t="s">
        <v>53</v>
      </c>
      <c r="B52" s="12"/>
      <c r="C52" s="9" t="s">
        <v>32</v>
      </c>
      <c r="D52" s="36">
        <v>200</v>
      </c>
      <c r="E52" s="69">
        <f t="shared" si="0"/>
        <v>0</v>
      </c>
      <c r="F52" s="2"/>
      <c r="G52" s="2"/>
      <c r="H52" s="2"/>
      <c r="I52" s="2"/>
      <c r="J52" s="2"/>
    </row>
    <row r="53" spans="1:10" ht="14.25" x14ac:dyDescent="0.2">
      <c r="A53" s="20" t="s">
        <v>54</v>
      </c>
      <c r="B53" s="12"/>
      <c r="C53" s="9" t="s">
        <v>32</v>
      </c>
      <c r="D53" s="36">
        <v>100</v>
      </c>
      <c r="E53" s="69">
        <f t="shared" si="0"/>
        <v>0</v>
      </c>
      <c r="F53" s="2"/>
      <c r="G53" s="2"/>
      <c r="H53" s="2"/>
      <c r="I53" s="2"/>
      <c r="J53" s="2"/>
    </row>
    <row r="54" spans="1:10" ht="15" thickBot="1" x14ac:dyDescent="0.25">
      <c r="A54" s="7" t="s">
        <v>55</v>
      </c>
      <c r="B54" s="11"/>
      <c r="C54" s="9" t="s">
        <v>52</v>
      </c>
      <c r="D54" s="44">
        <v>100</v>
      </c>
      <c r="E54" s="69">
        <f t="shared" si="0"/>
        <v>0</v>
      </c>
      <c r="F54" s="2"/>
      <c r="G54" s="2"/>
      <c r="H54" s="2"/>
      <c r="I54" s="2"/>
      <c r="J54" s="2"/>
    </row>
    <row r="55" spans="1:10" ht="15.75" thickBot="1" x14ac:dyDescent="0.3">
      <c r="A55" s="75" t="s">
        <v>59</v>
      </c>
      <c r="B55" s="76"/>
      <c r="C55" s="77"/>
      <c r="D55" s="37"/>
      <c r="E55" s="70">
        <f>SUM(E8:E13,E15:E21,E23:E27,E29:E35,E37:E39,E41:E44,E46:E49,E51:E54)</f>
        <v>0</v>
      </c>
      <c r="F55" s="2"/>
      <c r="G55" s="2"/>
      <c r="H55" s="2"/>
      <c r="I55" s="2"/>
      <c r="J55" s="2"/>
    </row>
    <row r="56" spans="1:1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idden="1" x14ac:dyDescent="0.2">
      <c r="A59" s="2"/>
      <c r="B59" s="2"/>
      <c r="C59" s="2"/>
      <c r="D59" s="2"/>
      <c r="E59" s="2"/>
      <c r="F59" s="2"/>
      <c r="G59" s="2"/>
      <c r="H59" s="2"/>
    </row>
    <row r="60" spans="1:10" hidden="1" x14ac:dyDescent="0.2">
      <c r="A60" s="2"/>
      <c r="B60" s="2"/>
      <c r="C60" s="2"/>
      <c r="D60" s="2"/>
      <c r="E60" s="2"/>
      <c r="F60" s="2"/>
      <c r="G60" s="2"/>
      <c r="H60" s="2"/>
    </row>
    <row r="61" spans="1:10" hidden="1" x14ac:dyDescent="0.2">
      <c r="A61" s="2"/>
      <c r="B61" s="2"/>
      <c r="C61" s="2"/>
      <c r="D61" s="2"/>
      <c r="E61" s="2"/>
      <c r="F61" s="2"/>
      <c r="G61" s="2"/>
      <c r="H61" s="2"/>
    </row>
    <row r="62" spans="1:10" hidden="1" x14ac:dyDescent="0.2">
      <c r="A62" s="2"/>
      <c r="B62" s="2"/>
      <c r="C62" s="2"/>
      <c r="D62" s="2"/>
      <c r="E62" s="2"/>
      <c r="F62" s="2"/>
      <c r="G62" s="2"/>
      <c r="H62" s="2"/>
    </row>
    <row r="63" spans="1:10" hidden="1" x14ac:dyDescent="0.2">
      <c r="A63" s="2"/>
      <c r="B63" s="2"/>
      <c r="C63" s="2"/>
      <c r="D63" s="2"/>
      <c r="E63" s="2"/>
      <c r="F63" s="2"/>
      <c r="G63" s="2"/>
      <c r="H63" s="2"/>
    </row>
    <row r="64" spans="1:10" hidden="1" x14ac:dyDescent="0.2">
      <c r="A64" s="2"/>
      <c r="B64" s="2"/>
      <c r="C64" s="2"/>
      <c r="D64" s="2"/>
      <c r="E64" s="2"/>
      <c r="F64" s="2"/>
      <c r="G64" s="2"/>
      <c r="H64" s="2"/>
    </row>
    <row r="65" spans="5:8" hidden="1" x14ac:dyDescent="0.2">
      <c r="E65" s="2"/>
      <c r="F65" s="2"/>
      <c r="G65" s="2"/>
      <c r="H65" s="2"/>
    </row>
    <row r="66" spans="5:8" hidden="1" x14ac:dyDescent="0.2">
      <c r="E66" s="2"/>
      <c r="F66" s="2"/>
      <c r="G66" s="2"/>
      <c r="H66" s="2"/>
    </row>
    <row r="67" spans="5:8" hidden="1" x14ac:dyDescent="0.2">
      <c r="E67" s="2"/>
      <c r="F67" s="2"/>
      <c r="G67" s="2"/>
      <c r="H67" s="2"/>
    </row>
    <row r="68" spans="5:8" hidden="1" x14ac:dyDescent="0.2">
      <c r="E68" s="2"/>
      <c r="F68" s="2"/>
      <c r="G68" s="2"/>
      <c r="H68" s="2"/>
    </row>
    <row r="69" spans="5:8" hidden="1" x14ac:dyDescent="0.2">
      <c r="E69" s="2"/>
      <c r="F69" s="2"/>
      <c r="G69" s="2"/>
      <c r="H69" s="2"/>
    </row>
    <row r="70" spans="5:8" hidden="1" x14ac:dyDescent="0.2">
      <c r="E70" s="2"/>
      <c r="F70" s="2"/>
      <c r="G70" s="2"/>
      <c r="H70" s="2"/>
    </row>
    <row r="71" spans="5:8" hidden="1" x14ac:dyDescent="0.2">
      <c r="E71" s="2"/>
      <c r="F71" s="2"/>
      <c r="G71" s="2"/>
      <c r="H71" s="2"/>
    </row>
    <row r="72" spans="5:8" hidden="1" x14ac:dyDescent="0.2">
      <c r="E72" s="2"/>
      <c r="F72" s="2"/>
      <c r="G72" s="2"/>
      <c r="H72" s="2"/>
    </row>
    <row r="73" spans="5:8" hidden="1" x14ac:dyDescent="0.2">
      <c r="E73" s="2"/>
      <c r="F73" s="2"/>
      <c r="G73" s="2"/>
      <c r="H73" s="2"/>
    </row>
    <row r="74" spans="5:8" hidden="1" x14ac:dyDescent="0.2">
      <c r="E74" s="2"/>
      <c r="F74" s="2"/>
      <c r="G74" s="2"/>
      <c r="H74" s="2"/>
    </row>
    <row r="75" spans="5:8" hidden="1" x14ac:dyDescent="0.2">
      <c r="E75" s="2"/>
      <c r="F75" s="2"/>
      <c r="G75" s="2"/>
      <c r="H75" s="2"/>
    </row>
    <row r="76" spans="5:8" hidden="1" x14ac:dyDescent="0.2">
      <c r="E76" s="2"/>
      <c r="F76" s="2"/>
      <c r="G76" s="2"/>
      <c r="H76" s="2"/>
    </row>
    <row r="77" spans="5:8" hidden="1" x14ac:dyDescent="0.2">
      <c r="E77" s="2"/>
      <c r="F77" s="2"/>
      <c r="G77" s="2"/>
      <c r="H77" s="2"/>
    </row>
    <row r="78" spans="5:8" hidden="1" x14ac:dyDescent="0.2">
      <c r="E78" s="2"/>
      <c r="F78" s="2"/>
      <c r="G78" s="2"/>
      <c r="H78" s="2"/>
    </row>
    <row r="79" spans="5:8" hidden="1" x14ac:dyDescent="0.2">
      <c r="E79" s="2"/>
      <c r="F79" s="2"/>
      <c r="G79" s="2"/>
      <c r="H79" s="2"/>
    </row>
    <row r="80" spans="5:8" hidden="1" x14ac:dyDescent="0.2">
      <c r="E80" s="2"/>
      <c r="F80" s="2"/>
      <c r="G80" s="2"/>
      <c r="H80" s="2"/>
    </row>
    <row r="81" spans="5:8" hidden="1" x14ac:dyDescent="0.2">
      <c r="E81" s="2"/>
      <c r="F81" s="2"/>
      <c r="G81" s="2"/>
      <c r="H81" s="2"/>
    </row>
    <row r="82" spans="5:8" hidden="1" x14ac:dyDescent="0.2">
      <c r="E82" s="2"/>
      <c r="F82" s="2"/>
      <c r="G82" s="2"/>
      <c r="H82" s="2"/>
    </row>
    <row r="83" spans="5:8" hidden="1" x14ac:dyDescent="0.2">
      <c r="E83" s="2"/>
      <c r="F83" s="2"/>
      <c r="G83" s="2"/>
      <c r="H83" s="2"/>
    </row>
    <row r="84" spans="5:8" hidden="1" x14ac:dyDescent="0.2">
      <c r="E84" s="2"/>
      <c r="F84" s="2"/>
      <c r="G84" s="2"/>
      <c r="H84" s="2"/>
    </row>
    <row r="85" spans="5:8" hidden="1" x14ac:dyDescent="0.2">
      <c r="E85" s="2"/>
      <c r="F85" s="2"/>
      <c r="G85" s="2"/>
      <c r="H85" s="2"/>
    </row>
    <row r="86" spans="5:8" hidden="1" x14ac:dyDescent="0.2">
      <c r="E86" s="2"/>
      <c r="F86" s="2"/>
      <c r="G86" s="2"/>
      <c r="H86" s="2"/>
    </row>
    <row r="87" spans="5:8" hidden="1" x14ac:dyDescent="0.2">
      <c r="E87" s="2"/>
      <c r="F87" s="2"/>
      <c r="G87" s="2"/>
      <c r="H87" s="2"/>
    </row>
    <row r="88" spans="5:8" hidden="1" x14ac:dyDescent="0.2">
      <c r="E88" s="2"/>
      <c r="F88" s="2"/>
      <c r="G88" s="2"/>
      <c r="H88" s="2"/>
    </row>
    <row r="89" spans="5:8" hidden="1" x14ac:dyDescent="0.2">
      <c r="E89" s="2"/>
      <c r="F89" s="2"/>
      <c r="G89" s="2"/>
      <c r="H89" s="2"/>
    </row>
    <row r="90" spans="5:8" hidden="1" x14ac:dyDescent="0.2">
      <c r="E90" s="2"/>
      <c r="F90" s="2"/>
      <c r="G90" s="2"/>
      <c r="H90" s="2"/>
    </row>
    <row r="91" spans="5:8" hidden="1" x14ac:dyDescent="0.2">
      <c r="E91" s="2"/>
      <c r="F91" s="2"/>
      <c r="G91" s="2"/>
      <c r="H91" s="2"/>
    </row>
    <row r="92" spans="5:8" hidden="1" x14ac:dyDescent="0.2"/>
    <row r="93" spans="5:8" hidden="1" x14ac:dyDescent="0.2"/>
  </sheetData>
  <sheetProtection algorithmName="SHA-512" hashValue="bTy7Zu1SF9Qkc2/GEFR4/cvpvFm9cnVSiaduj4TduaUdXU2fwTpeM59KnIiq/6RrPdMrXC99uW4pXiuHligCog==" saltValue="3DmjRU2Y0e8xI5BQEyKG2g==" spinCount="100000" sheet="1" objects="1" scenarios="1"/>
  <mergeCells count="13">
    <mergeCell ref="A55:C55"/>
    <mergeCell ref="A50:C50"/>
    <mergeCell ref="A28:C28"/>
    <mergeCell ref="A5:C5"/>
    <mergeCell ref="A6:C6"/>
    <mergeCell ref="A14:C14"/>
    <mergeCell ref="A22:C22"/>
    <mergeCell ref="B2:D2"/>
    <mergeCell ref="A36:C36"/>
    <mergeCell ref="A40:C40"/>
    <mergeCell ref="A45:C45"/>
    <mergeCell ref="A1:D1"/>
    <mergeCell ref="A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4" sqref="B4"/>
    </sheetView>
  </sheetViews>
  <sheetFormatPr defaultColWidth="0" defaultRowHeight="15" zeroHeight="1" x14ac:dyDescent="0.25"/>
  <cols>
    <col min="1" max="1" width="3.140625" style="55" customWidth="1"/>
    <col min="2" max="2" width="40.7109375" style="55" bestFit="1" customWidth="1"/>
    <col min="3" max="3" width="21.85546875" style="55" bestFit="1" customWidth="1"/>
    <col min="4" max="4" width="21.140625" style="55" bestFit="1" customWidth="1"/>
    <col min="5" max="5" width="36.140625" style="55" customWidth="1"/>
    <col min="6" max="6" width="41.140625" style="55" bestFit="1" customWidth="1"/>
    <col min="7" max="7" width="10.5703125" style="55" bestFit="1" customWidth="1"/>
    <col min="8" max="8" width="16.7109375" style="55" bestFit="1" customWidth="1"/>
    <col min="9" max="9" width="8.85546875" style="55" customWidth="1"/>
    <col min="10" max="11" width="8.85546875" style="55" hidden="1" customWidth="1"/>
    <col min="12" max="12" width="41.140625" style="55" hidden="1" customWidth="1"/>
    <col min="13" max="13" width="19.5703125" style="55" hidden="1" customWidth="1"/>
    <col min="14" max="14" width="16.7109375" style="55" hidden="1" customWidth="1"/>
    <col min="15" max="16" width="0" style="55" hidden="1" customWidth="1"/>
    <col min="17" max="16384" width="0" style="55" hidden="1"/>
  </cols>
  <sheetData>
    <row r="1" spans="2:16" x14ac:dyDescent="0.25"/>
    <row r="2" spans="2:16" ht="15.75" thickBot="1" x14ac:dyDescent="0.3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2:16" ht="15.75" thickBot="1" x14ac:dyDescent="0.3">
      <c r="B3" s="54" t="s">
        <v>76</v>
      </c>
      <c r="C3" s="54" t="s">
        <v>81</v>
      </c>
      <c r="D3" s="54" t="s">
        <v>82</v>
      </c>
      <c r="I3" s="57"/>
      <c r="J3" s="57"/>
      <c r="P3" s="58"/>
    </row>
    <row r="4" spans="2:16" ht="15.75" thickBot="1" x14ac:dyDescent="0.3">
      <c r="B4" s="46" t="s">
        <v>68</v>
      </c>
      <c r="C4" s="52"/>
      <c r="D4" s="59">
        <v>135</v>
      </c>
      <c r="E4" s="60" t="str">
        <f>IF(C4&gt;D4,"Let op, uw prijs ligt boven het plafondbedrag","")</f>
        <v/>
      </c>
      <c r="F4" s="57"/>
      <c r="G4" s="46" t="s">
        <v>74</v>
      </c>
      <c r="H4" s="46" t="s">
        <v>61</v>
      </c>
      <c r="I4" s="57"/>
      <c r="J4" s="57"/>
      <c r="P4" s="58">
        <f>0-20</f>
        <v>-20</v>
      </c>
    </row>
    <row r="5" spans="2:16" ht="15.75" thickBot="1" x14ac:dyDescent="0.3">
      <c r="B5" s="46" t="s">
        <v>77</v>
      </c>
      <c r="C5" s="53"/>
      <c r="D5" s="59">
        <v>60</v>
      </c>
      <c r="E5" s="60" t="str">
        <f t="shared" ref="E5:E7" si="0">IF(C5&gt;D5,"Let op, uw prijs ligt boven het plafondbedrag","")</f>
        <v/>
      </c>
      <c r="F5" s="46" t="s">
        <v>65</v>
      </c>
      <c r="G5" s="47">
        <v>355</v>
      </c>
      <c r="H5" s="48">
        <v>0</v>
      </c>
      <c r="O5" s="58">
        <f>320-280</f>
        <v>40</v>
      </c>
    </row>
    <row r="6" spans="2:16" ht="15" customHeight="1" thickBot="1" x14ac:dyDescent="0.3">
      <c r="B6" s="46" t="s">
        <v>56</v>
      </c>
      <c r="C6" s="53"/>
      <c r="D6" s="59">
        <v>75</v>
      </c>
      <c r="E6" s="60" t="str">
        <f t="shared" si="0"/>
        <v/>
      </c>
      <c r="F6" s="46" t="s">
        <v>67</v>
      </c>
      <c r="G6" s="49">
        <v>300</v>
      </c>
      <c r="H6" s="50">
        <v>10</v>
      </c>
      <c r="O6" s="58">
        <f>P4/O5</f>
        <v>-0.5</v>
      </c>
    </row>
    <row r="7" spans="2:16" ht="15.75" thickBot="1" x14ac:dyDescent="0.3">
      <c r="B7" s="46" t="s">
        <v>78</v>
      </c>
      <c r="C7" s="53"/>
      <c r="D7" s="59">
        <v>85</v>
      </c>
      <c r="E7" s="60" t="str">
        <f t="shared" si="0"/>
        <v/>
      </c>
      <c r="O7" s="58">
        <v>315</v>
      </c>
    </row>
    <row r="8" spans="2:16" ht="15.75" thickBot="1" x14ac:dyDescent="0.3">
      <c r="B8" s="62"/>
      <c r="C8" s="63"/>
      <c r="F8" s="46" t="s">
        <v>63</v>
      </c>
      <c r="G8" s="32">
        <f>C9</f>
        <v>0</v>
      </c>
      <c r="O8" s="61">
        <f>O6*(O7-G5)</f>
        <v>20</v>
      </c>
    </row>
    <row r="9" spans="2:16" ht="21" thickBot="1" x14ac:dyDescent="0.35">
      <c r="B9" s="51" t="s">
        <v>75</v>
      </c>
      <c r="C9" s="64">
        <f>SUM(C4:C7)</f>
        <v>0</v>
      </c>
      <c r="F9" s="46" t="s">
        <v>64</v>
      </c>
      <c r="G9" s="73">
        <f>IF(G8&lt;G6,H6,IF(G8&gt;G5,H5,(H5-H6)/(G5-G6)*(G8-G5)))</f>
        <v>10</v>
      </c>
      <c r="O9" s="58"/>
    </row>
    <row r="10" spans="2:16" x14ac:dyDescent="0.25">
      <c r="O10" s="58"/>
    </row>
    <row r="11" spans="2:16" x14ac:dyDescent="0.25">
      <c r="F11" s="57"/>
      <c r="G11" s="57"/>
      <c r="H11" s="57"/>
      <c r="I11" s="57"/>
    </row>
    <row r="12" spans="2:16" x14ac:dyDescent="0.25">
      <c r="F12" s="57"/>
      <c r="G12" s="57"/>
      <c r="H12" s="57"/>
      <c r="I12" s="57"/>
    </row>
    <row r="13" spans="2:16" x14ac:dyDescent="0.25">
      <c r="F13" s="57"/>
      <c r="G13" s="57"/>
      <c r="H13" s="57"/>
      <c r="I13" s="57"/>
    </row>
    <row r="14" spans="2:16" ht="25.5" customHeight="1" x14ac:dyDescent="0.25">
      <c r="F14" s="57"/>
      <c r="G14" s="57"/>
      <c r="H14" s="57"/>
      <c r="I14" s="57"/>
    </row>
    <row r="15" spans="2:16" x14ac:dyDescent="0.25">
      <c r="F15" s="57"/>
      <c r="G15" s="57"/>
      <c r="H15" s="57"/>
      <c r="I15" s="57"/>
    </row>
    <row r="16" spans="2:16" x14ac:dyDescent="0.25">
      <c r="F16" s="57"/>
      <c r="G16" s="57"/>
      <c r="H16" s="57"/>
      <c r="I16" s="57"/>
    </row>
    <row r="17" spans="1:10" x14ac:dyDescent="0.25">
      <c r="C17" s="65"/>
      <c r="G17" s="57"/>
      <c r="H17" s="57"/>
      <c r="I17" s="57"/>
      <c r="J17" s="57"/>
    </row>
    <row r="18" spans="1:10" x14ac:dyDescent="0.25">
      <c r="G18" s="57"/>
      <c r="H18" s="57"/>
      <c r="I18" s="57"/>
      <c r="J18" s="57"/>
    </row>
    <row r="19" spans="1:10" x14ac:dyDescent="0.25">
      <c r="G19" s="57"/>
      <c r="H19" s="57"/>
      <c r="I19" s="57"/>
      <c r="J19" s="57"/>
    </row>
    <row r="20" spans="1:10" x14ac:dyDescent="0.25">
      <c r="E20" s="66"/>
      <c r="F20" s="65"/>
      <c r="G20" s="67"/>
      <c r="H20" s="57"/>
      <c r="I20" s="57"/>
      <c r="J20" s="57"/>
    </row>
    <row r="21" spans="1:10" x14ac:dyDescent="0.25">
      <c r="A21" s="68"/>
      <c r="D21" s="65"/>
      <c r="I21" s="57"/>
      <c r="J21" s="57"/>
    </row>
    <row r="22" spans="1:10" x14ac:dyDescent="0.25"/>
    <row r="23" spans="1:10" x14ac:dyDescent="0.25"/>
    <row r="24" spans="1:10" x14ac:dyDescent="0.25"/>
    <row r="25" spans="1:10" x14ac:dyDescent="0.25"/>
    <row r="26" spans="1:10" x14ac:dyDescent="0.25"/>
    <row r="27" spans="1:10" x14ac:dyDescent="0.25"/>
    <row r="28" spans="1:10" x14ac:dyDescent="0.25"/>
    <row r="29" spans="1:10" x14ac:dyDescent="0.25"/>
    <row r="30" spans="1:10" hidden="1" x14ac:dyDescent="0.25"/>
    <row r="31" spans="1:10" hidden="1" x14ac:dyDescent="0.25"/>
    <row r="32" spans="1:10" hidden="1" x14ac:dyDescent="0.25"/>
    <row r="33" hidden="1" x14ac:dyDescent="0.25"/>
  </sheetData>
  <sheetProtection algorithmName="SHA-512" hashValue="mRVv7E/b6jSJFyVokePrPSJEUhsAlwC0MmZBi2Z5HMdCjPqHlb1G2FBLJO4w9BwmkbzFrizclKLC0KSYtPvJiw==" saltValue="rTTc6NeSnJFBuVXgcvUBxA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Databekabeling en systeemruimten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2022-11-14T23:00:00+00:00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Tuinman, Rick</DisplayName>
        <AccountId>1096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https://plein-dms.coa.local/processen/LP00000012/databekabeling-en-systeemruimten/_layouts/15/DocIdRedir.aspx?ID=CDR-787503</Url>
      <Description>CDR-787503</Description>
    </_dlc_DocIdUrl>
    <_dlc_DocId xmlns="c68162f5-5292-4b4e-a453-381c9ebc3801">CDR-787503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28C4343FA3382E4EA388038312E8D7A3" ma:contentTypeVersion="43" ma:contentTypeDescription="Root document" ma:contentTypeScope="" ma:versionID="790e3eebab0d1fbb1a43cccbb1770ed8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149CF-C20D-4F81-A395-D017F89269C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E2C17AD-7B8A-49E0-AB0D-9E2D054EE4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A2973E-AA87-4C45-9C0E-41E4423AF6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F711C0F-0DE0-4D4D-8260-461E831C8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Ssg 3 - Materiaalkosten</vt:lpstr>
      <vt:lpstr>Ssg 4 - Uurtarieven </vt:lpstr>
    </vt:vector>
  </TitlesOfParts>
  <Company>Coa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Tuinman, Rick</cp:lastModifiedBy>
  <dcterms:created xsi:type="dcterms:W3CDTF">2022-11-30T12:59:16Z</dcterms:created>
  <dcterms:modified xsi:type="dcterms:W3CDTF">2023-01-09T11:49:14Z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0x0101007A6E4A62A1A34FCBB5DB597108C1AEB00039040D6211D8C44C867DF9F4C41B896C0028C4343FA3382E4EA388038312E8D7A3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2022-11-14T23:00:00Z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1096;#Tuinman, Rick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Databekabeling en systeemruimten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1306;#Hop, Rende Jan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6">
    <vt:lpwstr>Bewaren</vt:lpwstr>
  </property>
  <property fmtid="{D5CDD505-2E9C-101B-9397-08002B2CF9AE}" pid="88" name="SCN0000524">
    <vt:lpwstr>Intern</vt:lpwstr>
  </property>
  <property fmtid="{D5CDD505-2E9C-101B-9397-08002B2CF9AE}" pid="89" name="VN00000015">
    <vt:lpwstr>Nee</vt:lpwstr>
  </property>
  <property fmtid="{D5CDD505-2E9C-101B-9397-08002B2CF9AE}" pid="90" name="SCN0000546">
    <vt:lpwstr>Lokaal</vt:lpwstr>
  </property>
  <property fmtid="{D5CDD505-2E9C-101B-9397-08002B2CF9AE}" pid="91" name="SCN0000525">
    <vt:lpwstr>Nee</vt:lpwstr>
  </property>
  <property fmtid="{D5CDD505-2E9C-101B-9397-08002B2CF9AE}" pid="92" name="ProcessName">
    <vt:lpwstr>1;#Aanbesteding|{44172a01-e50d-4a3b-a9ca-fffd25644391}</vt:lpwstr>
  </property>
  <property fmtid="{D5CDD505-2E9C-101B-9397-08002B2CF9AE}" pid="93" name="SCN0000552">
    <vt:filetime>2017-04-21T08:45:43Z</vt:filetime>
  </property>
  <property fmtid="{D5CDD505-2E9C-101B-9397-08002B2CF9AE}" pid="94" name="SCN0000531">
    <vt:lpwstr>Nee</vt:lpwstr>
  </property>
  <property fmtid="{D5CDD505-2E9C-101B-9397-08002B2CF9AE}" pid="95" name="_dlc_DocIdItemGuid">
    <vt:lpwstr>023ae123-8f8d-4615-b5dc-fda58ad93357</vt:lpwstr>
  </property>
  <property fmtid="{D5CDD505-2E9C-101B-9397-08002B2CF9AE}" pid="96" name="COADocumenttype">
    <vt:lpwstr>Bijlage bij offerte</vt:lpwstr>
  </property>
  <property fmtid="{D5CDD505-2E9C-101B-9397-08002B2CF9AE}" pid="97" name="ContentType">
    <vt:lpwstr>Bijlage bij offerte</vt:lpwstr>
  </property>
  <property fmtid="{D5CDD505-2E9C-101B-9397-08002B2CF9AE}" pid="98" name="_dlc_DocId">
    <vt:lpwstr>CDR-787503</vt:lpwstr>
  </property>
  <property fmtid="{D5CDD505-2E9C-101B-9397-08002B2CF9AE}" pid="99" name="_dlc_DocIdUrl">
    <vt:lpwstr>https://plein-dms.coa.local/processen/LP00000012/databekabeling-en-systeemruimten/_layouts/15/DocIdRedir.aspx?ID=CDR-787503, CDR-787503</vt:lpwstr>
  </property>
  <property fmtid="{D5CDD505-2E9C-101B-9397-08002B2CF9AE}" pid="100" name="Fasen">
    <vt:lpwstr>1. Voorbereiding</vt:lpwstr>
  </property>
  <property fmtid="{D5CDD505-2E9C-101B-9397-08002B2CF9AE}" pid="101" name="Subfase">
    <vt:lpwstr>3.1 Beschrijvend document</vt:lpwstr>
  </property>
  <property fmtid="{D5CDD505-2E9C-101B-9397-08002B2CF9AE}" pid="102" name="ARX_LastSignatureReason">
    <vt:lpwstr>Unknown</vt:lpwstr>
  </property>
  <property fmtid="{D5CDD505-2E9C-101B-9397-08002B2CF9AE}" pid="103" name="Signatures Status">
    <vt:lpwstr>Unknown</vt:lpwstr>
  </property>
  <property fmtid="{D5CDD505-2E9C-101B-9397-08002B2CF9AE}" pid="104" name="ARX_SignaturesCount">
    <vt:lpwstr>Unknown</vt:lpwstr>
  </property>
  <property fmtid="{D5CDD505-2E9C-101B-9397-08002B2CF9AE}" pid="105" name="ARX_LastSignatureStatus">
    <vt:lpwstr>Unknown</vt:lpwstr>
  </property>
  <property fmtid="{D5CDD505-2E9C-101B-9397-08002B2CF9AE}" pid="106" name="ARX_LastSignatureDateTime">
    <vt:lpwstr>Unknown</vt:lpwstr>
  </property>
  <property fmtid="{D5CDD505-2E9C-101B-9397-08002B2CF9AE}" pid="107" name="ARX_LastSignerName">
    <vt:lpwstr>Unknown</vt:lpwstr>
  </property>
  <property fmtid="{D5CDD505-2E9C-101B-9397-08002B2CF9AE}" pid="108" name="ARX_LastVerifiedOn">
    <vt:lpwstr>Unknown</vt:lpwstr>
  </property>
  <property fmtid="{D5CDD505-2E9C-101B-9397-08002B2CF9AE}" pid="109" name="Created">
    <vt:lpwstr>2022-11-30T12:59:16+00:00</vt:lpwstr>
  </property>
  <property fmtid="{D5CDD505-2E9C-101B-9397-08002B2CF9AE}" pid="110" name="Modified">
    <vt:lpwstr>2023-01-05T15:38:34+00:00</vt:lpwstr>
  </property>
  <property fmtid="{D5CDD505-2E9C-101B-9397-08002B2CF9AE}" pid="111" name="AutoGenerated">
    <vt:lpwstr>0</vt:lpwstr>
  </property>
  <property fmtid="{D5CDD505-2E9C-101B-9397-08002B2CF9AE}" pid="112" name="Title">
    <vt:lpwstr/>
  </property>
</Properties>
</file>