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fileSharing readOnlyRecommended="1"/>
  <workbookPr hidePivotFieldList="1"/>
  <mc:AlternateContent xmlns:mc="http://schemas.openxmlformats.org/markup-compatibility/2006">
    <mc:Choice Requires="x15">
      <x15ac:absPath xmlns:x15ac="http://schemas.microsoft.com/office/spreadsheetml/2010/11/ac" url="F:\AtirLLSProductie\Atir\Projecten algemeen\In behandeling\Veiligheidsregio Amsterdam Amstelland\3. Aanbestedingsdocumenten\4. Calculatie\"/>
    </mc:Choice>
  </mc:AlternateContent>
  <xr:revisionPtr revIDLastSave="0" documentId="13_ncr:1_{99621870-5B35-46B1-9DEF-E7E7522E3D67}" xr6:coauthVersionLast="47" xr6:coauthVersionMax="47" xr10:uidLastSave="{00000000-0000-0000-0000-000000000000}"/>
  <bookViews>
    <workbookView xWindow="-120" yWindow="-120" windowWidth="29040" windowHeight="15840"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s>
  <externalReferences>
    <externalReference r:id="rId11"/>
    <externalReference r:id="rId12"/>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hidden="1">'[3]#REF'!#REF!</definedName>
    <definedName name="_filll" hidden="1">'[4]#REF'!#REF!</definedName>
    <definedName name="_xlnm._FilterDatabase" localSheetId="9" hidden="1">'10-Glasbewassing'!$A$12:$Z$91</definedName>
    <definedName name="_xlnm._FilterDatabase" localSheetId="1" hidden="1">'2-Kosten per locatie'!$A$11:$H$35</definedName>
    <definedName name="_xlnm._FilterDatabase" localSheetId="3" hidden="1">'4-Basis ruimtestaat'!$B$9:$P$477</definedName>
    <definedName name="_Hlk39130726" localSheetId="0">'1-Uitgangspunten'!$A$16</definedName>
    <definedName name="_Key1" localSheetId="9"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locatie'!$A$3:$Y$34</definedName>
    <definedName name="_xlnm.Print_Area" localSheetId="3">'4-Basis ruimtestaat'!$B$3:$P$408</definedName>
    <definedName name="_xlnm.Print_Area" localSheetId="4">'5-Premies en opslagen'!$A$3:$E$55</definedName>
    <definedName name="_xlnm.Print_Area" localSheetId="5">'6-Opbouw uurtarief productie'!$A$1:$R$63</definedName>
    <definedName name="_xlnm.Print_Area" localSheetId="8">'9-Afroepprijs'!$A$3:$F$50</definedName>
    <definedName name="_xlnm.Print_Titles" localSheetId="9">'10-Glasbewassing'!$12:$12</definedName>
    <definedName name="_xlnm.Print_Titles" localSheetId="1">'2-Kosten per locatie'!$11:$11</definedName>
    <definedName name="_xlnm.Print_Titles" localSheetId="3">'4-Basis ruimtestaat'!$9:$9</definedName>
    <definedName name="_xlnm.Print_Titles" localSheetId="5">'6-Opbouw uurtarief productie'!$A:$C</definedName>
    <definedName name="_xlnm.Print_Titles" localSheetId="8">'9-Afroepprijs'!$6:$9</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9"/>
</workbook>
</file>

<file path=xl/calcChain.xml><?xml version="1.0" encoding="utf-8"?>
<calcChain xmlns="http://schemas.openxmlformats.org/spreadsheetml/2006/main">
  <c r="H14" i="31" l="1"/>
  <c r="E48" i="35" l="1"/>
  <c r="F48" i="35" s="1"/>
  <c r="H48" i="35" s="1"/>
  <c r="H49" i="35"/>
  <c r="E50" i="35"/>
  <c r="F50" i="35" s="1"/>
  <c r="H50" i="35" s="1"/>
  <c r="E51" i="35"/>
  <c r="F51" i="35" s="1"/>
  <c r="H51" i="35" s="1"/>
  <c r="E52" i="35"/>
  <c r="F52" i="35" s="1"/>
  <c r="H52" i="35" s="1"/>
  <c r="E53" i="35"/>
  <c r="F53" i="35" s="1"/>
  <c r="H53" i="35" s="1"/>
  <c r="E54" i="35"/>
  <c r="F54" i="35" s="1"/>
  <c r="H54" i="35" s="1"/>
  <c r="E55" i="35"/>
  <c r="F55" i="35" s="1"/>
  <c r="H55" i="35" s="1"/>
  <c r="E56" i="35"/>
  <c r="F56" i="35" s="1"/>
  <c r="H56" i="35" s="1"/>
  <c r="E57" i="35"/>
  <c r="F57" i="35" s="1"/>
  <c r="H57" i="35" s="1"/>
  <c r="E58" i="35"/>
  <c r="F58" i="35" s="1"/>
  <c r="H58" i="35" s="1"/>
  <c r="E59" i="35"/>
  <c r="F59" i="35" s="1"/>
  <c r="H59" i="35" s="1"/>
  <c r="E60" i="35"/>
  <c r="F60" i="35" s="1"/>
  <c r="H60" i="35" s="1"/>
  <c r="E61" i="35"/>
  <c r="F61" i="35" s="1"/>
  <c r="H61" i="35" s="1"/>
  <c r="E62" i="35"/>
  <c r="F62" i="35" s="1"/>
  <c r="H62" i="35" s="1"/>
  <c r="E63" i="35"/>
  <c r="F63" i="35" s="1"/>
  <c r="H63" i="35" s="1"/>
  <c r="E64" i="35"/>
  <c r="F64" i="35" s="1"/>
  <c r="H64" i="35" s="1"/>
  <c r="E65" i="35"/>
  <c r="F65" i="35" s="1"/>
  <c r="H65" i="35" s="1"/>
  <c r="H66" i="35"/>
  <c r="E67" i="35"/>
  <c r="F67" i="35" s="1"/>
  <c r="H67" i="35" s="1"/>
  <c r="E68" i="35"/>
  <c r="F68" i="35" s="1"/>
  <c r="H68" i="35" s="1"/>
  <c r="E69" i="35"/>
  <c r="F69" i="35" s="1"/>
  <c r="H69" i="35" s="1"/>
  <c r="H70" i="35"/>
  <c r="E71" i="35"/>
  <c r="F71" i="35" s="1"/>
  <c r="H71" i="35" s="1"/>
  <c r="E72" i="35"/>
  <c r="F72" i="35" s="1"/>
  <c r="H72" i="35" s="1"/>
  <c r="E73" i="35"/>
  <c r="F73" i="35" s="1"/>
  <c r="H73" i="35" s="1"/>
  <c r="E74" i="35"/>
  <c r="F74" i="35" s="1"/>
  <c r="H74" i="35" s="1"/>
  <c r="E75" i="35"/>
  <c r="F75" i="35" s="1"/>
  <c r="H75" i="35" s="1"/>
  <c r="E76" i="35"/>
  <c r="F76" i="35" s="1"/>
  <c r="H76" i="35" s="1"/>
  <c r="E77" i="35"/>
  <c r="F77" i="35" s="1"/>
  <c r="H77" i="35" s="1"/>
  <c r="E78" i="35"/>
  <c r="F78" i="35" s="1"/>
  <c r="H78" i="35" s="1"/>
  <c r="H79" i="35"/>
  <c r="E80" i="35"/>
  <c r="F80" i="35" s="1"/>
  <c r="H80" i="35" s="1"/>
  <c r="E81" i="35"/>
  <c r="F81" i="35" s="1"/>
  <c r="H81" i="35" s="1"/>
  <c r="E82" i="35"/>
  <c r="F82" i="35" s="1"/>
  <c r="H82" i="35" s="1"/>
  <c r="E83" i="35"/>
  <c r="F83" i="35" s="1"/>
  <c r="H83" i="35" s="1"/>
  <c r="H84" i="35"/>
  <c r="H85" i="35"/>
  <c r="E86" i="35"/>
  <c r="F86" i="35" s="1"/>
  <c r="H86" i="35" s="1"/>
  <c r="E87" i="35"/>
  <c r="F87" i="35" s="1"/>
  <c r="H87" i="35" s="1"/>
  <c r="E88" i="35"/>
  <c r="F88" i="35" s="1"/>
  <c r="H88" i="35" s="1"/>
  <c r="E89" i="35"/>
  <c r="F89" i="35" s="1"/>
  <c r="H89" i="35" s="1"/>
  <c r="E90" i="35"/>
  <c r="F90" i="35" s="1"/>
  <c r="H90" i="35" s="1"/>
  <c r="E16" i="35"/>
  <c r="F16" i="35" s="1"/>
  <c r="B4" i="41" l="1"/>
  <c r="B3" i="41"/>
  <c r="L11" i="28" l="1"/>
  <c r="L12" i="28"/>
  <c r="L13" i="28"/>
  <c r="L14" i="28"/>
  <c r="L15" i="28"/>
  <c r="L16" i="28"/>
  <c r="L17" i="28"/>
  <c r="L18" i="28"/>
  <c r="L19" i="28"/>
  <c r="L20" i="28"/>
  <c r="L21" i="28"/>
  <c r="L22" i="28"/>
  <c r="L23" i="28"/>
  <c r="L24" i="28"/>
  <c r="L25" i="28"/>
  <c r="L26" i="28"/>
  <c r="L27" i="28"/>
  <c r="L28" i="28"/>
  <c r="I409" i="2" l="1"/>
  <c r="P409" i="2" s="1"/>
  <c r="I410" i="2"/>
  <c r="P410" i="2" s="1"/>
  <c r="I411" i="2"/>
  <c r="P411" i="2" s="1"/>
  <c r="I412" i="2"/>
  <c r="P412" i="2" s="1"/>
  <c r="I413" i="2"/>
  <c r="P413" i="2" s="1"/>
  <c r="I414" i="2"/>
  <c r="P414" i="2" s="1"/>
  <c r="I415" i="2"/>
  <c r="P415" i="2" s="1"/>
  <c r="I416" i="2"/>
  <c r="P416" i="2" s="1"/>
  <c r="I417" i="2"/>
  <c r="P417" i="2" s="1"/>
  <c r="I418" i="2"/>
  <c r="P418" i="2" s="1"/>
  <c r="I419" i="2"/>
  <c r="P419" i="2" s="1"/>
  <c r="I420" i="2"/>
  <c r="P420" i="2" s="1"/>
  <c r="I421" i="2"/>
  <c r="P421" i="2" s="1"/>
  <c r="I422" i="2"/>
  <c r="P422" i="2" s="1"/>
  <c r="I423" i="2"/>
  <c r="P423" i="2" s="1"/>
  <c r="I424" i="2"/>
  <c r="P424" i="2" s="1"/>
  <c r="I425" i="2"/>
  <c r="P425" i="2" s="1"/>
  <c r="I426" i="2"/>
  <c r="P426" i="2" s="1"/>
  <c r="I427" i="2"/>
  <c r="P427" i="2" s="1"/>
  <c r="I428" i="2"/>
  <c r="P428" i="2" s="1"/>
  <c r="I429" i="2"/>
  <c r="P429" i="2" s="1"/>
  <c r="I430" i="2"/>
  <c r="P430" i="2" s="1"/>
  <c r="I431" i="2"/>
  <c r="P431" i="2" s="1"/>
  <c r="I432" i="2"/>
  <c r="P432" i="2" s="1"/>
  <c r="I433" i="2"/>
  <c r="P433" i="2" s="1"/>
  <c r="I434" i="2"/>
  <c r="P434" i="2" s="1"/>
  <c r="I435" i="2"/>
  <c r="P435" i="2" s="1"/>
  <c r="I436" i="2"/>
  <c r="P436" i="2" s="1"/>
  <c r="I437" i="2"/>
  <c r="P437" i="2" s="1"/>
  <c r="I438" i="2"/>
  <c r="P438" i="2" s="1"/>
  <c r="I439" i="2"/>
  <c r="P439" i="2" s="1"/>
  <c r="I440" i="2"/>
  <c r="P440" i="2" s="1"/>
  <c r="I441" i="2"/>
  <c r="P441" i="2" s="1"/>
  <c r="I442" i="2"/>
  <c r="P442" i="2" s="1"/>
  <c r="I443" i="2"/>
  <c r="P443" i="2" s="1"/>
  <c r="I444" i="2"/>
  <c r="P444" i="2" s="1"/>
  <c r="I445" i="2"/>
  <c r="P445" i="2" s="1"/>
  <c r="I446" i="2"/>
  <c r="P446" i="2" s="1"/>
  <c r="I447" i="2"/>
  <c r="P447" i="2" s="1"/>
  <c r="I448" i="2"/>
  <c r="P448" i="2" s="1"/>
  <c r="I449" i="2"/>
  <c r="P449" i="2" s="1"/>
  <c r="I450" i="2"/>
  <c r="P450" i="2" s="1"/>
  <c r="I451" i="2"/>
  <c r="P451" i="2" s="1"/>
  <c r="I452" i="2"/>
  <c r="P452" i="2" s="1"/>
  <c r="I453" i="2"/>
  <c r="P453" i="2" s="1"/>
  <c r="I454" i="2"/>
  <c r="P454" i="2" s="1"/>
  <c r="I455" i="2"/>
  <c r="P455" i="2" s="1"/>
  <c r="I456" i="2"/>
  <c r="P456" i="2" s="1"/>
  <c r="I457" i="2"/>
  <c r="P457" i="2" s="1"/>
  <c r="I458" i="2"/>
  <c r="P458" i="2" s="1"/>
  <c r="I459" i="2"/>
  <c r="P459" i="2" s="1"/>
  <c r="I460" i="2"/>
  <c r="P460" i="2" s="1"/>
  <c r="I461" i="2"/>
  <c r="P461" i="2" s="1"/>
  <c r="I462" i="2"/>
  <c r="P462" i="2" s="1"/>
  <c r="I463" i="2"/>
  <c r="P463" i="2" s="1"/>
  <c r="I464" i="2"/>
  <c r="P464" i="2" s="1"/>
  <c r="I465" i="2"/>
  <c r="P465" i="2" s="1"/>
  <c r="I466" i="2"/>
  <c r="P466" i="2" s="1"/>
  <c r="I467" i="2"/>
  <c r="P467" i="2" s="1"/>
  <c r="I468" i="2"/>
  <c r="P468" i="2" s="1"/>
  <c r="I469" i="2"/>
  <c r="P469" i="2" s="1"/>
  <c r="I470" i="2"/>
  <c r="P470" i="2" s="1"/>
  <c r="I471" i="2"/>
  <c r="P471" i="2" s="1"/>
  <c r="I472" i="2"/>
  <c r="P472" i="2" s="1"/>
  <c r="I473" i="2"/>
  <c r="P473" i="2" s="1"/>
  <c r="I474" i="2"/>
  <c r="P474" i="2" s="1"/>
  <c r="I475" i="2"/>
  <c r="P475" i="2" s="1"/>
  <c r="I476" i="2"/>
  <c r="P476" i="2" s="1"/>
  <c r="I477" i="2"/>
  <c r="P477" i="2" s="1"/>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320" i="2"/>
  <c r="I321" i="2"/>
  <c r="I322" i="2"/>
  <c r="I323" i="2"/>
  <c r="I324" i="2"/>
  <c r="I325" i="2"/>
  <c r="I326" i="2"/>
  <c r="I327" i="2"/>
  <c r="I328" i="2"/>
  <c r="I329" i="2"/>
  <c r="I330" i="2"/>
  <c r="I331" i="2"/>
  <c r="I332" i="2"/>
  <c r="I333" i="2"/>
  <c r="I334" i="2"/>
  <c r="I335" i="2"/>
  <c r="I336" i="2"/>
  <c r="I337" i="2"/>
  <c r="I338" i="2"/>
  <c r="I339" i="2"/>
  <c r="I340" i="2"/>
  <c r="I341" i="2"/>
  <c r="I342" i="2"/>
  <c r="I343" i="2"/>
  <c r="I344" i="2"/>
  <c r="I345" i="2"/>
  <c r="I346" i="2"/>
  <c r="I347" i="2"/>
  <c r="I348" i="2"/>
  <c r="I349" i="2"/>
  <c r="I350" i="2"/>
  <c r="I351" i="2"/>
  <c r="I352" i="2"/>
  <c r="I353" i="2"/>
  <c r="I354" i="2"/>
  <c r="I355" i="2"/>
  <c r="I356" i="2"/>
  <c r="I357" i="2"/>
  <c r="I358" i="2"/>
  <c r="I359" i="2"/>
  <c r="I360" i="2"/>
  <c r="I361" i="2"/>
  <c r="I362" i="2"/>
  <c r="I363" i="2"/>
  <c r="I364" i="2"/>
  <c r="I365" i="2"/>
  <c r="I366" i="2"/>
  <c r="I367" i="2"/>
  <c r="I368" i="2"/>
  <c r="I369" i="2"/>
  <c r="I370" i="2"/>
  <c r="I371" i="2"/>
  <c r="I372" i="2"/>
  <c r="I373" i="2"/>
  <c r="I374" i="2"/>
  <c r="I375" i="2"/>
  <c r="I376" i="2"/>
  <c r="I377" i="2"/>
  <c r="I378" i="2"/>
  <c r="I379" i="2"/>
  <c r="I380" i="2"/>
  <c r="I381" i="2"/>
  <c r="I382" i="2"/>
  <c r="I383" i="2"/>
  <c r="I384" i="2"/>
  <c r="I385" i="2"/>
  <c r="I386" i="2"/>
  <c r="I387" i="2"/>
  <c r="I388" i="2"/>
  <c r="I389" i="2"/>
  <c r="I390" i="2"/>
  <c r="I391" i="2"/>
  <c r="I392" i="2"/>
  <c r="I393" i="2"/>
  <c r="I394" i="2"/>
  <c r="I395" i="2"/>
  <c r="I396" i="2"/>
  <c r="I397" i="2"/>
  <c r="I398" i="2"/>
  <c r="I399" i="2"/>
  <c r="I400" i="2"/>
  <c r="I401" i="2"/>
  <c r="I402" i="2"/>
  <c r="I403" i="2"/>
  <c r="P403" i="2" s="1"/>
  <c r="I404" i="2"/>
  <c r="P404" i="2" s="1"/>
  <c r="I405" i="2"/>
  <c r="P405" i="2" s="1"/>
  <c r="I406" i="2"/>
  <c r="P406" i="2" s="1"/>
  <c r="I407" i="2"/>
  <c r="P407" i="2" s="1"/>
  <c r="I408" i="2"/>
  <c r="P408" i="2" s="1"/>
  <c r="B1" i="41" l="1"/>
  <c r="B2" i="41"/>
  <c r="K52" i="38" l="1"/>
  <c r="K60" i="38" l="1"/>
  <c r="K59" i="38"/>
  <c r="K58" i="38"/>
  <c r="K57" i="38"/>
  <c r="K56" i="38"/>
  <c r="K55" i="38"/>
  <c r="K54" i="38"/>
  <c r="K53" i="38"/>
  <c r="K51" i="38"/>
  <c r="K50" i="38"/>
  <c r="B3" i="35" l="1"/>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I10" i="2"/>
  <c r="P10" i="2" s="1"/>
  <c r="I11" i="2"/>
  <c r="P11" i="2" s="1"/>
  <c r="I12" i="2"/>
  <c r="P12" i="2" s="1"/>
  <c r="I13" i="2"/>
  <c r="P13" i="2" s="1"/>
  <c r="I14" i="2"/>
  <c r="P14" i="2" s="1"/>
  <c r="I15" i="2"/>
  <c r="P15" i="2" s="1"/>
  <c r="I16" i="2"/>
  <c r="P16" i="2" s="1"/>
  <c r="I17" i="2"/>
  <c r="P17" i="2" s="1"/>
  <c r="I18" i="2"/>
  <c r="P18" i="2" s="1"/>
  <c r="I19" i="2"/>
  <c r="P19" i="2" s="1"/>
  <c r="I20" i="2"/>
  <c r="P20" i="2" s="1"/>
  <c r="I21" i="2"/>
  <c r="P21" i="2" s="1"/>
  <c r="I22" i="2"/>
  <c r="P22" i="2" s="1"/>
  <c r="I23" i="2"/>
  <c r="P23" i="2" s="1"/>
  <c r="I24" i="2"/>
  <c r="P24" i="2" s="1"/>
  <c r="I25" i="2"/>
  <c r="P25" i="2" s="1"/>
  <c r="B6" i="28"/>
  <c r="B5" i="28"/>
  <c r="B3" i="28"/>
  <c r="A4" i="28"/>
  <c r="A5" i="28"/>
  <c r="A6" i="28"/>
  <c r="A3" i="28"/>
  <c r="B7" i="2"/>
  <c r="B6" i="2"/>
  <c r="B5" i="2"/>
  <c r="B4" i="2"/>
  <c r="B3" i="2"/>
  <c r="C7" i="2"/>
  <c r="C6" i="2"/>
  <c r="C5" i="2"/>
  <c r="C3" i="2"/>
  <c r="K54" i="18"/>
  <c r="K55" i="18"/>
  <c r="K56" i="18"/>
  <c r="K57" i="18"/>
  <c r="K58" i="18"/>
  <c r="K59" i="18"/>
  <c r="K60" i="18"/>
  <c r="K53" i="18"/>
  <c r="K51" i="18"/>
  <c r="K50" i="18"/>
  <c r="I26" i="2"/>
  <c r="P26" i="2" s="1"/>
  <c r="I27" i="2"/>
  <c r="P27" i="2" s="1"/>
  <c r="I28" i="2"/>
  <c r="P28" i="2" s="1"/>
  <c r="I29" i="2"/>
  <c r="P29" i="2" s="1"/>
  <c r="I30" i="2"/>
  <c r="P30" i="2" s="1"/>
  <c r="I31" i="2"/>
  <c r="P31" i="2" s="1"/>
  <c r="I32" i="2"/>
  <c r="P32" i="2" s="1"/>
  <c r="I33" i="2"/>
  <c r="P33" i="2" s="1"/>
  <c r="I34" i="2"/>
  <c r="P34" i="2" s="1"/>
  <c r="I35" i="2"/>
  <c r="P35" i="2" s="1"/>
  <c r="I36" i="2"/>
  <c r="P36" i="2" s="1"/>
  <c r="I37" i="2"/>
  <c r="P37" i="2" s="1"/>
  <c r="I38" i="2"/>
  <c r="P38" i="2" s="1"/>
  <c r="I39" i="2"/>
  <c r="P39" i="2" s="1"/>
  <c r="I40" i="2"/>
  <c r="P40" i="2" s="1"/>
  <c r="I41" i="2"/>
  <c r="P41" i="2" s="1"/>
  <c r="I42" i="2"/>
  <c r="P42" i="2" s="1"/>
  <c r="I43" i="2"/>
  <c r="P43" i="2" s="1"/>
  <c r="I44" i="2"/>
  <c r="P44" i="2" s="1"/>
  <c r="I45" i="2"/>
  <c r="P45" i="2" s="1"/>
  <c r="I46" i="2"/>
  <c r="P46" i="2" s="1"/>
  <c r="I47" i="2"/>
  <c r="P47" i="2" s="1"/>
  <c r="I48" i="2"/>
  <c r="P48" i="2" s="1"/>
  <c r="I49" i="2"/>
  <c r="P49" i="2" s="1"/>
  <c r="I50" i="2"/>
  <c r="P50" i="2" s="1"/>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M11" i="2" l="1"/>
  <c r="M51" i="2"/>
  <c r="M91" i="2"/>
  <c r="M131" i="2"/>
  <c r="M171" i="2"/>
  <c r="M211" i="2"/>
  <c r="M251" i="2"/>
  <c r="M291" i="2"/>
  <c r="M331" i="2"/>
  <c r="M371" i="2"/>
  <c r="M411" i="2"/>
  <c r="M451" i="2"/>
  <c r="M414" i="2"/>
  <c r="M176" i="2"/>
  <c r="M217" i="2"/>
  <c r="M417" i="2"/>
  <c r="M219" i="2"/>
  <c r="M422" i="2"/>
  <c r="M224" i="2"/>
  <c r="M425" i="2"/>
  <c r="M186" i="2"/>
  <c r="M427" i="2"/>
  <c r="M108" i="2"/>
  <c r="M230" i="2"/>
  <c r="M231" i="2"/>
  <c r="M351" i="2"/>
  <c r="M153" i="2"/>
  <c r="M155" i="2"/>
  <c r="M117" i="2"/>
  <c r="M239" i="2"/>
  <c r="M440" i="2"/>
  <c r="M42" i="2"/>
  <c r="M364" i="2"/>
  <c r="M166" i="2"/>
  <c r="M408" i="2"/>
  <c r="M409" i="2"/>
  <c r="M250" i="2"/>
  <c r="M12" i="2"/>
  <c r="M52" i="2"/>
  <c r="M92" i="2"/>
  <c r="M132" i="2"/>
  <c r="M172" i="2"/>
  <c r="M212" i="2"/>
  <c r="M252" i="2"/>
  <c r="M292" i="2"/>
  <c r="M332" i="2"/>
  <c r="M372" i="2"/>
  <c r="M412" i="2"/>
  <c r="M452" i="2"/>
  <c r="M455" i="2"/>
  <c r="M336" i="2"/>
  <c r="M97" i="2"/>
  <c r="M299" i="2"/>
  <c r="M420" i="2"/>
  <c r="M463" i="2"/>
  <c r="M105" i="2"/>
  <c r="M67" i="2"/>
  <c r="M388" i="2"/>
  <c r="M229" i="2"/>
  <c r="M430" i="2"/>
  <c r="M191" i="2"/>
  <c r="M391" i="2"/>
  <c r="M193" i="2"/>
  <c r="M434" i="2"/>
  <c r="M315" i="2"/>
  <c r="M436" i="2"/>
  <c r="M277" i="2"/>
  <c r="M39" i="2"/>
  <c r="M441" i="2"/>
  <c r="M402" i="2"/>
  <c r="M164" i="2"/>
  <c r="M406" i="2"/>
  <c r="M128" i="2"/>
  <c r="M330" i="2"/>
  <c r="M13" i="2"/>
  <c r="M53" i="2"/>
  <c r="M93" i="2"/>
  <c r="M133" i="2"/>
  <c r="M173" i="2"/>
  <c r="M213" i="2"/>
  <c r="M253" i="2"/>
  <c r="M293" i="2"/>
  <c r="M333" i="2"/>
  <c r="M373" i="2"/>
  <c r="M413" i="2"/>
  <c r="M453" i="2"/>
  <c r="M254" i="2"/>
  <c r="M334" i="2"/>
  <c r="M374" i="2"/>
  <c r="M454" i="2"/>
  <c r="M216" i="2"/>
  <c r="M376" i="2"/>
  <c r="M456" i="2"/>
  <c r="M177" i="2"/>
  <c r="M297" i="2"/>
  <c r="M457" i="2"/>
  <c r="M418" i="2"/>
  <c r="M259" i="2"/>
  <c r="M260" i="2"/>
  <c r="M303" i="2"/>
  <c r="M424" i="2"/>
  <c r="M265" i="2"/>
  <c r="M465" i="2"/>
  <c r="M226" i="2"/>
  <c r="M187" i="2"/>
  <c r="M148" i="2"/>
  <c r="M309" i="2"/>
  <c r="M469" i="2"/>
  <c r="M30" i="2"/>
  <c r="M192" i="2"/>
  <c r="M272" i="2"/>
  <c r="M433" i="2"/>
  <c r="M194" i="2"/>
  <c r="M275" i="2"/>
  <c r="M276" i="2"/>
  <c r="M197" i="2"/>
  <c r="M238" i="2"/>
  <c r="M279" i="2"/>
  <c r="M360" i="2"/>
  <c r="M281" i="2"/>
  <c r="M82" i="2"/>
  <c r="M14" i="2"/>
  <c r="M54" i="2"/>
  <c r="M94" i="2"/>
  <c r="M134" i="2"/>
  <c r="M174" i="2"/>
  <c r="M214" i="2"/>
  <c r="M294" i="2"/>
  <c r="M416" i="2"/>
  <c r="M137" i="2"/>
  <c r="M377" i="2"/>
  <c r="M419" i="2"/>
  <c r="M340" i="2"/>
  <c r="M423" i="2"/>
  <c r="M25" i="2"/>
  <c r="M267" i="2"/>
  <c r="M468" i="2"/>
  <c r="M189" i="2"/>
  <c r="M273" i="2"/>
  <c r="M474" i="2"/>
  <c r="M435" i="2"/>
  <c r="M356" i="2"/>
  <c r="M317" i="2"/>
  <c r="M438" i="2"/>
  <c r="M399" i="2"/>
  <c r="M81" i="2"/>
  <c r="M84" i="2"/>
  <c r="M246" i="2"/>
  <c r="M328" i="2"/>
  <c r="M90" i="2"/>
  <c r="M15" i="2"/>
  <c r="M55" i="2"/>
  <c r="M95" i="2"/>
  <c r="M135" i="2"/>
  <c r="M175" i="2"/>
  <c r="M215" i="2"/>
  <c r="M255" i="2"/>
  <c r="M295" i="2"/>
  <c r="M335" i="2"/>
  <c r="M375" i="2"/>
  <c r="M415" i="2"/>
  <c r="M296" i="2"/>
  <c r="M337" i="2"/>
  <c r="M459" i="2"/>
  <c r="M342" i="2"/>
  <c r="M264" i="2"/>
  <c r="M66" i="2"/>
  <c r="M188" i="2"/>
  <c r="M429" i="2"/>
  <c r="M270" i="2"/>
  <c r="M111" i="2"/>
  <c r="M392" i="2"/>
  <c r="M34" i="2"/>
  <c r="M76" i="2"/>
  <c r="M477" i="2"/>
  <c r="M318" i="2"/>
  <c r="M200" i="2"/>
  <c r="M401" i="2"/>
  <c r="M322" i="2"/>
  <c r="M323" i="2"/>
  <c r="M85" i="2"/>
  <c r="M407" i="2"/>
  <c r="M49" i="2"/>
  <c r="M16" i="2"/>
  <c r="M56" i="2"/>
  <c r="M96" i="2"/>
  <c r="M136" i="2"/>
  <c r="M256" i="2"/>
  <c r="M458" i="2"/>
  <c r="M379" i="2"/>
  <c r="M300" i="2"/>
  <c r="M343" i="2"/>
  <c r="M384" i="2"/>
  <c r="M145" i="2"/>
  <c r="M346" i="2"/>
  <c r="M147" i="2"/>
  <c r="M228" i="2"/>
  <c r="M149" i="2"/>
  <c r="M70" i="2"/>
  <c r="M152" i="2"/>
  <c r="M312" i="2"/>
  <c r="M473" i="2"/>
  <c r="M114" i="2"/>
  <c r="M475" i="2"/>
  <c r="M116" i="2"/>
  <c r="M476" i="2"/>
  <c r="M78" i="2"/>
  <c r="M10" i="2"/>
  <c r="M280" i="2"/>
  <c r="M321" i="2"/>
  <c r="M162" i="2"/>
  <c r="M363" i="2"/>
  <c r="M324" i="2"/>
  <c r="M365" i="2"/>
  <c r="M286" i="2"/>
  <c r="M367" i="2"/>
  <c r="M208" i="2"/>
  <c r="M50" i="2"/>
  <c r="M17" i="2"/>
  <c r="M57" i="2"/>
  <c r="M257" i="2"/>
  <c r="M460" i="2"/>
  <c r="M383" i="2"/>
  <c r="M65" i="2"/>
  <c r="M107" i="2"/>
  <c r="M29" i="2"/>
  <c r="M71" i="2"/>
  <c r="M472" i="2"/>
  <c r="M313" i="2"/>
  <c r="M394" i="2"/>
  <c r="M235" i="2"/>
  <c r="M37" i="2"/>
  <c r="M119" i="2"/>
  <c r="M161" i="2"/>
  <c r="M43" i="2"/>
  <c r="M205" i="2"/>
  <c r="M207" i="2"/>
  <c r="M209" i="2"/>
  <c r="M450" i="2"/>
  <c r="M18" i="2"/>
  <c r="M58" i="2"/>
  <c r="M98" i="2"/>
  <c r="M138" i="2"/>
  <c r="M178" i="2"/>
  <c r="M218" i="2"/>
  <c r="M258" i="2"/>
  <c r="M298" i="2"/>
  <c r="M338" i="2"/>
  <c r="M378" i="2"/>
  <c r="M220" i="2"/>
  <c r="M304" i="2"/>
  <c r="M345" i="2"/>
  <c r="M266" i="2"/>
  <c r="M467" i="2"/>
  <c r="M308" i="2"/>
  <c r="M389" i="2"/>
  <c r="M350" i="2"/>
  <c r="M311" i="2"/>
  <c r="M471" i="2"/>
  <c r="M73" i="2"/>
  <c r="M156" i="2"/>
  <c r="M158" i="2"/>
  <c r="M240" i="2"/>
  <c r="M122" i="2"/>
  <c r="M45" i="2"/>
  <c r="M288" i="2"/>
  <c r="M170" i="2"/>
  <c r="M19" i="2"/>
  <c r="M59" i="2"/>
  <c r="M99" i="2"/>
  <c r="M139" i="2"/>
  <c r="M179" i="2"/>
  <c r="M339" i="2"/>
  <c r="M382" i="2"/>
  <c r="M344" i="2"/>
  <c r="M305" i="2"/>
  <c r="M306" i="2"/>
  <c r="M387" i="2"/>
  <c r="M428" i="2"/>
  <c r="M269" i="2"/>
  <c r="M390" i="2"/>
  <c r="M271" i="2"/>
  <c r="M431" i="2"/>
  <c r="M33" i="2"/>
  <c r="M195" i="2"/>
  <c r="M77" i="2"/>
  <c r="M159" i="2"/>
  <c r="M121" i="2"/>
  <c r="M83" i="2"/>
  <c r="M165" i="2"/>
  <c r="M247" i="2"/>
  <c r="M368" i="2"/>
  <c r="M449" i="2"/>
  <c r="M410" i="2"/>
  <c r="M20" i="2"/>
  <c r="M60" i="2"/>
  <c r="M100" i="2"/>
  <c r="M140" i="2"/>
  <c r="M180" i="2"/>
  <c r="M380" i="2"/>
  <c r="M426" i="2"/>
  <c r="M28" i="2"/>
  <c r="M31" i="2"/>
  <c r="M432" i="2"/>
  <c r="M393" i="2"/>
  <c r="M354" i="2"/>
  <c r="M395" i="2"/>
  <c r="M316" i="2"/>
  <c r="M397" i="2"/>
  <c r="M278" i="2"/>
  <c r="M160" i="2"/>
  <c r="M242" i="2"/>
  <c r="M44" i="2"/>
  <c r="M327" i="2"/>
  <c r="M89" i="2"/>
  <c r="M21" i="2"/>
  <c r="M61" i="2"/>
  <c r="M101" i="2"/>
  <c r="M141" i="2"/>
  <c r="M181" i="2"/>
  <c r="M221" i="2"/>
  <c r="M261" i="2"/>
  <c r="M301" i="2"/>
  <c r="M341" i="2"/>
  <c r="M381" i="2"/>
  <c r="M421" i="2"/>
  <c r="M461" i="2"/>
  <c r="M302" i="2"/>
  <c r="M184" i="2"/>
  <c r="M385" i="2"/>
  <c r="M106" i="2"/>
  <c r="M347" i="2"/>
  <c r="M268" i="2"/>
  <c r="M109" i="2"/>
  <c r="M310" i="2"/>
  <c r="M470" i="2"/>
  <c r="M151" i="2"/>
  <c r="M352" i="2"/>
  <c r="M353" i="2"/>
  <c r="M274" i="2"/>
  <c r="M75" i="2"/>
  <c r="M237" i="2"/>
  <c r="M198" i="2"/>
  <c r="M319" i="2"/>
  <c r="M320" i="2"/>
  <c r="M241" i="2"/>
  <c r="M202" i="2"/>
  <c r="M403" i="2"/>
  <c r="M284" i="2"/>
  <c r="M445" i="2"/>
  <c r="M206" i="2"/>
  <c r="M168" i="2"/>
  <c r="M289" i="2"/>
  <c r="M290" i="2"/>
  <c r="M22" i="2"/>
  <c r="M62" i="2"/>
  <c r="M102" i="2"/>
  <c r="M142" i="2"/>
  <c r="M182" i="2"/>
  <c r="M222" i="2"/>
  <c r="M262" i="2"/>
  <c r="M462" i="2"/>
  <c r="M185" i="2"/>
  <c r="M466" i="2"/>
  <c r="M307" i="2"/>
  <c r="M348" i="2"/>
  <c r="M349" i="2"/>
  <c r="M150" i="2"/>
  <c r="M32" i="2"/>
  <c r="M314" i="2"/>
  <c r="M115" i="2"/>
  <c r="M157" i="2"/>
  <c r="M199" i="2"/>
  <c r="M41" i="2"/>
  <c r="M243" i="2"/>
  <c r="M325" i="2"/>
  <c r="M87" i="2"/>
  <c r="M130" i="2"/>
  <c r="M23" i="2"/>
  <c r="M63" i="2"/>
  <c r="M103" i="2"/>
  <c r="M143" i="2"/>
  <c r="M183" i="2"/>
  <c r="M223" i="2"/>
  <c r="M263" i="2"/>
  <c r="M225" i="2"/>
  <c r="M386" i="2"/>
  <c r="M227" i="2"/>
  <c r="M69" i="2"/>
  <c r="M233" i="2"/>
  <c r="M35" i="2"/>
  <c r="M437" i="2"/>
  <c r="M358" i="2"/>
  <c r="M40" i="2"/>
  <c r="M442" i="2"/>
  <c r="M443" i="2"/>
  <c r="M444" i="2"/>
  <c r="M46" i="2"/>
  <c r="M169" i="2"/>
  <c r="M24" i="2"/>
  <c r="M64" i="2"/>
  <c r="M104" i="2"/>
  <c r="M144" i="2"/>
  <c r="M464" i="2"/>
  <c r="M146" i="2"/>
  <c r="M68" i="2"/>
  <c r="M110" i="2"/>
  <c r="M112" i="2"/>
  <c r="M74" i="2"/>
  <c r="M236" i="2"/>
  <c r="M118" i="2"/>
  <c r="M80" i="2"/>
  <c r="M282" i="2"/>
  <c r="M124" i="2"/>
  <c r="M446" i="2"/>
  <c r="M88" i="2"/>
  <c r="M370" i="2"/>
  <c r="M154" i="2"/>
  <c r="M285" i="2"/>
  <c r="M48" i="2"/>
  <c r="M26" i="2"/>
  <c r="M196" i="2"/>
  <c r="M79" i="2"/>
  <c r="M244" i="2"/>
  <c r="M167" i="2"/>
  <c r="M329" i="2"/>
  <c r="M27" i="2"/>
  <c r="M190" i="2"/>
  <c r="M72" i="2"/>
  <c r="M234" i="2"/>
  <c r="M36" i="2"/>
  <c r="M38" i="2"/>
  <c r="M400" i="2"/>
  <c r="M361" i="2"/>
  <c r="M362" i="2"/>
  <c r="M283" i="2"/>
  <c r="M125" i="2"/>
  <c r="M447" i="2"/>
  <c r="M448" i="2"/>
  <c r="M249" i="2"/>
  <c r="M120" i="2"/>
  <c r="M439" i="2"/>
  <c r="M248" i="2"/>
  <c r="M232" i="2"/>
  <c r="M396" i="2"/>
  <c r="M357" i="2"/>
  <c r="M398" i="2"/>
  <c r="M359" i="2"/>
  <c r="M201" i="2"/>
  <c r="M163" i="2"/>
  <c r="M405" i="2"/>
  <c r="M287" i="2"/>
  <c r="M129" i="2"/>
  <c r="M355" i="2"/>
  <c r="M204" i="2"/>
  <c r="M127" i="2"/>
  <c r="M369" i="2"/>
  <c r="M126" i="2"/>
  <c r="M113" i="2"/>
  <c r="M203" i="2"/>
  <c r="M47" i="2"/>
  <c r="M245" i="2"/>
  <c r="M86" i="2"/>
  <c r="M123" i="2"/>
  <c r="M366" i="2"/>
  <c r="M404" i="2"/>
  <c r="M210" i="2"/>
  <c r="M326" i="2"/>
  <c r="K24" i="37"/>
  <c r="K28" i="37"/>
  <c r="L28" i="37" s="1"/>
  <c r="K23" i="37"/>
  <c r="K30" i="37"/>
  <c r="L30" i="37" s="1"/>
  <c r="K32" i="37"/>
  <c r="L32" i="37" s="1"/>
  <c r="K29" i="37"/>
  <c r="L29" i="37" s="1"/>
  <c r="K31" i="37"/>
  <c r="L31" i="37" s="1"/>
  <c r="K33" i="37"/>
  <c r="L33" i="37" s="1"/>
  <c r="J13" i="37"/>
  <c r="J14" i="37"/>
  <c r="J15" i="37"/>
  <c r="J16" i="37"/>
  <c r="J17" i="37"/>
  <c r="J18" i="37"/>
  <c r="J25" i="37"/>
  <c r="J20" i="37"/>
  <c r="J24" i="37"/>
  <c r="J19" i="37"/>
  <c r="J21" i="37"/>
  <c r="J22" i="37"/>
  <c r="J23" i="37"/>
  <c r="D26" i="37"/>
  <c r="K13" i="37"/>
  <c r="K14" i="37"/>
  <c r="K15" i="37"/>
  <c r="K22" i="37"/>
  <c r="B28" i="37"/>
  <c r="B26" i="37"/>
  <c r="B31" i="37"/>
  <c r="D29" i="37"/>
  <c r="D31" i="37"/>
  <c r="D27" i="37"/>
  <c r="D28" i="37"/>
  <c r="B29" i="37"/>
  <c r="B30" i="37"/>
  <c r="B27" i="37"/>
  <c r="D30" i="37"/>
  <c r="B32" i="37"/>
  <c r="D32" i="37"/>
  <c r="L454" i="2"/>
  <c r="K454" i="2" s="1"/>
  <c r="L438" i="2"/>
  <c r="K438" i="2" s="1"/>
  <c r="L470" i="2"/>
  <c r="K470" i="2" s="1"/>
  <c r="L448" i="2"/>
  <c r="K448" i="2" s="1"/>
  <c r="L453" i="2"/>
  <c r="K453" i="2" s="1"/>
  <c r="L434" i="2"/>
  <c r="K434" i="2" s="1"/>
  <c r="L435" i="2"/>
  <c r="K435" i="2" s="1"/>
  <c r="L49" i="2"/>
  <c r="K49" i="2" s="1"/>
  <c r="L360" i="2"/>
  <c r="K360" i="2" s="1"/>
  <c r="L362" i="2"/>
  <c r="K362" i="2" s="1"/>
  <c r="L366" i="2"/>
  <c r="K366" i="2" s="1"/>
  <c r="L369" i="2"/>
  <c r="K369" i="2" s="1"/>
  <c r="L356" i="2"/>
  <c r="K356" i="2" s="1"/>
  <c r="L359" i="2"/>
  <c r="K359" i="2" s="1"/>
  <c r="L364" i="2"/>
  <c r="K364" i="2" s="1"/>
  <c r="L367" i="2"/>
  <c r="K367" i="2" s="1"/>
  <c r="L357" i="2"/>
  <c r="K357" i="2" s="1"/>
  <c r="L365" i="2"/>
  <c r="K365" i="2" s="1"/>
  <c r="L368" i="2"/>
  <c r="K368" i="2" s="1"/>
  <c r="L370" i="2"/>
  <c r="K370" i="2" s="1"/>
  <c r="L358" i="2"/>
  <c r="K358" i="2" s="1"/>
  <c r="L361" i="2"/>
  <c r="K361" i="2" s="1"/>
  <c r="L363" i="2"/>
  <c r="K363" i="2" s="1"/>
  <c r="L79" i="2"/>
  <c r="K79" i="2" s="1"/>
  <c r="L103" i="2"/>
  <c r="K103" i="2" s="1"/>
  <c r="L114" i="2"/>
  <c r="K114" i="2" s="1"/>
  <c r="L45" i="2"/>
  <c r="K45" i="2" s="1"/>
  <c r="L81" i="2"/>
  <c r="K81" i="2" s="1"/>
  <c r="L94" i="2"/>
  <c r="K94" i="2" s="1"/>
  <c r="L96" i="2"/>
  <c r="K96" i="2" s="1"/>
  <c r="L100" i="2"/>
  <c r="K100" i="2" s="1"/>
  <c r="L106" i="2"/>
  <c r="K106" i="2" s="1"/>
  <c r="L111" i="2"/>
  <c r="K111" i="2" s="1"/>
  <c r="L116" i="2"/>
  <c r="K116" i="2" s="1"/>
  <c r="L46" i="2"/>
  <c r="K46" i="2" s="1"/>
  <c r="L75" i="2"/>
  <c r="K75" i="2" s="1"/>
  <c r="L76" i="2"/>
  <c r="K76" i="2" s="1"/>
  <c r="L77" i="2"/>
  <c r="K77" i="2" s="1"/>
  <c r="L82" i="2"/>
  <c r="K82" i="2" s="1"/>
  <c r="L110" i="2"/>
  <c r="K110" i="2" s="1"/>
  <c r="L83" i="2"/>
  <c r="K83" i="2" s="1"/>
  <c r="L105" i="2"/>
  <c r="K105" i="2" s="1"/>
  <c r="L113" i="2"/>
  <c r="K113" i="2" s="1"/>
  <c r="L60" i="2"/>
  <c r="K60" i="2" s="1"/>
  <c r="L80" i="2"/>
  <c r="K80" i="2" s="1"/>
  <c r="L99" i="2"/>
  <c r="K99" i="2" s="1"/>
  <c r="L107" i="2"/>
  <c r="K107" i="2" s="1"/>
  <c r="L115" i="2"/>
  <c r="K115" i="2" s="1"/>
  <c r="L61" i="2"/>
  <c r="K61" i="2" s="1"/>
  <c r="L97" i="2"/>
  <c r="K97" i="2" s="1"/>
  <c r="L109" i="2"/>
  <c r="K109" i="2" s="1"/>
  <c r="L117" i="2"/>
  <c r="K117" i="2" s="1"/>
  <c r="L101" i="2"/>
  <c r="K101" i="2" s="1"/>
  <c r="L78" i="2"/>
  <c r="K78" i="2" s="1"/>
  <c r="L102" i="2"/>
  <c r="K102" i="2" s="1"/>
  <c r="L112" i="2"/>
  <c r="K112" i="2" s="1"/>
  <c r="L104" i="2"/>
  <c r="K104" i="2" s="1"/>
  <c r="L98" i="2"/>
  <c r="K98" i="2" s="1"/>
  <c r="L95" i="2"/>
  <c r="K95" i="2" s="1"/>
  <c r="L108" i="2"/>
  <c r="K108" i="2" s="1"/>
  <c r="L55" i="2"/>
  <c r="K55" i="2" s="1"/>
  <c r="L64" i="2"/>
  <c r="K64" i="2" s="1"/>
  <c r="L66" i="2"/>
  <c r="K66" i="2" s="1"/>
  <c r="L71" i="2"/>
  <c r="K71" i="2" s="1"/>
  <c r="L31" i="2"/>
  <c r="K31" i="2" s="1"/>
  <c r="L63" i="2"/>
  <c r="K63" i="2" s="1"/>
  <c r="L160" i="2"/>
  <c r="K160" i="2" s="1"/>
  <c r="L72" i="2"/>
  <c r="K72" i="2" s="1"/>
  <c r="L32" i="2"/>
  <c r="K32" i="2" s="1"/>
  <c r="L53" i="2"/>
  <c r="K53" i="2" s="1"/>
  <c r="L56" i="2"/>
  <c r="K56" i="2" s="1"/>
  <c r="L62" i="2"/>
  <c r="K62" i="2" s="1"/>
  <c r="L70" i="2"/>
  <c r="K70" i="2" s="1"/>
  <c r="L308" i="2"/>
  <c r="K308" i="2" s="1"/>
  <c r="L69" i="2"/>
  <c r="K69" i="2" s="1"/>
  <c r="L68" i="2"/>
  <c r="K68" i="2" s="1"/>
  <c r="L58" i="2"/>
  <c r="K58" i="2" s="1"/>
  <c r="L169" i="2"/>
  <c r="K169" i="2" s="1"/>
  <c r="L54" i="2"/>
  <c r="K54" i="2" s="1"/>
  <c r="L57" i="2"/>
  <c r="K57" i="2" s="1"/>
  <c r="L67" i="2"/>
  <c r="K67" i="2" s="1"/>
  <c r="L168" i="2"/>
  <c r="K168" i="2" s="1"/>
  <c r="L74" i="2"/>
  <c r="K74" i="2" s="1"/>
  <c r="L313" i="2"/>
  <c r="K313" i="2" s="1"/>
  <c r="L65" i="2"/>
  <c r="K65" i="2" s="1"/>
  <c r="L73" i="2"/>
  <c r="K73" i="2" s="1"/>
  <c r="L215" i="2"/>
  <c r="K215" i="2" s="1"/>
  <c r="D14" i="37"/>
  <c r="B14" i="37"/>
  <c r="D16" i="37"/>
  <c r="D17" i="37"/>
  <c r="B17" i="37"/>
  <c r="D15" i="37"/>
  <c r="B15" i="37"/>
  <c r="D18" i="37"/>
  <c r="B18" i="37"/>
  <c r="B16" i="37"/>
  <c r="L413" i="2"/>
  <c r="K413" i="2" s="1"/>
  <c r="L442" i="2"/>
  <c r="K442" i="2" s="1"/>
  <c r="L471" i="2"/>
  <c r="K471" i="2" s="1"/>
  <c r="L416" i="2"/>
  <c r="K416" i="2" s="1"/>
  <c r="L424" i="2"/>
  <c r="K424" i="2" s="1"/>
  <c r="L445" i="2"/>
  <c r="K445" i="2" s="1"/>
  <c r="L464" i="2"/>
  <c r="K464" i="2" s="1"/>
  <c r="L461" i="2"/>
  <c r="K461" i="2" s="1"/>
  <c r="L415" i="2"/>
  <c r="K415" i="2" s="1"/>
  <c r="L406" i="2"/>
  <c r="K406" i="2" s="1"/>
  <c r="L417" i="2"/>
  <c r="K417" i="2" s="1"/>
  <c r="L446" i="2"/>
  <c r="K446" i="2" s="1"/>
  <c r="L475" i="2"/>
  <c r="K475" i="2" s="1"/>
  <c r="L428" i="2"/>
  <c r="K428" i="2" s="1"/>
  <c r="L457" i="2"/>
  <c r="K457" i="2" s="1"/>
  <c r="L465" i="2"/>
  <c r="K465" i="2" s="1"/>
  <c r="L418" i="2"/>
  <c r="K418" i="2" s="1"/>
  <c r="L444" i="2"/>
  <c r="K444" i="2" s="1"/>
  <c r="L412" i="2"/>
  <c r="K412" i="2" s="1"/>
  <c r="L468" i="2"/>
  <c r="K468" i="2" s="1"/>
  <c r="L447" i="2"/>
  <c r="K447" i="2" s="1"/>
  <c r="L410" i="2"/>
  <c r="K410" i="2" s="1"/>
  <c r="L439" i="2"/>
  <c r="K439" i="2" s="1"/>
  <c r="L421" i="2"/>
  <c r="K421" i="2" s="1"/>
  <c r="L450" i="2"/>
  <c r="K450" i="2" s="1"/>
  <c r="L432" i="2"/>
  <c r="K432" i="2" s="1"/>
  <c r="L407" i="2"/>
  <c r="K407" i="2" s="1"/>
  <c r="L476" i="2"/>
  <c r="K476" i="2" s="1"/>
  <c r="L456" i="2"/>
  <c r="K456" i="2" s="1"/>
  <c r="L403" i="2"/>
  <c r="K403" i="2" s="1"/>
  <c r="L474" i="2"/>
  <c r="K474" i="2" s="1"/>
  <c r="L414" i="2"/>
  <c r="K414" i="2" s="1"/>
  <c r="L443" i="2"/>
  <c r="K443" i="2" s="1"/>
  <c r="L472" i="2"/>
  <c r="K472" i="2" s="1"/>
  <c r="L436" i="2"/>
  <c r="K436" i="2" s="1"/>
  <c r="L425" i="2"/>
  <c r="K425" i="2" s="1"/>
  <c r="L429" i="2"/>
  <c r="K429" i="2" s="1"/>
  <c r="L458" i="2"/>
  <c r="K458" i="2" s="1"/>
  <c r="L452" i="2"/>
  <c r="K452" i="2" s="1"/>
  <c r="L469" i="2"/>
  <c r="K469" i="2" s="1"/>
  <c r="L441" i="2"/>
  <c r="K441" i="2" s="1"/>
  <c r="L411" i="2"/>
  <c r="K411" i="2" s="1"/>
  <c r="L440" i="2"/>
  <c r="K440" i="2" s="1"/>
  <c r="L451" i="2"/>
  <c r="K451" i="2" s="1"/>
  <c r="L477" i="2"/>
  <c r="K477" i="2" s="1"/>
  <c r="L423" i="2"/>
  <c r="K423" i="2" s="1"/>
  <c r="L422" i="2"/>
  <c r="K422" i="2" s="1"/>
  <c r="L473" i="2"/>
  <c r="K473" i="2" s="1"/>
  <c r="L433" i="2"/>
  <c r="K433" i="2" s="1"/>
  <c r="L462" i="2"/>
  <c r="K462" i="2" s="1"/>
  <c r="L404" i="2"/>
  <c r="K404" i="2" s="1"/>
  <c r="L466" i="2"/>
  <c r="K466" i="2" s="1"/>
  <c r="L426" i="2"/>
  <c r="K426" i="2" s="1"/>
  <c r="L455" i="2"/>
  <c r="K455" i="2" s="1"/>
  <c r="L437" i="2"/>
  <c r="K437" i="2" s="1"/>
  <c r="L427" i="2"/>
  <c r="K427" i="2" s="1"/>
  <c r="L408" i="2"/>
  <c r="K408" i="2" s="1"/>
  <c r="L419" i="2"/>
  <c r="K419" i="2" s="1"/>
  <c r="L463" i="2"/>
  <c r="K463" i="2" s="1"/>
  <c r="L430" i="2"/>
  <c r="K430" i="2" s="1"/>
  <c r="L459" i="2"/>
  <c r="K459" i="2" s="1"/>
  <c r="L405" i="2"/>
  <c r="K405" i="2" s="1"/>
  <c r="L467" i="2"/>
  <c r="K467" i="2" s="1"/>
  <c r="L409" i="2"/>
  <c r="K409" i="2" s="1"/>
  <c r="L420" i="2"/>
  <c r="K420" i="2" s="1"/>
  <c r="L449" i="2"/>
  <c r="K449" i="2" s="1"/>
  <c r="L431" i="2"/>
  <c r="K431" i="2" s="1"/>
  <c r="L460" i="2"/>
  <c r="K460" i="2" s="1"/>
  <c r="L145" i="2"/>
  <c r="K145" i="2" s="1"/>
  <c r="L184" i="2"/>
  <c r="K184" i="2" s="1"/>
  <c r="L224" i="2"/>
  <c r="K224" i="2" s="1"/>
  <c r="L264" i="2"/>
  <c r="K264" i="2" s="1"/>
  <c r="L304" i="2"/>
  <c r="K304" i="2" s="1"/>
  <c r="L344" i="2"/>
  <c r="K344" i="2" s="1"/>
  <c r="L384" i="2"/>
  <c r="K384" i="2" s="1"/>
  <c r="L271" i="2"/>
  <c r="K271" i="2" s="1"/>
  <c r="L233" i="2"/>
  <c r="K233" i="2" s="1"/>
  <c r="L355" i="2"/>
  <c r="K355" i="2" s="1"/>
  <c r="L198" i="2"/>
  <c r="K198" i="2" s="1"/>
  <c r="L245" i="2"/>
  <c r="K245" i="2" s="1"/>
  <c r="L248" i="2"/>
  <c r="K248" i="2" s="1"/>
  <c r="L173" i="2"/>
  <c r="K173" i="2" s="1"/>
  <c r="L342" i="2"/>
  <c r="K342" i="2" s="1"/>
  <c r="L26" i="2"/>
  <c r="K26" i="2" s="1"/>
  <c r="L146" i="2"/>
  <c r="K146" i="2" s="1"/>
  <c r="L185" i="2"/>
  <c r="K185" i="2" s="1"/>
  <c r="L225" i="2"/>
  <c r="K225" i="2" s="1"/>
  <c r="L265" i="2"/>
  <c r="K265" i="2" s="1"/>
  <c r="L305" i="2"/>
  <c r="K305" i="2" s="1"/>
  <c r="L345" i="2"/>
  <c r="K345" i="2" s="1"/>
  <c r="L385" i="2"/>
  <c r="K385" i="2" s="1"/>
  <c r="L191" i="2"/>
  <c r="K191" i="2" s="1"/>
  <c r="L392" i="2"/>
  <c r="K392" i="2" s="1"/>
  <c r="L234" i="2"/>
  <c r="K234" i="2" s="1"/>
  <c r="L396" i="2"/>
  <c r="K396" i="2" s="1"/>
  <c r="L120" i="2"/>
  <c r="K120" i="2" s="1"/>
  <c r="L401" i="2"/>
  <c r="K401" i="2" s="1"/>
  <c r="L402" i="2"/>
  <c r="K402" i="2" s="1"/>
  <c r="L164" i="2"/>
  <c r="K164" i="2" s="1"/>
  <c r="L50" i="2"/>
  <c r="K50" i="2" s="1"/>
  <c r="L135" i="2"/>
  <c r="K135" i="2" s="1"/>
  <c r="L138" i="2"/>
  <c r="K138" i="2" s="1"/>
  <c r="L27" i="2"/>
  <c r="K27" i="2" s="1"/>
  <c r="L147" i="2"/>
  <c r="K147" i="2" s="1"/>
  <c r="L186" i="2"/>
  <c r="K186" i="2" s="1"/>
  <c r="L226" i="2"/>
  <c r="K226" i="2" s="1"/>
  <c r="L266" i="2"/>
  <c r="K266" i="2" s="1"/>
  <c r="L306" i="2"/>
  <c r="K306" i="2" s="1"/>
  <c r="L346" i="2"/>
  <c r="K346" i="2" s="1"/>
  <c r="L386" i="2"/>
  <c r="K386" i="2" s="1"/>
  <c r="L311" i="2"/>
  <c r="K311" i="2" s="1"/>
  <c r="L352" i="2"/>
  <c r="K352" i="2" s="1"/>
  <c r="L274" i="2"/>
  <c r="K274" i="2" s="1"/>
  <c r="L157" i="2"/>
  <c r="K157" i="2" s="1"/>
  <c r="L319" i="2"/>
  <c r="K319" i="2" s="1"/>
  <c r="L400" i="2"/>
  <c r="K400" i="2" s="1"/>
  <c r="L323" i="2"/>
  <c r="K323" i="2" s="1"/>
  <c r="L285" i="2"/>
  <c r="K285" i="2" s="1"/>
  <c r="L247" i="2"/>
  <c r="K247" i="2" s="1"/>
  <c r="L209" i="2"/>
  <c r="K209" i="2" s="1"/>
  <c r="L371" i="2"/>
  <c r="K371" i="2" s="1"/>
  <c r="L213" i="2"/>
  <c r="K213" i="2" s="1"/>
  <c r="L335" i="2"/>
  <c r="K335" i="2" s="1"/>
  <c r="L177" i="2"/>
  <c r="K177" i="2" s="1"/>
  <c r="L260" i="2"/>
  <c r="K260" i="2" s="1"/>
  <c r="L28" i="2"/>
  <c r="K28" i="2" s="1"/>
  <c r="L187" i="2"/>
  <c r="K187" i="2" s="1"/>
  <c r="L227" i="2"/>
  <c r="K227" i="2" s="1"/>
  <c r="L267" i="2"/>
  <c r="K267" i="2" s="1"/>
  <c r="L307" i="2"/>
  <c r="K307" i="2" s="1"/>
  <c r="L347" i="2"/>
  <c r="K347" i="2" s="1"/>
  <c r="L387" i="2"/>
  <c r="K387" i="2" s="1"/>
  <c r="L231" i="2"/>
  <c r="K231" i="2" s="1"/>
  <c r="L312" i="2"/>
  <c r="K312" i="2" s="1"/>
  <c r="L273" i="2"/>
  <c r="K273" i="2" s="1"/>
  <c r="L393" i="2"/>
  <c r="K393" i="2" s="1"/>
  <c r="L275" i="2"/>
  <c r="K275" i="2" s="1"/>
  <c r="L197" i="2"/>
  <c r="K197" i="2" s="1"/>
  <c r="L318" i="2"/>
  <c r="K318" i="2" s="1"/>
  <c r="L399" i="2"/>
  <c r="K399" i="2" s="1"/>
  <c r="L240" i="2"/>
  <c r="K240" i="2" s="1"/>
  <c r="L281" i="2"/>
  <c r="K281" i="2" s="1"/>
  <c r="L282" i="2"/>
  <c r="K282" i="2" s="1"/>
  <c r="L203" i="2"/>
  <c r="K203" i="2" s="1"/>
  <c r="L126" i="2"/>
  <c r="K126" i="2" s="1"/>
  <c r="L89" i="2"/>
  <c r="K89" i="2" s="1"/>
  <c r="L92" i="2"/>
  <c r="K92" i="2" s="1"/>
  <c r="L296" i="2"/>
  <c r="K296" i="2" s="1"/>
  <c r="L139" i="2"/>
  <c r="K139" i="2" s="1"/>
  <c r="L180" i="2"/>
  <c r="K180" i="2" s="1"/>
  <c r="L143" i="2"/>
  <c r="K143" i="2" s="1"/>
  <c r="L29" i="2"/>
  <c r="K29" i="2" s="1"/>
  <c r="L148" i="2"/>
  <c r="K148" i="2" s="1"/>
  <c r="L188" i="2"/>
  <c r="K188" i="2" s="1"/>
  <c r="L228" i="2"/>
  <c r="K228" i="2" s="1"/>
  <c r="L268" i="2"/>
  <c r="K268" i="2" s="1"/>
  <c r="L348" i="2"/>
  <c r="K348" i="2" s="1"/>
  <c r="L388" i="2"/>
  <c r="K388" i="2" s="1"/>
  <c r="L390" i="2"/>
  <c r="K390" i="2" s="1"/>
  <c r="L391" i="2"/>
  <c r="K391" i="2" s="1"/>
  <c r="L272" i="2"/>
  <c r="K272" i="2" s="1"/>
  <c r="L354" i="2"/>
  <c r="K354" i="2" s="1"/>
  <c r="L276" i="2"/>
  <c r="K276" i="2" s="1"/>
  <c r="L397" i="2"/>
  <c r="K397" i="2" s="1"/>
  <c r="L200" i="2"/>
  <c r="K200" i="2" s="1"/>
  <c r="L321" i="2"/>
  <c r="K321" i="2" s="1"/>
  <c r="L202" i="2"/>
  <c r="K202" i="2" s="1"/>
  <c r="L244" i="2"/>
  <c r="K244" i="2" s="1"/>
  <c r="L287" i="2"/>
  <c r="K287" i="2" s="1"/>
  <c r="L52" i="2"/>
  <c r="K52" i="2" s="1"/>
  <c r="L175" i="2"/>
  <c r="K175" i="2" s="1"/>
  <c r="L376" i="2"/>
  <c r="K376" i="2" s="1"/>
  <c r="L59" i="2"/>
  <c r="K59" i="2" s="1"/>
  <c r="L343" i="2"/>
  <c r="K343" i="2" s="1"/>
  <c r="L30" i="2"/>
  <c r="K30" i="2" s="1"/>
  <c r="L149" i="2"/>
  <c r="K149" i="2" s="1"/>
  <c r="L189" i="2"/>
  <c r="K189" i="2" s="1"/>
  <c r="L229" i="2"/>
  <c r="K229" i="2" s="1"/>
  <c r="L269" i="2"/>
  <c r="K269" i="2" s="1"/>
  <c r="L309" i="2"/>
  <c r="K309" i="2" s="1"/>
  <c r="L349" i="2"/>
  <c r="K349" i="2" s="1"/>
  <c r="L389" i="2"/>
  <c r="K389" i="2" s="1"/>
  <c r="L192" i="2"/>
  <c r="K192" i="2" s="1"/>
  <c r="L353" i="2"/>
  <c r="K353" i="2" s="1"/>
  <c r="L314" i="2"/>
  <c r="K314" i="2" s="1"/>
  <c r="L315" i="2"/>
  <c r="K315" i="2" s="1"/>
  <c r="L237" i="2"/>
  <c r="K237" i="2" s="1"/>
  <c r="L398" i="2"/>
  <c r="K398" i="2" s="1"/>
  <c r="L121" i="2"/>
  <c r="K121" i="2" s="1"/>
  <c r="L162" i="2"/>
  <c r="K162" i="2" s="1"/>
  <c r="L204" i="2"/>
  <c r="K204" i="2" s="1"/>
  <c r="L324" i="2"/>
  <c r="K324" i="2" s="1"/>
  <c r="L88" i="2"/>
  <c r="K88" i="2" s="1"/>
  <c r="L170" i="2"/>
  <c r="K170" i="2" s="1"/>
  <c r="L93" i="2"/>
  <c r="K93" i="2" s="1"/>
  <c r="L254" i="2"/>
  <c r="K254" i="2" s="1"/>
  <c r="L379" i="2"/>
  <c r="K379" i="2" s="1"/>
  <c r="L142" i="2"/>
  <c r="K142" i="2" s="1"/>
  <c r="L303" i="2"/>
  <c r="K303" i="2" s="1"/>
  <c r="L150" i="2"/>
  <c r="K150" i="2" s="1"/>
  <c r="L190" i="2"/>
  <c r="K190" i="2" s="1"/>
  <c r="L230" i="2"/>
  <c r="K230" i="2" s="1"/>
  <c r="L270" i="2"/>
  <c r="K270" i="2" s="1"/>
  <c r="L310" i="2"/>
  <c r="K310" i="2" s="1"/>
  <c r="L350" i="2"/>
  <c r="K350" i="2" s="1"/>
  <c r="L351" i="2"/>
  <c r="K351" i="2" s="1"/>
  <c r="L232" i="2"/>
  <c r="K232" i="2" s="1"/>
  <c r="L194" i="2"/>
  <c r="K194" i="2" s="1"/>
  <c r="L199" i="2"/>
  <c r="K199" i="2" s="1"/>
  <c r="L201" i="2"/>
  <c r="K201" i="2" s="1"/>
  <c r="L243" i="2"/>
  <c r="K243" i="2" s="1"/>
  <c r="L205" i="2"/>
  <c r="K205" i="2" s="1"/>
  <c r="L327" i="2"/>
  <c r="K327" i="2" s="1"/>
  <c r="L329" i="2"/>
  <c r="K329" i="2" s="1"/>
  <c r="L211" i="2"/>
  <c r="K211" i="2" s="1"/>
  <c r="L178" i="2"/>
  <c r="K178" i="2" s="1"/>
  <c r="L221" i="2"/>
  <c r="K221" i="2" s="1"/>
  <c r="L151" i="2"/>
  <c r="K151" i="2" s="1"/>
  <c r="L394" i="2"/>
  <c r="K394" i="2" s="1"/>
  <c r="L163" i="2"/>
  <c r="K163" i="2" s="1"/>
  <c r="L325" i="2"/>
  <c r="K325" i="2" s="1"/>
  <c r="L129" i="2"/>
  <c r="K129" i="2" s="1"/>
  <c r="L132" i="2"/>
  <c r="K132" i="2" s="1"/>
  <c r="L174" i="2"/>
  <c r="K174" i="2" s="1"/>
  <c r="L256" i="2"/>
  <c r="K256" i="2" s="1"/>
  <c r="L378" i="2"/>
  <c r="K378" i="2" s="1"/>
  <c r="L300" i="2"/>
  <c r="K300" i="2" s="1"/>
  <c r="L302" i="2"/>
  <c r="K302" i="2" s="1"/>
  <c r="L33" i="2"/>
  <c r="K33" i="2" s="1"/>
  <c r="L152" i="2"/>
  <c r="K152" i="2" s="1"/>
  <c r="L395" i="2"/>
  <c r="K395" i="2" s="1"/>
  <c r="L158" i="2"/>
  <c r="K158" i="2" s="1"/>
  <c r="L320" i="2"/>
  <c r="K320" i="2" s="1"/>
  <c r="L242" i="2"/>
  <c r="K242" i="2" s="1"/>
  <c r="L210" i="2"/>
  <c r="K210" i="2" s="1"/>
  <c r="L134" i="2"/>
  <c r="K134" i="2" s="1"/>
  <c r="L336" i="2"/>
  <c r="K336" i="2" s="1"/>
  <c r="L258" i="2"/>
  <c r="K258" i="2" s="1"/>
  <c r="L262" i="2"/>
  <c r="K262" i="2" s="1"/>
  <c r="L34" i="2"/>
  <c r="K34" i="2" s="1"/>
  <c r="L153" i="2"/>
  <c r="K153" i="2" s="1"/>
  <c r="L193" i="2"/>
  <c r="K193" i="2" s="1"/>
  <c r="L277" i="2"/>
  <c r="K277" i="2" s="1"/>
  <c r="L159" i="2"/>
  <c r="K159" i="2" s="1"/>
  <c r="L241" i="2"/>
  <c r="K241" i="2" s="1"/>
  <c r="L124" i="2"/>
  <c r="K124" i="2" s="1"/>
  <c r="L206" i="2"/>
  <c r="K206" i="2" s="1"/>
  <c r="L328" i="2"/>
  <c r="K328" i="2" s="1"/>
  <c r="L290" i="2"/>
  <c r="K290" i="2" s="1"/>
  <c r="L133" i="2"/>
  <c r="K133" i="2" s="1"/>
  <c r="L383" i="2"/>
  <c r="K383" i="2" s="1"/>
  <c r="L35" i="2"/>
  <c r="K35" i="2" s="1"/>
  <c r="L154" i="2"/>
  <c r="K154" i="2" s="1"/>
  <c r="L238" i="2"/>
  <c r="K238" i="2" s="1"/>
  <c r="L280" i="2"/>
  <c r="K280" i="2" s="1"/>
  <c r="L123" i="2"/>
  <c r="K123" i="2" s="1"/>
  <c r="L165" i="2"/>
  <c r="K165" i="2" s="1"/>
  <c r="L171" i="2"/>
  <c r="K171" i="2" s="1"/>
  <c r="L338" i="2"/>
  <c r="K338" i="2" s="1"/>
  <c r="L36" i="2"/>
  <c r="K36" i="2" s="1"/>
  <c r="L155" i="2"/>
  <c r="K155" i="2" s="1"/>
  <c r="L195" i="2"/>
  <c r="K195" i="2" s="1"/>
  <c r="L235" i="2"/>
  <c r="K235" i="2" s="1"/>
  <c r="L317" i="2"/>
  <c r="K317" i="2" s="1"/>
  <c r="L279" i="2"/>
  <c r="K279" i="2" s="1"/>
  <c r="L122" i="2"/>
  <c r="K122" i="2" s="1"/>
  <c r="L84" i="2"/>
  <c r="K84" i="2" s="1"/>
  <c r="L127" i="2"/>
  <c r="K127" i="2" s="1"/>
  <c r="L130" i="2"/>
  <c r="K130" i="2" s="1"/>
  <c r="L172" i="2"/>
  <c r="K172" i="2" s="1"/>
  <c r="L136" i="2"/>
  <c r="K136" i="2" s="1"/>
  <c r="L183" i="2"/>
  <c r="K183" i="2" s="1"/>
  <c r="L37" i="2"/>
  <c r="K37" i="2" s="1"/>
  <c r="L156" i="2"/>
  <c r="K156" i="2" s="1"/>
  <c r="L196" i="2"/>
  <c r="K196" i="2" s="1"/>
  <c r="L236" i="2"/>
  <c r="K236" i="2" s="1"/>
  <c r="L316" i="2"/>
  <c r="K316" i="2" s="1"/>
  <c r="L161" i="2"/>
  <c r="K161" i="2" s="1"/>
  <c r="L166" i="2"/>
  <c r="K166" i="2" s="1"/>
  <c r="L90" i="2"/>
  <c r="K90" i="2" s="1"/>
  <c r="L332" i="2"/>
  <c r="K332" i="2" s="1"/>
  <c r="L223" i="2"/>
  <c r="K223" i="2" s="1"/>
  <c r="L38" i="2"/>
  <c r="K38" i="2" s="1"/>
  <c r="L118" i="2"/>
  <c r="K118" i="2" s="1"/>
  <c r="L167" i="2"/>
  <c r="K167" i="2" s="1"/>
  <c r="L330" i="2"/>
  <c r="K330" i="2" s="1"/>
  <c r="L212" i="2"/>
  <c r="K212" i="2" s="1"/>
  <c r="L255" i="2"/>
  <c r="K255" i="2" s="1"/>
  <c r="L297" i="2"/>
  <c r="K297" i="2" s="1"/>
  <c r="L219" i="2"/>
  <c r="K219" i="2" s="1"/>
  <c r="L182" i="2"/>
  <c r="K182" i="2" s="1"/>
  <c r="L39" i="2"/>
  <c r="K39" i="2" s="1"/>
  <c r="L119" i="2"/>
  <c r="K119" i="2" s="1"/>
  <c r="L278" i="2"/>
  <c r="K278" i="2" s="1"/>
  <c r="L326" i="2"/>
  <c r="K326" i="2" s="1"/>
  <c r="L208" i="2"/>
  <c r="K208" i="2" s="1"/>
  <c r="L250" i="2"/>
  <c r="K250" i="2" s="1"/>
  <c r="L373" i="2"/>
  <c r="K373" i="2" s="1"/>
  <c r="L301" i="2"/>
  <c r="K301" i="2" s="1"/>
  <c r="L40" i="2"/>
  <c r="K40" i="2" s="1"/>
  <c r="L239" i="2"/>
  <c r="K239" i="2" s="1"/>
  <c r="L128" i="2"/>
  <c r="K128" i="2" s="1"/>
  <c r="L251" i="2"/>
  <c r="K251" i="2" s="1"/>
  <c r="L253" i="2"/>
  <c r="K253" i="2" s="1"/>
  <c r="L41" i="2"/>
  <c r="K41" i="2" s="1"/>
  <c r="L286" i="2"/>
  <c r="K286" i="2" s="1"/>
  <c r="L288" i="2"/>
  <c r="K288" i="2" s="1"/>
  <c r="L91" i="2"/>
  <c r="K91" i="2" s="1"/>
  <c r="L372" i="2"/>
  <c r="K372" i="2" s="1"/>
  <c r="L214" i="2"/>
  <c r="K214" i="2" s="1"/>
  <c r="L176" i="2"/>
  <c r="K176" i="2" s="1"/>
  <c r="L218" i="2"/>
  <c r="K218" i="2" s="1"/>
  <c r="L220" i="2"/>
  <c r="K220" i="2" s="1"/>
  <c r="L42" i="2"/>
  <c r="K42" i="2" s="1"/>
  <c r="L246" i="2"/>
  <c r="K246" i="2" s="1"/>
  <c r="L51" i="2"/>
  <c r="K51" i="2" s="1"/>
  <c r="L334" i="2"/>
  <c r="K334" i="2" s="1"/>
  <c r="L216" i="2"/>
  <c r="K216" i="2" s="1"/>
  <c r="L43" i="2"/>
  <c r="K43" i="2" s="1"/>
  <c r="L322" i="2"/>
  <c r="K322" i="2" s="1"/>
  <c r="L87" i="2"/>
  <c r="K87" i="2" s="1"/>
  <c r="L252" i="2"/>
  <c r="K252" i="2" s="1"/>
  <c r="L374" i="2"/>
  <c r="K374" i="2" s="1"/>
  <c r="L137" i="2"/>
  <c r="K137" i="2" s="1"/>
  <c r="L259" i="2"/>
  <c r="K259" i="2" s="1"/>
  <c r="L44" i="2"/>
  <c r="K44" i="2" s="1"/>
  <c r="L283" i="2"/>
  <c r="K283" i="2" s="1"/>
  <c r="L289" i="2"/>
  <c r="K289" i="2" s="1"/>
  <c r="L331" i="2"/>
  <c r="K331" i="2" s="1"/>
  <c r="L333" i="2"/>
  <c r="K333" i="2" s="1"/>
  <c r="L295" i="2"/>
  <c r="K295" i="2" s="1"/>
  <c r="L257" i="2"/>
  <c r="K257" i="2" s="1"/>
  <c r="L299" i="2"/>
  <c r="K299" i="2" s="1"/>
  <c r="L261" i="2"/>
  <c r="K261" i="2" s="1"/>
  <c r="L85" i="2"/>
  <c r="K85" i="2" s="1"/>
  <c r="L125" i="2"/>
  <c r="K125" i="2" s="1"/>
  <c r="L284" i="2"/>
  <c r="K284" i="2" s="1"/>
  <c r="L207" i="2"/>
  <c r="K207" i="2" s="1"/>
  <c r="L131" i="2"/>
  <c r="K131" i="2" s="1"/>
  <c r="L292" i="2"/>
  <c r="K292" i="2" s="1"/>
  <c r="L298" i="2"/>
  <c r="K298" i="2" s="1"/>
  <c r="L380" i="2"/>
  <c r="K380" i="2" s="1"/>
  <c r="L382" i="2"/>
  <c r="K382" i="2" s="1"/>
  <c r="L86" i="2"/>
  <c r="K86" i="2" s="1"/>
  <c r="L249" i="2"/>
  <c r="K249" i="2" s="1"/>
  <c r="L291" i="2"/>
  <c r="K291" i="2" s="1"/>
  <c r="L293" i="2"/>
  <c r="K293" i="2" s="1"/>
  <c r="L375" i="2"/>
  <c r="K375" i="2" s="1"/>
  <c r="L217" i="2"/>
  <c r="K217" i="2" s="1"/>
  <c r="L47" i="2"/>
  <c r="K47" i="2" s="1"/>
  <c r="L140" i="2"/>
  <c r="K140" i="2" s="1"/>
  <c r="L48" i="2"/>
  <c r="K48" i="2" s="1"/>
  <c r="L294" i="2"/>
  <c r="K294" i="2" s="1"/>
  <c r="L377" i="2"/>
  <c r="K377" i="2" s="1"/>
  <c r="L179" i="2"/>
  <c r="K179" i="2" s="1"/>
  <c r="L144" i="2"/>
  <c r="K144" i="2" s="1"/>
  <c r="L337" i="2"/>
  <c r="K337" i="2" s="1"/>
  <c r="L141" i="2"/>
  <c r="K141" i="2" s="1"/>
  <c r="L263" i="2"/>
  <c r="K263" i="2" s="1"/>
  <c r="L341" i="2"/>
  <c r="K341" i="2" s="1"/>
  <c r="L381" i="2"/>
  <c r="K381" i="2" s="1"/>
  <c r="L181" i="2"/>
  <c r="K181" i="2" s="1"/>
  <c r="L340" i="2"/>
  <c r="K340" i="2" s="1"/>
  <c r="L339" i="2"/>
  <c r="K339" i="2" s="1"/>
  <c r="L222" i="2"/>
  <c r="K222" i="2" s="1"/>
  <c r="L10" i="2"/>
  <c r="L18" i="2"/>
  <c r="L11" i="2"/>
  <c r="L19" i="2"/>
  <c r="L12" i="2"/>
  <c r="L20" i="2"/>
  <c r="L13" i="2"/>
  <c r="L21" i="2"/>
  <c r="L14" i="2"/>
  <c r="L22" i="2"/>
  <c r="L15" i="2"/>
  <c r="L23" i="2"/>
  <c r="L16" i="2"/>
  <c r="L24" i="2"/>
  <c r="L17" i="2"/>
  <c r="L25" i="2"/>
  <c r="D21" i="37"/>
  <c r="B20" i="37"/>
  <c r="B21" i="37"/>
  <c r="B22" i="37"/>
  <c r="B23" i="37"/>
  <c r="B24" i="37"/>
  <c r="B25" i="37"/>
  <c r="D25" i="37"/>
  <c r="D33" i="37"/>
  <c r="B33" i="37"/>
  <c r="D23" i="37"/>
  <c r="D20" i="37"/>
  <c r="D22" i="37"/>
  <c r="D24" i="37"/>
  <c r="D12" i="37"/>
  <c r="D13" i="37"/>
  <c r="D19"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M31" i="37" l="1"/>
  <c r="E14" i="37"/>
  <c r="E21" i="37"/>
  <c r="E22" i="37"/>
  <c r="E24" i="37"/>
  <c r="E23" i="37"/>
  <c r="E20" i="37"/>
  <c r="E25" i="37"/>
  <c r="E16" i="37"/>
  <c r="E15" i="37"/>
  <c r="E18" i="37"/>
  <c r="K14" i="2"/>
  <c r="K16" i="2"/>
  <c r="K19" i="2"/>
  <c r="K18" i="2"/>
  <c r="K25" i="2"/>
  <c r="K20" i="2"/>
  <c r="K21" i="2"/>
  <c r="K17" i="2"/>
  <c r="K13" i="2"/>
  <c r="K11" i="2"/>
  <c r="K15" i="2"/>
  <c r="K23" i="2"/>
  <c r="K22" i="2"/>
  <c r="K10" i="2"/>
  <c r="K24" i="2"/>
  <c r="K12" i="2"/>
  <c r="E12" i="37"/>
  <c r="I30" i="38"/>
  <c r="I27" i="38"/>
  <c r="J27" i="38"/>
  <c r="K27" i="38"/>
  <c r="L27" i="38"/>
  <c r="M27" i="38"/>
  <c r="N27" i="38"/>
  <c r="I28" i="38"/>
  <c r="J28" i="38"/>
  <c r="K28" i="38"/>
  <c r="L28" i="38"/>
  <c r="M28" i="38"/>
  <c r="N28" i="38"/>
  <c r="I29" i="38"/>
  <c r="J29" i="38"/>
  <c r="K29" i="38"/>
  <c r="L29" i="38"/>
  <c r="M29" i="38"/>
  <c r="N29" i="38"/>
  <c r="M29" i="37" l="1"/>
  <c r="M28" i="37"/>
  <c r="M30" i="37"/>
  <c r="M32" i="37"/>
  <c r="G18" i="37"/>
  <c r="F16" i="37"/>
  <c r="G25" i="37"/>
  <c r="F20" i="37"/>
  <c r="F15" i="37"/>
  <c r="G23" i="37"/>
  <c r="F24" i="37"/>
  <c r="G14" i="37"/>
  <c r="F22" i="37"/>
  <c r="F21" i="37"/>
  <c r="F14" i="37"/>
  <c r="G21" i="37"/>
  <c r="G22" i="37"/>
  <c r="G24" i="37"/>
  <c r="F23" i="37"/>
  <c r="G20" i="37"/>
  <c r="E17" i="37"/>
  <c r="F25" i="37"/>
  <c r="G16" i="37"/>
  <c r="G15" i="37"/>
  <c r="F18" i="37"/>
  <c r="E19" i="37"/>
  <c r="E13" i="37"/>
  <c r="G17" i="37" l="1"/>
  <c r="F17" i="37"/>
  <c r="C16" i="17" l="1"/>
  <c r="N33" i="18" l="1"/>
  <c r="M33" i="18"/>
  <c r="L33" i="18"/>
  <c r="K33" i="18"/>
  <c r="J33" i="18"/>
  <c r="I33" i="18"/>
  <c r="N30" i="38"/>
  <c r="M30" i="38"/>
  <c r="L30" i="38"/>
  <c r="K30" i="38"/>
  <c r="J30" i="38"/>
  <c r="J31" i="38" l="1"/>
  <c r="I31" i="38"/>
  <c r="M31" i="38"/>
  <c r="L31" i="38"/>
  <c r="I40" i="18"/>
  <c r="N40" i="18"/>
  <c r="M40" i="18"/>
  <c r="L10" i="28"/>
  <c r="N23" i="38"/>
  <c r="M23" i="38"/>
  <c r="L23" i="38"/>
  <c r="K23" i="38"/>
  <c r="J23" i="38"/>
  <c r="I23" i="38"/>
  <c r="B4" i="38"/>
  <c r="E14" i="35"/>
  <c r="F14" i="35" s="1"/>
  <c r="E17" i="35"/>
  <c r="F17" i="35" s="1"/>
  <c r="E18" i="35"/>
  <c r="F18" i="35" s="1"/>
  <c r="E20" i="35"/>
  <c r="F20" i="35" s="1"/>
  <c r="E21" i="35"/>
  <c r="F21" i="35" s="1"/>
  <c r="E22" i="35"/>
  <c r="F22" i="35" s="1"/>
  <c r="E23" i="35"/>
  <c r="F23" i="35" s="1"/>
  <c r="E24" i="35"/>
  <c r="F24" i="35" s="1"/>
  <c r="E25" i="35"/>
  <c r="F25" i="35" s="1"/>
  <c r="E26" i="35"/>
  <c r="F26" i="35" s="1"/>
  <c r="E27" i="35"/>
  <c r="F27" i="35" s="1"/>
  <c r="E28" i="35"/>
  <c r="F28" i="35" s="1"/>
  <c r="E29" i="35"/>
  <c r="F29" i="35" s="1"/>
  <c r="E30" i="35"/>
  <c r="F30" i="35" s="1"/>
  <c r="E31" i="35"/>
  <c r="F31" i="35" s="1"/>
  <c r="E32" i="35"/>
  <c r="F32" i="35" s="1"/>
  <c r="E33" i="35"/>
  <c r="F33" i="35" s="1"/>
  <c r="E34" i="35"/>
  <c r="F34" i="35" s="1"/>
  <c r="E35" i="35"/>
  <c r="F35" i="35" s="1"/>
  <c r="E36" i="35"/>
  <c r="F36" i="35" s="1"/>
  <c r="E37" i="35"/>
  <c r="F37" i="35" s="1"/>
  <c r="E38" i="35"/>
  <c r="F38" i="35" s="1"/>
  <c r="E39" i="35"/>
  <c r="F39" i="35" s="1"/>
  <c r="E40" i="35"/>
  <c r="F40" i="35" s="1"/>
  <c r="E42" i="35"/>
  <c r="F42" i="35" s="1"/>
  <c r="E43" i="35"/>
  <c r="F43" i="35" s="1"/>
  <c r="E44" i="35"/>
  <c r="F44" i="35" s="1"/>
  <c r="E45" i="35"/>
  <c r="F45" i="35" s="1"/>
  <c r="E46" i="35"/>
  <c r="F46" i="35" s="1"/>
  <c r="E47" i="35"/>
  <c r="F47" i="35" s="1"/>
  <c r="H47" i="35" s="1"/>
  <c r="E13" i="35"/>
  <c r="F13" i="35" s="1"/>
  <c r="B4" i="37"/>
  <c r="B4" i="5"/>
  <c r="B4" i="31"/>
  <c r="N29" i="18"/>
  <c r="M29" i="18"/>
  <c r="L29" i="18"/>
  <c r="K29" i="18"/>
  <c r="J29" i="18"/>
  <c r="I29" i="18"/>
  <c r="F11" i="31"/>
  <c r="B4" i="28"/>
  <c r="C4" i="2"/>
  <c r="B4" i="18"/>
  <c r="B4" i="17"/>
  <c r="B41" i="17"/>
  <c r="B47" i="17" s="1"/>
  <c r="B51" i="17" s="1"/>
  <c r="B52" i="17"/>
  <c r="B13" i="37" l="1"/>
  <c r="B12" i="37"/>
  <c r="B19" i="37"/>
  <c r="H40" i="35"/>
  <c r="H39" i="35"/>
  <c r="H37" i="35"/>
  <c r="H36" i="35"/>
  <c r="H35" i="35"/>
  <c r="H34" i="35"/>
  <c r="H33" i="35"/>
  <c r="H32" i="35"/>
  <c r="K27" i="37" s="1"/>
  <c r="L27" i="37" s="1"/>
  <c r="H31" i="35"/>
  <c r="H30" i="35"/>
  <c r="H29" i="35"/>
  <c r="K12" i="37" s="1"/>
  <c r="H28" i="35"/>
  <c r="H26" i="35"/>
  <c r="H25" i="35"/>
  <c r="H24" i="35"/>
  <c r="H23" i="35"/>
  <c r="K16" i="37" s="1"/>
  <c r="H22" i="35"/>
  <c r="H21" i="35"/>
  <c r="H20" i="35"/>
  <c r="K25" i="37" s="1"/>
  <c r="H19" i="35"/>
  <c r="H27" i="35"/>
  <c r="H18" i="35"/>
  <c r="H17" i="35"/>
  <c r="H13" i="35"/>
  <c r="K26" i="37" s="1"/>
  <c r="L26" i="37" s="1"/>
  <c r="H16" i="35"/>
  <c r="H15" i="35"/>
  <c r="H46" i="35"/>
  <c r="K20" i="37" s="1"/>
  <c r="H14" i="35"/>
  <c r="H45" i="35"/>
  <c r="H44" i="35"/>
  <c r="H43" i="35"/>
  <c r="H38" i="35"/>
  <c r="H42" i="35"/>
  <c r="K18" i="37" s="1"/>
  <c r="H41" i="35"/>
  <c r="O29" i="18"/>
  <c r="F16" i="31"/>
  <c r="B49" i="17"/>
  <c r="B50" i="17"/>
  <c r="L30" i="28"/>
  <c r="O23" i="38"/>
  <c r="K31" i="38"/>
  <c r="J40" i="18"/>
  <c r="N31" i="38"/>
  <c r="L40" i="18"/>
  <c r="K40" i="18"/>
  <c r="K21" i="37" l="1"/>
  <c r="K17" i="37"/>
  <c r="M27" i="37"/>
  <c r="M26" i="37"/>
  <c r="K19" i="37"/>
  <c r="H91" i="35"/>
  <c r="B34" i="37"/>
  <c r="E12" i="18"/>
  <c r="E15" i="18" s="1"/>
  <c r="B53" i="17"/>
  <c r="E12" i="38"/>
  <c r="E15" i="38" s="1"/>
  <c r="K34" i="37" l="1"/>
  <c r="E17" i="38"/>
  <c r="K46" i="38" s="1"/>
  <c r="K45" i="38"/>
  <c r="F13" i="37"/>
  <c r="G12" i="37"/>
  <c r="G13" i="37"/>
  <c r="E18" i="18"/>
  <c r="K47" i="18" s="1"/>
  <c r="K45" i="18"/>
  <c r="E34" i="37"/>
  <c r="F12" i="37"/>
  <c r="F19" i="37"/>
  <c r="G19" i="37"/>
  <c r="E18" i="38"/>
  <c r="E17" i="18"/>
  <c r="K52" i="18" l="1"/>
  <c r="I6" i="28"/>
  <c r="G34" i="37"/>
  <c r="E19" i="38"/>
  <c r="E21" i="38" s="1"/>
  <c r="K47" i="38"/>
  <c r="F34" i="37"/>
  <c r="E19" i="18"/>
  <c r="E21" i="18" s="1"/>
  <c r="C29" i="17" s="1"/>
  <c r="C31" i="17" s="1"/>
  <c r="C34" i="17" s="1"/>
  <c r="C21" i="17" s="1"/>
  <c r="C24" i="17" s="1"/>
  <c r="K46" i="18"/>
  <c r="E22" i="38" l="1"/>
  <c r="E23" i="38" s="1"/>
  <c r="E25" i="38" s="1"/>
  <c r="E22" i="18"/>
  <c r="K48" i="38" l="1"/>
  <c r="E26" i="38"/>
  <c r="E32" i="38" s="1"/>
  <c r="E43" i="38" s="1"/>
  <c r="K61" i="38" s="1"/>
  <c r="K49" i="38"/>
  <c r="E23" i="18"/>
  <c r="E25" i="18" s="1"/>
  <c r="K48" i="18"/>
  <c r="K63" i="38" l="1"/>
  <c r="E26" i="18"/>
  <c r="E32" i="18" s="1"/>
  <c r="K49" i="18"/>
  <c r="E47" i="38"/>
  <c r="I21" i="37" l="1"/>
  <c r="I24" i="37"/>
  <c r="I14" i="37"/>
  <c r="I25" i="37"/>
  <c r="I23" i="37"/>
  <c r="I18" i="37"/>
  <c r="I22" i="37"/>
  <c r="I16" i="37"/>
  <c r="I20" i="37"/>
  <c r="I15" i="37"/>
  <c r="I17" i="37"/>
  <c r="I19" i="37"/>
  <c r="I13" i="37"/>
  <c r="I12" i="37"/>
  <c r="F35" i="38"/>
  <c r="F36" i="38"/>
  <c r="F37" i="38"/>
  <c r="F38" i="38"/>
  <c r="F39" i="38"/>
  <c r="F40" i="38"/>
  <c r="F41" i="38"/>
  <c r="E49" i="38"/>
  <c r="K65" i="38" s="1"/>
  <c r="F34" i="38"/>
  <c r="E53" i="38"/>
  <c r="F19" i="38"/>
  <c r="F45" i="38"/>
  <c r="F26" i="38"/>
  <c r="E51" i="38"/>
  <c r="F23" i="38"/>
  <c r="F32" i="38"/>
  <c r="F43" i="38"/>
  <c r="E43" i="18"/>
  <c r="K61" i="18" s="1"/>
  <c r="K63" i="18" s="1"/>
  <c r="I34" i="37" l="1"/>
  <c r="K69" i="38"/>
  <c r="K67" i="38"/>
  <c r="F47" i="38"/>
  <c r="E47" i="18"/>
  <c r="H24" i="37" l="1"/>
  <c r="L24" i="37" s="1"/>
  <c r="H20" i="37"/>
  <c r="L20" i="37" s="1"/>
  <c r="H16" i="37"/>
  <c r="L16" i="37" s="1"/>
  <c r="H21" i="37"/>
  <c r="L21" i="37" s="1"/>
  <c r="H14" i="37"/>
  <c r="L14" i="37" s="1"/>
  <c r="H15" i="37"/>
  <c r="L15" i="37" s="1"/>
  <c r="H18" i="37"/>
  <c r="L18" i="37" s="1"/>
  <c r="H25" i="37"/>
  <c r="L25" i="37" s="1"/>
  <c r="H22" i="37"/>
  <c r="L22" i="37" s="1"/>
  <c r="H23" i="37"/>
  <c r="L23" i="37" s="1"/>
  <c r="H17" i="37"/>
  <c r="L17" i="37" s="1"/>
  <c r="H19" i="37"/>
  <c r="L19" i="37" s="1"/>
  <c r="H13" i="37"/>
  <c r="L13" i="37" s="1"/>
  <c r="H12" i="37"/>
  <c r="E49" i="18"/>
  <c r="F35" i="18"/>
  <c r="F36" i="18"/>
  <c r="F37" i="18"/>
  <c r="F38" i="18"/>
  <c r="F39" i="18"/>
  <c r="F40" i="18"/>
  <c r="F41" i="18"/>
  <c r="F34" i="18"/>
  <c r="F42" i="18"/>
  <c r="E51" i="18"/>
  <c r="F45" i="18"/>
  <c r="F19" i="18"/>
  <c r="F23" i="18"/>
  <c r="F26" i="18"/>
  <c r="E53" i="18"/>
  <c r="F32" i="18"/>
  <c r="F43" i="18"/>
  <c r="M22" i="37" l="1"/>
  <c r="M20" i="37"/>
  <c r="M23" i="37"/>
  <c r="M16" i="37"/>
  <c r="M18" i="37"/>
  <c r="M15" i="37"/>
  <c r="M33" i="37"/>
  <c r="H34" i="37"/>
  <c r="H11" i="31"/>
  <c r="J12" i="37" s="1"/>
  <c r="L12" i="37" s="1"/>
  <c r="L34" i="37" s="1"/>
  <c r="K69" i="18"/>
  <c r="K67" i="18"/>
  <c r="K65" i="18"/>
  <c r="F47" i="18"/>
  <c r="M14" i="37" l="1"/>
  <c r="M21" i="37"/>
  <c r="M25" i="37"/>
  <c r="M17" i="37"/>
  <c r="M19" i="37"/>
  <c r="M24" i="37"/>
  <c r="J34" i="37"/>
  <c r="H16" i="31"/>
  <c r="M1" i="37" l="1"/>
  <c r="M2" i="37" s="1"/>
  <c r="M3" i="37" s="1"/>
  <c r="M13" i="37"/>
  <c r="M12" i="37" l="1"/>
  <c r="M34" i="37" s="1"/>
</calcChain>
</file>

<file path=xl/sharedStrings.xml><?xml version="1.0" encoding="utf-8"?>
<sst xmlns="http://schemas.openxmlformats.org/spreadsheetml/2006/main" count="3500" uniqueCount="721">
  <si>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</si>
  <si>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</si>
  <si>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</si>
  <si>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</si>
  <si>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</si>
  <si>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</si>
  <si>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</si>
  <si>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</si>
  <si>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</si>
  <si>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</si>
  <si>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</si>
  <si>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</si>
  <si>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Toelichting</t>
  </si>
  <si>
    <t>Bruto uurloon</t>
  </si>
  <si>
    <t>Calculatie onderdeel</t>
  </si>
  <si>
    <t>Specialistentoeslag</t>
  </si>
  <si>
    <t>werkgeversdeel</t>
  </si>
  <si>
    <t>Sanitaire ruimten</t>
  </si>
  <si>
    <t>Methode en eindresultaat omschrijven.</t>
  </si>
  <si>
    <t>Vakantiedagen</t>
  </si>
  <si>
    <t>SV uurloon inclusief toeslagen</t>
  </si>
  <si>
    <t>Prijs p/stuk excl. btw</t>
  </si>
  <si>
    <t>P.Z. kosten</t>
  </si>
  <si>
    <t>Invoervelden</t>
  </si>
  <si>
    <t>Totale kosten per jaar inclusief B.T.W.</t>
  </si>
  <si>
    <t>Werkbare dagen per jaar</t>
  </si>
  <si>
    <t>Huisvestingskosten</t>
  </si>
  <si>
    <t>Naam opdrachtgever</t>
  </si>
  <si>
    <t>Nat. feestdagen, kort verzuim, bijz. CAO</t>
  </si>
  <si>
    <t>Administratiekosten</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</si>
  <si>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</si>
  <si>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</si>
  <si>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</si>
  <si>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</si>
  <si>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</si>
  <si>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</si>
  <si>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</si>
  <si>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</si>
  <si>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</si>
  <si>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</si>
  <si>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</si>
  <si>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</si>
  <si>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</si>
  <si>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</si>
  <si>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</si>
  <si>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</si>
  <si>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</si>
  <si>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</si>
  <si>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</si>
  <si>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</si>
  <si>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</si>
  <si>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</si>
  <si>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</si>
  <si>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</si>
  <si>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</si>
  <si>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</si>
  <si>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</si>
  <si>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</si>
  <si>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</si>
  <si>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</si>
  <si>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</si>
  <si>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</si>
  <si>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</si>
  <si>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</si>
  <si>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</si>
  <si>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</si>
  <si>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</si>
  <si>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</si>
  <si>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</si>
  <si>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</si>
  <si>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</si>
  <si>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</si>
  <si>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</si>
  <si>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</si>
  <si>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</si>
  <si>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</si>
  <si>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</si>
  <si>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</si>
  <si>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</si>
  <si>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</si>
  <si>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</si>
  <si>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</si>
  <si>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</si>
  <si>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</si>
  <si>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</si>
  <si>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</si>
  <si>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</si>
  <si>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</si>
  <si>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</si>
  <si>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</si>
  <si>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</si>
  <si>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</si>
  <si>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Linoleum</t>
  </si>
  <si>
    <t>Kleedruimte</t>
  </si>
  <si>
    <t>Beton</t>
  </si>
  <si>
    <t>Restauratieve ruimten</t>
  </si>
  <si>
    <t>Locatie</t>
  </si>
  <si>
    <t>Kosten per beurt</t>
  </si>
  <si>
    <t>Frequentie van uitvoering (per jaar):</t>
  </si>
  <si>
    <t>VSR Code</t>
  </si>
  <si>
    <t>Freq</t>
  </si>
  <si>
    <t>Norm ma t/m vr</t>
  </si>
  <si>
    <t>M² prijs</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</si>
  <si>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</si>
  <si>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</si>
  <si>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</si>
  <si>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</si>
  <si>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</si>
  <si>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</si>
  <si>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</si>
  <si>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</si>
  <si>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</si>
  <si>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</si>
  <si>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</si>
  <si>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</si>
  <si>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</si>
  <si>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</si>
  <si>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</si>
  <si>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18 jaar</t>
  </si>
  <si>
    <t>19 jaar</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</si>
  <si>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</si>
  <si>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</si>
  <si>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</si>
  <si>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</si>
  <si>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</si>
  <si>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</si>
  <si>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</si>
  <si>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</si>
  <si>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</si>
  <si>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</si>
  <si>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</si>
  <si>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Binnenzijde</t>
  </si>
  <si>
    <t>Buitenzijde</t>
  </si>
  <si>
    <t>Separatieglas dubbelzijdig</t>
  </si>
  <si>
    <t>Totaalkosten per jaar</t>
  </si>
  <si>
    <t>4</t>
  </si>
  <si>
    <t>…………………………………</t>
  </si>
  <si>
    <t>uren per jaar</t>
  </si>
  <si>
    <t>uurtarief</t>
  </si>
  <si>
    <t>kosten per jaar</t>
  </si>
  <si>
    <t>Omschrijving werkzaamheden</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</si>
  <si>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</si>
  <si>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</si>
  <si>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</si>
  <si>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</si>
  <si>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</si>
  <si>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</si>
  <si>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</si>
  <si>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</si>
  <si>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</si>
  <si>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</si>
  <si>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</si>
  <si>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</si>
  <si>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</si>
  <si>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Regietarieven</t>
  </si>
  <si>
    <t>Schoonmaakonderhoud</t>
  </si>
  <si>
    <t>Mits anders aangegeven is de uitvoering op reguliere werktijden: maandag t/m vrijdag [06.00 en 21.30 uur]</t>
  </si>
  <si>
    <t>Totaal m2</t>
  </si>
  <si>
    <t>Toezicht uren per jaar ma t/m vr</t>
  </si>
  <si>
    <t>Kosten Additioneel per jaar</t>
  </si>
  <si>
    <t>Kosten glasbewassing per jaar</t>
  </si>
  <si>
    <t>Totaal kosten per jaar excl. btw</t>
  </si>
  <si>
    <t>Totaal kosten per maand excl. btw</t>
  </si>
  <si>
    <t>Kolom</t>
  </si>
  <si>
    <t>Kolom voor matrix</t>
  </si>
  <si>
    <t>Gewogen prestatie</t>
  </si>
  <si>
    <t>m2/uur</t>
  </si>
  <si>
    <t>M2 Totaal</t>
  </si>
  <si>
    <t>WGA</t>
  </si>
  <si>
    <t>Aanvullende omschrijving</t>
  </si>
  <si>
    <r>
      <t>Kosten per m</t>
    </r>
    <r>
      <rPr>
        <b/>
        <vertAlign val="superscript"/>
        <sz val="10"/>
        <color theme="0"/>
        <rFont val="Century Gothic"/>
        <family val="2"/>
      </rPr>
      <t>2</t>
    </r>
  </si>
  <si>
    <t>Naam dienstverlener</t>
  </si>
  <si>
    <t>Let op -/- bedrag</t>
  </si>
  <si>
    <t>Bijzonderheden / opmerkingen</t>
  </si>
  <si>
    <t>Administratieve ruimten</t>
  </si>
  <si>
    <t>Pantry/keuken</t>
  </si>
  <si>
    <t>Vergaderruimten</t>
  </si>
  <si>
    <t>Opslagruimte</t>
  </si>
  <si>
    <t>Gemiddeld tarief  ma t/m vr</t>
  </si>
  <si>
    <t>Tariefopbouw toezicht</t>
  </si>
  <si>
    <t>Tariefopbouw schoonmaak</t>
  </si>
  <si>
    <t>Gemiddeld tarief ma t/m vr</t>
  </si>
  <si>
    <t>RAS premie</t>
  </si>
  <si>
    <t>Frequentie verklaring</t>
  </si>
  <si>
    <t>2 x per jaar</t>
  </si>
  <si>
    <t>1 x per maand</t>
  </si>
  <si>
    <t>1 x per week (52 weken)</t>
  </si>
  <si>
    <t>5 x per week (52 weken)</t>
  </si>
  <si>
    <t>2 x per week (52 weken)</t>
  </si>
  <si>
    <t>3 x per week (52 weken)</t>
  </si>
  <si>
    <t>Totaal eindtarief  [incl. 30% toeslag]</t>
  </si>
  <si>
    <t>Referentie nummer</t>
  </si>
  <si>
    <t>Transitievergoeding</t>
  </si>
  <si>
    <t>Frequentie per jaar</t>
  </si>
  <si>
    <t>Reinigen bureau-elektronica reinigen</t>
  </si>
  <si>
    <t>Verticale lamellen metaal/kunststof</t>
  </si>
  <si>
    <t>Horizontale lamellen</t>
  </si>
  <si>
    <t>Berekening werkbare dagen</t>
  </si>
  <si>
    <t xml:space="preserve">Het aantal werkbare dagen per jaar is een gemiddelde over 5 jaar. Er vindt geen periodieke verrekening plaats in verband met schrikkeljaren. </t>
  </si>
  <si>
    <t>EINDTOTAAL KOSTEN PER JAAR  EXCLUSIEF BTW         INSCHRIJVINGSBEDRAG</t>
  </si>
  <si>
    <t>Minimale taakgrootte</t>
  </si>
  <si>
    <t>uur per dag</t>
  </si>
  <si>
    <t>Algemeen</t>
  </si>
  <si>
    <t>Toezicht percentage</t>
  </si>
  <si>
    <t>per prod. Uur</t>
  </si>
  <si>
    <t>Hoogste frequentie ma t/m vr</t>
  </si>
  <si>
    <t>Totaal frequentie</t>
  </si>
  <si>
    <t>Locatie factor</t>
  </si>
  <si>
    <t>MAXIMALE BOVENGRENS PLAFONDBEDRAG INSCHRIJVINGSBEDRAG</t>
  </si>
  <si>
    <t>MAXIMALE ONDERGRENS INSCHRIJVINGSBEDRAG</t>
  </si>
  <si>
    <t>1</t>
  </si>
  <si>
    <t>12</t>
  </si>
  <si>
    <t>Tapijt</t>
  </si>
  <si>
    <t xml:space="preserve">Kosten toezicht per jaar ma t/m vr </t>
  </si>
  <si>
    <t>Uren minimale taakgrootte ma t/m vrij</t>
  </si>
  <si>
    <t>Kosten productie per jaar ma t/m vr incl minimale taakgrootte</t>
  </si>
  <si>
    <t>Lino-/marmoleum re-coaten</t>
  </si>
  <si>
    <t>Lino-/marmoleum top-coaten</t>
  </si>
  <si>
    <t>Trappenhuis</t>
  </si>
  <si>
    <t>Lift</t>
  </si>
  <si>
    <t>Gang, hal</t>
  </si>
  <si>
    <t>Tarief componenten samenvatting</t>
  </si>
  <si>
    <t>Versie</t>
  </si>
  <si>
    <t>Aantal</t>
  </si>
  <si>
    <t>0.01</t>
  </si>
  <si>
    <t>0.01a</t>
  </si>
  <si>
    <t>0.02</t>
  </si>
  <si>
    <t>0.03</t>
  </si>
  <si>
    <t>0.04</t>
  </si>
  <si>
    <t>0.05</t>
  </si>
  <si>
    <t>0.06</t>
  </si>
  <si>
    <t>0.07</t>
  </si>
  <si>
    <t>0.08</t>
  </si>
  <si>
    <t>0.09</t>
  </si>
  <si>
    <t>0.10</t>
  </si>
  <si>
    <t>0.11</t>
  </si>
  <si>
    <t>0.12</t>
  </si>
  <si>
    <t>0.13</t>
  </si>
  <si>
    <t>0.14</t>
  </si>
  <si>
    <t>0.15</t>
  </si>
  <si>
    <t>0.16</t>
  </si>
  <si>
    <t>0.17</t>
  </si>
  <si>
    <t>0.18</t>
  </si>
  <si>
    <t>0.19</t>
  </si>
  <si>
    <t>1.01</t>
  </si>
  <si>
    <t>1.02</t>
  </si>
  <si>
    <t>1.03</t>
  </si>
  <si>
    <t>1.06</t>
  </si>
  <si>
    <t>1.06a</t>
  </si>
  <si>
    <t>1.07</t>
  </si>
  <si>
    <t>1.08</t>
  </si>
  <si>
    <t>1.09</t>
  </si>
  <si>
    <t>1.10</t>
  </si>
  <si>
    <t>1.11</t>
  </si>
  <si>
    <t>1.12</t>
  </si>
  <si>
    <t>1.13</t>
  </si>
  <si>
    <t>1.14</t>
  </si>
  <si>
    <t>1.15</t>
  </si>
  <si>
    <t>1.16</t>
  </si>
  <si>
    <t>1.17</t>
  </si>
  <si>
    <t>1.18</t>
  </si>
  <si>
    <t>2.01</t>
  </si>
  <si>
    <t>2.02</t>
  </si>
  <si>
    <t>2.03</t>
  </si>
  <si>
    <t>2.04</t>
  </si>
  <si>
    <t>2.05</t>
  </si>
  <si>
    <t>2.06</t>
  </si>
  <si>
    <t>2.07</t>
  </si>
  <si>
    <t>2.08</t>
  </si>
  <si>
    <t>2.09</t>
  </si>
  <si>
    <t>2.10</t>
  </si>
  <si>
    <t>2.11</t>
  </si>
  <si>
    <t>2.12</t>
  </si>
  <si>
    <t>2.13</t>
  </si>
  <si>
    <t>2.15</t>
  </si>
  <si>
    <t>2.16</t>
  </si>
  <si>
    <t>2.17</t>
  </si>
  <si>
    <t>2.18</t>
  </si>
  <si>
    <t>2.19</t>
  </si>
  <si>
    <t>2.20</t>
  </si>
  <si>
    <t>2.21</t>
  </si>
  <si>
    <t>2.22</t>
  </si>
  <si>
    <t>2.22a</t>
  </si>
  <si>
    <t>2.23</t>
  </si>
  <si>
    <t>2.24</t>
  </si>
  <si>
    <t>2.25</t>
  </si>
  <si>
    <t>0.01b</t>
  </si>
  <si>
    <t>1.04</t>
  </si>
  <si>
    <t>1.05</t>
  </si>
  <si>
    <t>1.07a</t>
  </si>
  <si>
    <t>0.07a</t>
  </si>
  <si>
    <t>0.22</t>
  </si>
  <si>
    <t>1.21</t>
  </si>
  <si>
    <t>1.22</t>
  </si>
  <si>
    <t>1.26a</t>
  </si>
  <si>
    <t>1.28</t>
  </si>
  <si>
    <t>1.29</t>
  </si>
  <si>
    <t>2.12a</t>
  </si>
  <si>
    <t>2.12b</t>
  </si>
  <si>
    <t>2.15A</t>
  </si>
  <si>
    <t>2.15B</t>
  </si>
  <si>
    <t>2.15C</t>
  </si>
  <si>
    <t>2.15D</t>
  </si>
  <si>
    <t>2.15E</t>
  </si>
  <si>
    <t>2.15F</t>
  </si>
  <si>
    <t>2.15G</t>
  </si>
  <si>
    <t>2.15H</t>
  </si>
  <si>
    <t>2.15I</t>
  </si>
  <si>
    <t>3.01</t>
  </si>
  <si>
    <t>3.02</t>
  </si>
  <si>
    <t>3.03</t>
  </si>
  <si>
    <t>3.04</t>
  </si>
  <si>
    <t>3.07</t>
  </si>
  <si>
    <t>3.08</t>
  </si>
  <si>
    <t>3.10</t>
  </si>
  <si>
    <t>3.11</t>
  </si>
  <si>
    <t>3.17</t>
  </si>
  <si>
    <t>3.19</t>
  </si>
  <si>
    <t>4.01</t>
  </si>
  <si>
    <t>4.03</t>
  </si>
  <si>
    <t>4.05</t>
  </si>
  <si>
    <t>T.01</t>
  </si>
  <si>
    <t>T.02</t>
  </si>
  <si>
    <t>T.04</t>
  </si>
  <si>
    <t>T.05</t>
  </si>
  <si>
    <t>T.06</t>
  </si>
  <si>
    <t>T.09</t>
  </si>
  <si>
    <t>T.10</t>
  </si>
  <si>
    <t>T.11a</t>
  </si>
  <si>
    <t>T.11b</t>
  </si>
  <si>
    <t>T.11c</t>
  </si>
  <si>
    <t>T.11d</t>
  </si>
  <si>
    <t>T.12</t>
  </si>
  <si>
    <t>T.13</t>
  </si>
  <si>
    <t>T.14</t>
  </si>
  <si>
    <t>0.2</t>
  </si>
  <si>
    <t>0.20</t>
  </si>
  <si>
    <t>0.25</t>
  </si>
  <si>
    <t>0.21</t>
  </si>
  <si>
    <t>0.23</t>
  </si>
  <si>
    <t>0.26</t>
  </si>
  <si>
    <t>3.05</t>
  </si>
  <si>
    <t>3.09</t>
  </si>
  <si>
    <t>3.12</t>
  </si>
  <si>
    <t>3.13</t>
  </si>
  <si>
    <t>3.14</t>
  </si>
  <si>
    <t>3.15</t>
  </si>
  <si>
    <t>3.16</t>
  </si>
  <si>
    <t>3.18</t>
  </si>
  <si>
    <t>3.20</t>
  </si>
  <si>
    <t>3.21</t>
  </si>
  <si>
    <t>3.22</t>
  </si>
  <si>
    <t>3.25</t>
  </si>
  <si>
    <t>3.26</t>
  </si>
  <si>
    <t>3.27</t>
  </si>
  <si>
    <t>3.28</t>
  </si>
  <si>
    <t>3.29</t>
  </si>
  <si>
    <t>3.30</t>
  </si>
  <si>
    <t>3.31</t>
  </si>
  <si>
    <t>3.32</t>
  </si>
  <si>
    <t>3.33</t>
  </si>
  <si>
    <t>3.34</t>
  </si>
  <si>
    <t>3.35</t>
  </si>
  <si>
    <t>3.37</t>
  </si>
  <si>
    <t>4.02</t>
  </si>
  <si>
    <t>4.04</t>
  </si>
  <si>
    <t>4.09</t>
  </si>
  <si>
    <t>4.10</t>
  </si>
  <si>
    <t>4.11</t>
  </si>
  <si>
    <t>4.12</t>
  </si>
  <si>
    <t>4.13</t>
  </si>
  <si>
    <t>4.14</t>
  </si>
  <si>
    <t>4.15</t>
  </si>
  <si>
    <t>4.16</t>
  </si>
  <si>
    <t>4.17</t>
  </si>
  <si>
    <t>4.18</t>
  </si>
  <si>
    <t>4.20</t>
  </si>
  <si>
    <t>4.21</t>
  </si>
  <si>
    <t>4.24</t>
  </si>
  <si>
    <t>4.25</t>
  </si>
  <si>
    <t>4.26</t>
  </si>
  <si>
    <t>4.27</t>
  </si>
  <si>
    <t>4.28</t>
  </si>
  <si>
    <t>4.29</t>
  </si>
  <si>
    <t>4.30</t>
  </si>
  <si>
    <t>4.31</t>
  </si>
  <si>
    <t>4.32</t>
  </si>
  <si>
    <t>4.33</t>
  </si>
  <si>
    <t>4.34</t>
  </si>
  <si>
    <t>k.01</t>
  </si>
  <si>
    <t>k.07</t>
  </si>
  <si>
    <t>10</t>
  </si>
  <si>
    <t>11</t>
  </si>
  <si>
    <t>13</t>
  </si>
  <si>
    <t>14</t>
  </si>
  <si>
    <t>15</t>
  </si>
  <si>
    <t>2</t>
  </si>
  <si>
    <t>3</t>
  </si>
  <si>
    <t>5</t>
  </si>
  <si>
    <t>6</t>
  </si>
  <si>
    <t>7</t>
  </si>
  <si>
    <t>8</t>
  </si>
  <si>
    <t>9</t>
  </si>
  <si>
    <t>0.24</t>
  </si>
  <si>
    <t>0.45</t>
  </si>
  <si>
    <t>1.19</t>
  </si>
  <si>
    <t>1.20</t>
  </si>
  <si>
    <t>1.23</t>
  </si>
  <si>
    <t>2.26</t>
  </si>
  <si>
    <t>0.01-0.04</t>
  </si>
  <si>
    <t>0.05-0.08</t>
  </si>
  <si>
    <t>0.27</t>
  </si>
  <si>
    <t>0.28</t>
  </si>
  <si>
    <t>0.29</t>
  </si>
  <si>
    <t>0.1</t>
  </si>
  <si>
    <t>0.3</t>
  </si>
  <si>
    <t>0.30</t>
  </si>
  <si>
    <t>0.5</t>
  </si>
  <si>
    <t>0.8</t>
  </si>
  <si>
    <t>0.9</t>
  </si>
  <si>
    <t>1.24</t>
  </si>
  <si>
    <t>1.25</t>
  </si>
  <si>
    <t>1.26</t>
  </si>
  <si>
    <t>Oefencentrum Uithoorn</t>
  </si>
  <si>
    <t>COATING</t>
  </si>
  <si>
    <t>Verkeersruimte</t>
  </si>
  <si>
    <t>Slangenwerkplaats</t>
  </si>
  <si>
    <t>Ontvangst wasserij</t>
  </si>
  <si>
    <t>Wasserij</t>
  </si>
  <si>
    <t>Droogruimte</t>
  </si>
  <si>
    <t>KUNSTSTOF</t>
  </si>
  <si>
    <t>Kledingmakerij</t>
  </si>
  <si>
    <t>Trap entree</t>
  </si>
  <si>
    <t>METAAL ROOSTER</t>
  </si>
  <si>
    <t>Traphal</t>
  </si>
  <si>
    <t>TAPIJT</t>
  </si>
  <si>
    <t>Trap BG-01</t>
  </si>
  <si>
    <t>NOPPEN</t>
  </si>
  <si>
    <t>Duikkleding</t>
  </si>
  <si>
    <t>TEGELS</t>
  </si>
  <si>
    <t>Droogruimte duikkleding</t>
  </si>
  <si>
    <t>Kleedkamer (droog)</t>
  </si>
  <si>
    <t>Douche</t>
  </si>
  <si>
    <t>Toilet</t>
  </si>
  <si>
    <t>GIETVLOER</t>
  </si>
  <si>
    <t>Werkplaats zeilmakerij</t>
  </si>
  <si>
    <t>Opslag Zeilmakerij</t>
  </si>
  <si>
    <t>Kleedruimte (droog)</t>
  </si>
  <si>
    <t>Pantry</t>
  </si>
  <si>
    <t>Toilet heren</t>
  </si>
  <si>
    <t>STEEN</t>
  </si>
  <si>
    <t>Toilet dames</t>
  </si>
  <si>
    <t>Kantoor</t>
  </si>
  <si>
    <t>Trap 01-02</t>
  </si>
  <si>
    <t>Kleedkamer (nat)</t>
  </si>
  <si>
    <t>Fitnessruimte</t>
  </si>
  <si>
    <t>SPORTVLOER</t>
  </si>
  <si>
    <t>Trap</t>
  </si>
  <si>
    <t>METAAL</t>
  </si>
  <si>
    <t>Trap 02-03</t>
  </si>
  <si>
    <t>KUNSTSTOF/PVC</t>
  </si>
  <si>
    <t>BETON</t>
  </si>
  <si>
    <t>DHGT</t>
  </si>
  <si>
    <t>Miva toilet</t>
  </si>
  <si>
    <t>Vergaderruimte</t>
  </si>
  <si>
    <t>Bordes</t>
  </si>
  <si>
    <t>Verkeersruimte/toestelberging</t>
  </si>
  <si>
    <t>Sporthal</t>
  </si>
  <si>
    <t>Repro</t>
  </si>
  <si>
    <t>Werkruimte</t>
  </si>
  <si>
    <t>Kantine</t>
  </si>
  <si>
    <t>Opslag</t>
  </si>
  <si>
    <t>INLOOPMAT</t>
  </si>
  <si>
    <t>Buitenentree</t>
  </si>
  <si>
    <t>Kleedkamer</t>
  </si>
  <si>
    <t>Instructielokaal</t>
  </si>
  <si>
    <t>RUBBER NOPPEN</t>
  </si>
  <si>
    <t>Kantoor Bevelvoerder</t>
  </si>
  <si>
    <t>PARKET</t>
  </si>
  <si>
    <t>Bar</t>
  </si>
  <si>
    <t>Rookruimte</t>
  </si>
  <si>
    <t>BETON/MAT</t>
  </si>
  <si>
    <t>Fitness</t>
  </si>
  <si>
    <t>Toiletten</t>
  </si>
  <si>
    <t>Toiletgroep Heren</t>
  </si>
  <si>
    <t>Toilet Dames</t>
  </si>
  <si>
    <t>MIVA toilet/opslag</t>
  </si>
  <si>
    <t>Garderobe</t>
  </si>
  <si>
    <t>HOUT</t>
  </si>
  <si>
    <t>Toilet Heren</t>
  </si>
  <si>
    <t>Bordes trap</t>
  </si>
  <si>
    <t>Woonkamer/Kantoor</t>
  </si>
  <si>
    <t>Slaapkamer</t>
  </si>
  <si>
    <t>Hoofdentree</t>
  </si>
  <si>
    <t>PVC</t>
  </si>
  <si>
    <t>Hoofdentree mat</t>
  </si>
  <si>
    <t>Kantoor bevelvoerder</t>
  </si>
  <si>
    <t>Kantoor Chef van dienst</t>
  </si>
  <si>
    <t>Kantoor instructeurs</t>
  </si>
  <si>
    <t>Kantoor clustermanager</t>
  </si>
  <si>
    <t>Entree achter</t>
  </si>
  <si>
    <t>Zithoek</t>
  </si>
  <si>
    <t>Steen</t>
  </si>
  <si>
    <t>Gang</t>
  </si>
  <si>
    <t>Entree voorportaal</t>
  </si>
  <si>
    <t>Balie</t>
  </si>
  <si>
    <t>Lockerruimte</t>
  </si>
  <si>
    <t>Pvc</t>
  </si>
  <si>
    <t>Keuken</t>
  </si>
  <si>
    <t>Huiskamer</t>
  </si>
  <si>
    <t>Badkamer</t>
  </si>
  <si>
    <t>Portaal</t>
  </si>
  <si>
    <t>Toiletruimte</t>
  </si>
  <si>
    <t>Doucheruimte</t>
  </si>
  <si>
    <t>Pantry/ontvangst</t>
  </si>
  <si>
    <t>Kantoor/gang</t>
  </si>
  <si>
    <t>Ontvangsruimte</t>
  </si>
  <si>
    <t>Pantry/bibliotheek</t>
  </si>
  <si>
    <t>Reproruimte</t>
  </si>
  <si>
    <t>Overlegruimte</t>
  </si>
  <si>
    <t>Kleedruimte/douche heren</t>
  </si>
  <si>
    <t>Kleedruimte/douche dames</t>
  </si>
  <si>
    <t>Sportvloer</t>
  </si>
  <si>
    <t>Gymzaal</t>
  </si>
  <si>
    <t>Kantoorruimte</t>
  </si>
  <si>
    <t>Gietvloer</t>
  </si>
  <si>
    <t>Toiletten heren</t>
  </si>
  <si>
    <t>Flexplekken</t>
  </si>
  <si>
    <t>Cluster manager</t>
  </si>
  <si>
    <t>Douches heren</t>
  </si>
  <si>
    <t>Douches dames</t>
  </si>
  <si>
    <t>Werkplaats</t>
  </si>
  <si>
    <t>Wasruimte</t>
  </si>
  <si>
    <t>Mulitfunctionele ruimte</t>
  </si>
  <si>
    <t>Kantoorkastruimte</t>
  </si>
  <si>
    <t>Instructieruimte</t>
  </si>
  <si>
    <t>Receptie</t>
  </si>
  <si>
    <t>Bureau maatschappelijkwerk</t>
  </si>
  <si>
    <t>Bibliotheek</t>
  </si>
  <si>
    <t>Kleedruimte heren</t>
  </si>
  <si>
    <t>Toiletgroep</t>
  </si>
  <si>
    <t>Douches</t>
  </si>
  <si>
    <t>Kleedruimte dames</t>
  </si>
  <si>
    <t>Krachtsport</t>
  </si>
  <si>
    <t>Multifunctionele werkplaats</t>
  </si>
  <si>
    <t>Clustermanager</t>
  </si>
  <si>
    <t>Bevelvoerder</t>
  </si>
  <si>
    <t>Clusterondersteuning</t>
  </si>
  <si>
    <t>I&amp;A programmeurs</t>
  </si>
  <si>
    <t>Focusruimte I&amp;A</t>
  </si>
  <si>
    <t>I&amp;A hardware</t>
  </si>
  <si>
    <t>OLC 2</t>
  </si>
  <si>
    <t>Spreekkamer 2</t>
  </si>
  <si>
    <t>Vergaderruimte 1</t>
  </si>
  <si>
    <t>Spreekkamer 1</t>
  </si>
  <si>
    <t>OR</t>
  </si>
  <si>
    <t>Archief</t>
  </si>
  <si>
    <t>PRSA (P&amp;O)</t>
  </si>
  <si>
    <t>P&amp;O overig</t>
  </si>
  <si>
    <t>Staand werken</t>
  </si>
  <si>
    <t>Tijdelijke focusruimte/kolfruimte</t>
  </si>
  <si>
    <t>Tijdelijke focusruimte</t>
  </si>
  <si>
    <t>Controle informatie en financien</t>
  </si>
  <si>
    <t>Vergaderruimte 2</t>
  </si>
  <si>
    <t>Directiebureau + inovatie</t>
  </si>
  <si>
    <t>Commandant</t>
  </si>
  <si>
    <t>Ondersteuning directie</t>
  </si>
  <si>
    <t>Wachtkamer</t>
  </si>
  <si>
    <t>Sectormanagers</t>
  </si>
  <si>
    <t>Personeel en planning frontoffice</t>
  </si>
  <si>
    <t>Operationele dienst</t>
  </si>
  <si>
    <t>Adviseurs P&amp;O</t>
  </si>
  <si>
    <t>Staf P&amp;O</t>
  </si>
  <si>
    <t>Arbeidszaken</t>
  </si>
  <si>
    <t>Communicatie</t>
  </si>
  <si>
    <t>Sluis</t>
  </si>
  <si>
    <t>Kledingberging</t>
  </si>
  <si>
    <t>Krachtsportruimte</t>
  </si>
  <si>
    <t>Voorruimte</t>
  </si>
  <si>
    <t>Harde vloerbedekking</t>
  </si>
  <si>
    <t>Droogloop</t>
  </si>
  <si>
    <t>Kantoor politie</t>
  </si>
  <si>
    <t>Kantoor ambulance</t>
  </si>
  <si>
    <t>Kantoor repr. pers.</t>
  </si>
  <si>
    <t>Logistiek kantoor / CLT</t>
  </si>
  <si>
    <t>Materieel kantoor</t>
  </si>
  <si>
    <t>Entree (achter)</t>
  </si>
  <si>
    <t>Miva Toilet</t>
  </si>
  <si>
    <t>Loopbrug</t>
  </si>
  <si>
    <t>Trappenhuis + gang</t>
  </si>
  <si>
    <t>Vergaderzaal 24 personen</t>
  </si>
  <si>
    <t>Overlegruimte 12 personen</t>
  </si>
  <si>
    <t>Overlegruimte 8 personen</t>
  </si>
  <si>
    <t>Kantoor focusruimte</t>
  </si>
  <si>
    <t>Spreekkamer</t>
  </si>
  <si>
    <t>Gang/wachtruimte</t>
  </si>
  <si>
    <t>Hard</t>
  </si>
  <si>
    <t>Kantoor 1 (links)</t>
  </si>
  <si>
    <t>Kantoor 2 (rechts)</t>
  </si>
  <si>
    <t>Kantoor 3 (midden)</t>
  </si>
  <si>
    <t>Unit 1</t>
  </si>
  <si>
    <t>Unit 2</t>
  </si>
  <si>
    <t>Unit 3</t>
  </si>
  <si>
    <t>Kleed-/wasruimte dames</t>
  </si>
  <si>
    <t>Kleed-/wasruimte heren</t>
  </si>
  <si>
    <t>Remise</t>
  </si>
  <si>
    <t>Gec. beton</t>
  </si>
  <si>
    <t>Berging</t>
  </si>
  <si>
    <t>Gang Politie</t>
  </si>
  <si>
    <t>Politiepost</t>
  </si>
  <si>
    <t>KantoZ</t>
  </si>
  <si>
    <t>Opslag vuil/schoon</t>
  </si>
  <si>
    <t>Rubber</t>
  </si>
  <si>
    <t>Magazijn</t>
  </si>
  <si>
    <t>Dhgt</t>
  </si>
  <si>
    <t>Gang kleedruimte</t>
  </si>
  <si>
    <t>Douche/kleedruimte dames</t>
  </si>
  <si>
    <t>Was en droogruimte</t>
  </si>
  <si>
    <t>Kledingkast/berging</t>
  </si>
  <si>
    <t>Douche/kleedruimte heren</t>
  </si>
  <si>
    <t>Gang entree</t>
  </si>
  <si>
    <t>Vluchttrap</t>
  </si>
  <si>
    <t>Gang kantoor</t>
  </si>
  <si>
    <t>Kantoor 3P</t>
  </si>
  <si>
    <t>Kantoor commandant</t>
  </si>
  <si>
    <t>Huiskamer RAV</t>
  </si>
  <si>
    <t>Slaapkamer RAV</t>
  </si>
  <si>
    <t>Slaapkamer 2</t>
  </si>
  <si>
    <t>Douche/toilet</t>
  </si>
  <si>
    <t>Gang slaapkamers</t>
  </si>
  <si>
    <t>Slaapkamer 1</t>
  </si>
  <si>
    <t>Gang trappenhuis</t>
  </si>
  <si>
    <t>Berging keuken</t>
  </si>
  <si>
    <t>Toilet dames/MIVA</t>
  </si>
  <si>
    <t>Gang kantine</t>
  </si>
  <si>
    <t>Leermiddelen</t>
  </si>
  <si>
    <t>Briefing ruimte</t>
  </si>
  <si>
    <t>Tegel</t>
  </si>
  <si>
    <t>Brandweer kazerne Amstelveen</t>
  </si>
  <si>
    <t>Brandweer kazerne Aalsmeer</t>
  </si>
  <si>
    <t>Brandweer kazerne Uithoorn</t>
  </si>
  <si>
    <t>Brandweer kazerne Hendrik</t>
  </si>
  <si>
    <t>Brandweer kazerne Anton</t>
  </si>
  <si>
    <t>Bocas</t>
  </si>
  <si>
    <t>Brandweer Kazerne Nico</t>
  </si>
  <si>
    <t>Brandweer Diemen</t>
  </si>
  <si>
    <t>Brandweer Willem</t>
  </si>
  <si>
    <t>Brandweer Driemond</t>
  </si>
  <si>
    <t>Brandweer kazerne Osdorp</t>
  </si>
  <si>
    <t>Brandweer kazerne Weesp</t>
  </si>
  <si>
    <t>1e</t>
  </si>
  <si>
    <t>2e</t>
  </si>
  <si>
    <t>3e</t>
  </si>
  <si>
    <t>4e</t>
  </si>
  <si>
    <t>T</t>
  </si>
  <si>
    <t>Kleed- wasruimten</t>
  </si>
  <si>
    <t>Buitenbordes</t>
  </si>
  <si>
    <t>Slaapruimten</t>
  </si>
  <si>
    <t>Verblijfsruimten</t>
  </si>
  <si>
    <t>Sportruimten</t>
  </si>
  <si>
    <t>nio</t>
  </si>
  <si>
    <t>Niet in onderhoud</t>
  </si>
  <si>
    <t>lift</t>
  </si>
  <si>
    <t>4 x per week (52 weken)</t>
  </si>
  <si>
    <t>Om de dag</t>
  </si>
  <si>
    <t>2 x per maand</t>
  </si>
  <si>
    <t>VrAA-EA-RT/SW -2023</t>
  </si>
  <si>
    <t>Amsterdam en omstreken</t>
  </si>
  <si>
    <t>Uurlonen 1 januari 2024</t>
  </si>
  <si>
    <t>Washok (schoonmaak)</t>
  </si>
  <si>
    <t>weken per jaar</t>
  </si>
  <si>
    <t xml:space="preserve">uren per week </t>
  </si>
  <si>
    <t>Inzet schoonmaakmedewerker</t>
  </si>
  <si>
    <t>Suppletiekosten toeslag</t>
  </si>
  <si>
    <t>Brandweer kazerne Duivendrecht</t>
  </si>
  <si>
    <t>Brandweer kazerne Dirk</t>
  </si>
  <si>
    <t>Brandweer kazerne Ijsbrand</t>
  </si>
  <si>
    <t>Brandweer kazerne Victor</t>
  </si>
  <si>
    <t>Brandweer kazerne Zebra</t>
  </si>
  <si>
    <t>Gevelramen buitenzijde  inclusiefkozijnen</t>
  </si>
  <si>
    <t>Overheaddeuren</t>
  </si>
  <si>
    <t>Bereikbaarheidsmiddelen, buitenzijde</t>
  </si>
  <si>
    <t>Kantoor en slaapkamer commedant: Gevelramen binnenzijde inclusief kozijnen</t>
  </si>
  <si>
    <t>Separatieglas beide zijden inclusief kozijnen</t>
  </si>
  <si>
    <t>Gevelramen binnenzijde inclusief kozijnen</t>
  </si>
  <si>
    <t>Gevelramen buitenzijde  inclusief kozijnen</t>
  </si>
  <si>
    <t>Gevelramen binnenzijde  inclusief kozijnen</t>
  </si>
  <si>
    <t>Gevelramen buitenzijde inclusief kozijnen</t>
  </si>
  <si>
    <t>Dak/koepelglas binnenzijde inclusief kozijnen</t>
  </si>
  <si>
    <t>Dak/koepelglas buitenzijde inclusief kozijnen</t>
  </si>
  <si>
    <t>Wassen plafond entree</t>
  </si>
  <si>
    <t>Begane grond en 1e etage: Wassen gevelglas binnenzijde</t>
  </si>
  <si>
    <t>Begane grond en 1e etage: Wassen gevelglas buitenzijde</t>
  </si>
  <si>
    <t>Begane grond en 1e etage: Wassen separatieglas tweezijdig inclusief balustrade buiten</t>
  </si>
  <si>
    <t>Begane grond en 1e etage: wassen raamkaders - wit aluminium</t>
  </si>
  <si>
    <t>Dak/koepelglas binnenzijde</t>
  </si>
  <si>
    <t>Dak/koepelglas buitenzjde</t>
  </si>
  <si>
    <t>Gevelramen binnenzijde, incl glas in roldeuren</t>
  </si>
  <si>
    <t>Gevelramen buitenzijde, incl glasbeplating en glas in roldeuren</t>
  </si>
  <si>
    <t>Gevelbeplating/sandwich, damwand, goudkleurige kaders, onderzijde luifel</t>
  </si>
  <si>
    <t>Bereikbaarheidsmiddelen, binnenzijde</t>
  </si>
  <si>
    <t>Brandweer/ambulance/politie: Gevelramen buitenzijde inclusief kozijnen, incl zwart blind gevelglas</t>
  </si>
  <si>
    <t>Brandweer/ambulance/politie: Gevelramen binnenzijde inclusief kozijnen</t>
  </si>
  <si>
    <t>Brandweer/ambulance/politie: Separatieglas beide zijden, incl bestickerd/blindglas politie en ambulance</t>
  </si>
  <si>
    <t>Balustrade-/trapglas beide zijden</t>
  </si>
  <si>
    <t>Brandweer/ambulance: Roldeuren buitenzijde</t>
  </si>
  <si>
    <t>Roldeuren buitenzijde</t>
  </si>
  <si>
    <t>Beplating</t>
  </si>
  <si>
    <t>alleen glas</t>
  </si>
  <si>
    <t>Reiskosten medewerker</t>
  </si>
  <si>
    <t>dagen per jaar</t>
  </si>
  <si>
    <t>Reiskosten per dag</t>
  </si>
  <si>
    <t>Veiligheidsregio Amsterdam-Amstelland</t>
  </si>
  <si>
    <t>Productie uren ma t/m vr</t>
  </si>
  <si>
    <t>Oplever freq. ma-vr</t>
  </si>
  <si>
    <t>Raamkozijnen</t>
  </si>
  <si>
    <r>
      <t>Aantal m</t>
    </r>
    <r>
      <rPr>
        <b/>
        <vertAlign val="superscript"/>
        <sz val="10"/>
        <color theme="0"/>
        <rFont val="Century Gothic"/>
        <family val="2"/>
      </rPr>
      <t>2</t>
    </r>
  </si>
  <si>
    <t>Veiligheidscentrum Sloterdijk</t>
  </si>
  <si>
    <t>Brandweer kazerne Pieter</t>
  </si>
  <si>
    <t>Brandweer kazerne Teunis</t>
  </si>
  <si>
    <t>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</si>
</sst>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s>
  <fonts count="115">
    <font>
      <sz val="10"/>
      <name val="MS Sans Serif"/>
    </font>
    <font>
      <sz val="10"/>
      <color theme="1"/>
      <name val="Century Gothic"/>
      <family val="2"/>
    </font>
    <font>
      <sz val="10"/>
      <color theme="1"/>
      <name val="Century Gothic"/>
      <family val="2"/>
    </font>
    <font>
      <sz val="10"/>
      <color theme="1"/>
      <name val="Century Gothic"/>
      <family val="2"/>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0"/>
      <color theme="0" tint="-0.499984740745262"/>
      <name val="Century Gothic"/>
      <family val="2"/>
    </font>
    <font>
      <b/>
      <u/>
      <sz val="10"/>
      <name val="Century Gothic"/>
      <family val="2"/>
    </font>
    <font>
      <u/>
      <sz val="9"/>
      <name val="Century Gothic"/>
      <family val="2"/>
    </font>
    <font>
      <b/>
      <sz val="10"/>
      <color rgb="FFFF0000"/>
      <name val="MS Sans Serif"/>
    </font>
  </fonts>
  <fills count="6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theme="1" tint="0.249977111117893"/>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52885">
    <xf numFmtId="0" fontId="0" fillId="0" borderId="0"/>
    <xf numFmtId="164" fontId="9" fillId="0" borderId="0" applyFont="0" applyFill="0" applyBorder="0" applyAlignment="0" applyProtection="0"/>
    <xf numFmtId="165" fontId="9" fillId="0" borderId="0" applyFont="0" applyFill="0" applyBorder="0" applyAlignment="0" applyProtection="0"/>
    <xf numFmtId="169" fontId="9" fillId="0" borderId="0" applyFont="0" applyFill="0" applyBorder="0" applyAlignment="0" applyProtection="0"/>
    <xf numFmtId="171"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0" fontId="17" fillId="0" borderId="0" applyNumberFormat="0" applyFill="0" applyBorder="0" applyAlignment="0" applyProtection="0">
      <alignment vertical="top"/>
      <protection locked="0"/>
    </xf>
    <xf numFmtId="167" fontId="8" fillId="0" borderId="0" applyFont="0" applyFill="0" applyBorder="0" applyAlignment="0" applyProtection="0"/>
    <xf numFmtId="0" fontId="9" fillId="0" borderId="0"/>
    <xf numFmtId="0" fontId="15" fillId="0" borderId="0"/>
    <xf numFmtId="0" fontId="11" fillId="0" borderId="0"/>
    <xf numFmtId="0" fontId="9" fillId="0" borderId="0"/>
    <xf numFmtId="0" fontId="9" fillId="0" borderId="0"/>
    <xf numFmtId="0" fontId="13" fillId="0" borderId="0"/>
    <xf numFmtId="9" fontId="8" fillId="0" borderId="0" applyFont="0" applyFill="0" applyBorder="0" applyAlignment="0" applyProtection="0"/>
    <xf numFmtId="0" fontId="9" fillId="0" borderId="0"/>
    <xf numFmtId="166" fontId="8" fillId="0" borderId="0" applyFont="0" applyFill="0" applyBorder="0" applyAlignment="0" applyProtection="0"/>
    <xf numFmtId="0" fontId="19" fillId="0" borderId="0" applyNumberFormat="0" applyFill="0" applyBorder="0" applyAlignment="0" applyProtection="0"/>
    <xf numFmtId="0" fontId="20" fillId="0" borderId="12" applyNumberFormat="0" applyFill="0" applyAlignment="0" applyProtection="0"/>
    <xf numFmtId="0" fontId="21" fillId="0" borderId="13" applyNumberFormat="0" applyFill="0" applyAlignment="0" applyProtection="0"/>
    <xf numFmtId="0" fontId="22" fillId="0" borderId="14" applyNumberFormat="0" applyFill="0" applyAlignment="0" applyProtection="0"/>
    <xf numFmtId="0" fontId="22" fillId="0" borderId="0" applyNumberFormat="0" applyFill="0" applyBorder="0" applyAlignment="0" applyProtection="0"/>
    <xf numFmtId="0" fontId="23" fillId="3" borderId="0" applyNumberFormat="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15" applyNumberFormat="0" applyAlignment="0" applyProtection="0"/>
    <xf numFmtId="0" fontId="27" fillId="7" borderId="16" applyNumberFormat="0" applyAlignment="0" applyProtection="0"/>
    <xf numFmtId="0" fontId="28" fillId="7" borderId="15" applyNumberFormat="0" applyAlignment="0" applyProtection="0"/>
    <xf numFmtId="0" fontId="29" fillId="0" borderId="17" applyNumberFormat="0" applyFill="0" applyAlignment="0" applyProtection="0"/>
    <xf numFmtId="0" fontId="30" fillId="8" borderId="18"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20" applyNumberFormat="0" applyFill="0" applyAlignment="0" applyProtection="0"/>
    <xf numFmtId="0" fontId="34"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4" fillId="33" borderId="0" applyNumberFormat="0" applyBorder="0" applyAlignment="0" applyProtection="0"/>
    <xf numFmtId="0" fontId="7" fillId="0" borderId="0"/>
    <xf numFmtId="0" fontId="7" fillId="9" borderId="19" applyNumberFormat="0" applyFont="0" applyAlignment="0" applyProtection="0"/>
    <xf numFmtId="0" fontId="12" fillId="0" borderId="0"/>
    <xf numFmtId="0" fontId="35" fillId="0" borderId="0"/>
    <xf numFmtId="0" fontId="35" fillId="0" borderId="0"/>
    <xf numFmtId="0" fontId="8" fillId="0" borderId="0"/>
    <xf numFmtId="9" fontId="8" fillId="0" borderId="0" applyFont="0" applyFill="0" applyBorder="0" applyAlignment="0" applyProtection="0"/>
    <xf numFmtId="44" fontId="8" fillId="0" borderId="0" applyFont="0" applyFill="0" applyBorder="0" applyAlignment="0" applyProtection="0"/>
    <xf numFmtId="183" fontId="8"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84" fontId="36" fillId="0" borderId="0" applyFont="0" applyFill="0" applyBorder="0" applyAlignment="0" applyProtection="0"/>
    <xf numFmtId="184" fontId="36" fillId="0" borderId="0" applyFont="0" applyFill="0" applyBorder="0" applyAlignment="0" applyProtection="0"/>
    <xf numFmtId="185" fontId="12" fillId="0" borderId="0" applyFont="0" applyFill="0" applyBorder="0" applyAlignment="0" applyProtection="0"/>
    <xf numFmtId="18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3" fontId="6" fillId="0" borderId="0" applyFont="0" applyFill="0" applyBorder="0" applyAlignment="0" applyProtection="0"/>
    <xf numFmtId="0" fontId="37" fillId="34" borderId="0"/>
    <xf numFmtId="186" fontId="8" fillId="0" borderId="0"/>
    <xf numFmtId="0" fontId="15" fillId="0" borderId="0"/>
    <xf numFmtId="0" fontId="13" fillId="0" borderId="0"/>
    <xf numFmtId="9" fontId="8" fillId="0" borderId="0" applyFont="0" applyFill="0" applyBorder="0" applyAlignment="0" applyProtection="0"/>
    <xf numFmtId="9" fontId="12" fillId="0" borderId="0" applyFont="0" applyFill="0" applyBorder="0" applyAlignment="0" applyProtection="0"/>
    <xf numFmtId="0" fontId="8" fillId="0" borderId="0"/>
    <xf numFmtId="0" fontId="8" fillId="0" borderId="0"/>
    <xf numFmtId="0" fontId="38" fillId="0" borderId="0"/>
    <xf numFmtId="0" fontId="12" fillId="0" borderId="0"/>
    <xf numFmtId="0" fontId="6" fillId="0" borderId="0"/>
    <xf numFmtId="0" fontId="8" fillId="0" borderId="0"/>
    <xf numFmtId="0" fontId="39" fillId="0" borderId="0"/>
    <xf numFmtId="0" fontId="39" fillId="0" borderId="0"/>
    <xf numFmtId="0" fontId="8" fillId="0" borderId="0"/>
    <xf numFmtId="0" fontId="8" fillId="0" borderId="0"/>
    <xf numFmtId="0" fontId="39" fillId="0" borderId="0"/>
    <xf numFmtId="0" fontId="39" fillId="0" borderId="0"/>
    <xf numFmtId="0" fontId="12" fillId="0" borderId="0"/>
    <xf numFmtId="0" fontId="8" fillId="0" borderId="0"/>
    <xf numFmtId="0" fontId="18" fillId="0" borderId="0"/>
    <xf numFmtId="0" fontId="10" fillId="0" borderId="0"/>
    <xf numFmtId="187" fontId="8" fillId="0" borderId="0" applyFont="0" applyFill="0" applyBorder="0" applyAlignment="0" applyProtection="0"/>
    <xf numFmtId="44" fontId="8" fillId="0" borderId="0" applyFont="0" applyFill="0" applyBorder="0" applyAlignment="0" applyProtection="0"/>
    <xf numFmtId="166" fontId="8" fillId="0" borderId="0" applyFont="0" applyFill="0" applyBorder="0" applyAlignment="0" applyProtection="0"/>
    <xf numFmtId="0" fontId="12" fillId="0" borderId="0"/>
    <xf numFmtId="166" fontId="12" fillId="0" borderId="0" applyFont="0" applyFill="0" applyBorder="0" applyAlignment="0" applyProtection="0"/>
    <xf numFmtId="167" fontId="12" fillId="0" borderId="0" applyFont="0" applyFill="0" applyBorder="0" applyAlignment="0" applyProtection="0"/>
    <xf numFmtId="0" fontId="39"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39"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38" borderId="0" applyNumberFormat="0" applyBorder="0" applyAlignment="0" applyProtection="0"/>
    <xf numFmtId="0" fontId="39" fillId="38" borderId="0" applyNumberFormat="0" applyBorder="0" applyAlignment="0" applyProtection="0"/>
    <xf numFmtId="0" fontId="39" fillId="39" borderId="0" applyNumberFormat="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39" fillId="42" borderId="0" applyNumberFormat="0" applyBorder="0" applyAlignment="0" applyProtection="0"/>
    <xf numFmtId="0" fontId="39" fillId="42"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4" borderId="0" applyNumberFormat="0" applyBorder="0" applyAlignment="0" applyProtection="0"/>
    <xf numFmtId="0" fontId="39" fillId="39" borderId="0" applyNumberFormat="0" applyBorder="0" applyAlignment="0" applyProtection="0"/>
    <xf numFmtId="0" fontId="39" fillId="39" borderId="0" applyNumberFormat="0" applyBorder="0" applyAlignment="0" applyProtection="0"/>
    <xf numFmtId="0" fontId="39" fillId="42" borderId="0" applyNumberFormat="0" applyBorder="0" applyAlignment="0" applyProtection="0"/>
    <xf numFmtId="0" fontId="39" fillId="42"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50"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3" borderId="0" applyNumberFormat="0" applyBorder="0" applyAlignment="0" applyProtection="0"/>
    <xf numFmtId="0" fontId="42" fillId="39" borderId="0" applyNumberFormat="0" applyBorder="0" applyAlignment="0" applyProtection="0"/>
    <xf numFmtId="0" fontId="43" fillId="4" borderId="0" applyNumberFormat="0" applyBorder="0" applyAlignment="0" applyProtection="0"/>
    <xf numFmtId="0" fontId="44" fillId="54" borderId="21" applyNumberFormat="0" applyAlignment="0" applyProtection="0"/>
    <xf numFmtId="0" fontId="12" fillId="0" borderId="0"/>
    <xf numFmtId="0" fontId="45" fillId="55" borderId="21" applyNumberFormat="0" applyAlignment="0" applyProtection="0"/>
    <xf numFmtId="0" fontId="46" fillId="56" borderId="22" applyNumberFormat="0" applyAlignment="0" applyProtection="0"/>
    <xf numFmtId="0" fontId="46" fillId="56" borderId="22" applyNumberFormat="0" applyAlignment="0" applyProtection="0"/>
    <xf numFmtId="0" fontId="47" fillId="0" borderId="0" applyNumberFormat="0" applyFill="0" applyBorder="0" applyAlignment="0" applyProtection="0"/>
    <xf numFmtId="0" fontId="48" fillId="0" borderId="23" applyNumberFormat="0" applyFill="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50" fillId="0" borderId="24" applyNumberFormat="0" applyFill="0" applyAlignment="0" applyProtection="0"/>
    <xf numFmtId="0" fontId="51" fillId="0" borderId="25" applyNumberFormat="0" applyFill="0" applyAlignment="0" applyProtection="0"/>
    <xf numFmtId="0" fontId="52" fillId="0" borderId="26" applyNumberFormat="0" applyFill="0" applyAlignment="0" applyProtection="0"/>
    <xf numFmtId="0" fontId="52" fillId="0" borderId="0" applyNumberFormat="0" applyFill="0" applyBorder="0" applyAlignment="0" applyProtection="0"/>
    <xf numFmtId="0" fontId="53" fillId="57" borderId="21" applyNumberFormat="0" applyAlignment="0" applyProtection="0"/>
    <xf numFmtId="0" fontId="40" fillId="58" borderId="1"/>
    <xf numFmtId="0" fontId="54" fillId="0" borderId="27" applyNumberFormat="0" applyFill="0" applyAlignment="0" applyProtection="0"/>
    <xf numFmtId="0" fontId="55" fillId="0" borderId="28" applyNumberFormat="0" applyFill="0" applyAlignment="0" applyProtection="0"/>
    <xf numFmtId="0" fontId="56" fillId="0" borderId="29" applyNumberFormat="0" applyFill="0" applyAlignment="0" applyProtection="0"/>
    <xf numFmtId="0" fontId="56" fillId="0" borderId="0" applyNumberFormat="0" applyFill="0" applyBorder="0" applyAlignment="0" applyProtection="0"/>
    <xf numFmtId="167" fontId="57" fillId="0" borderId="0">
      <alignment horizontal="center" vertical="center" textRotation="90" wrapText="1"/>
    </xf>
    <xf numFmtId="0" fontId="58" fillId="58" borderId="30"/>
    <xf numFmtId="0" fontId="59" fillId="0" borderId="31" applyNumberFormat="0" applyFill="0" applyAlignment="0" applyProtection="0"/>
    <xf numFmtId="189" fontId="8" fillId="0" borderId="0"/>
    <xf numFmtId="0" fontId="60" fillId="57" borderId="0" applyNumberFormat="0" applyBorder="0" applyAlignment="0" applyProtection="0"/>
    <xf numFmtId="0" fontId="60" fillId="57" borderId="0" applyNumberFormat="0" applyBorder="0" applyAlignment="0" applyProtection="0"/>
    <xf numFmtId="0" fontId="38" fillId="0" borderId="0"/>
    <xf numFmtId="0" fontId="8" fillId="59" borderId="32" applyNumberFormat="0" applyFont="0" applyAlignment="0" applyProtection="0"/>
    <xf numFmtId="0" fontId="39" fillId="59" borderId="32" applyNumberFormat="0" applyFont="0" applyAlignment="0" applyProtection="0"/>
    <xf numFmtId="0" fontId="61" fillId="37" borderId="0" applyNumberFormat="0" applyBorder="0" applyAlignment="0" applyProtection="0"/>
    <xf numFmtId="0" fontId="62" fillId="55" borderId="33" applyNumberFormat="0" applyAlignment="0" applyProtection="0"/>
    <xf numFmtId="0" fontId="58" fillId="60" borderId="34" applyNumberFormat="0" applyFont="0" applyBorder="0">
      <alignment horizontal="center"/>
    </xf>
    <xf numFmtId="0" fontId="63" fillId="0" borderId="0" applyNumberFormat="0" applyFill="0" applyBorder="0" applyAlignment="0" applyProtection="0"/>
    <xf numFmtId="0" fontId="64" fillId="0" borderId="0" applyNumberFormat="0" applyFill="0" applyBorder="0" applyAlignment="0" applyProtection="0"/>
    <xf numFmtId="0" fontId="65" fillId="0" borderId="35" applyNumberFormat="0" applyFill="0" applyAlignment="0" applyProtection="0"/>
    <xf numFmtId="0" fontId="65" fillId="0" borderId="36" applyNumberFormat="0" applyFill="0" applyAlignment="0" applyProtection="0"/>
    <xf numFmtId="0" fontId="62" fillId="54" borderId="33" applyNumberFormat="0" applyAlignment="0" applyProtection="0"/>
    <xf numFmtId="190" fontId="8" fillId="0" borderId="0"/>
    <xf numFmtId="191" fontId="12" fillId="0" borderId="0" applyFont="0" applyFill="0" applyBorder="0" applyAlignment="0" applyProtection="0"/>
    <xf numFmtId="170" fontId="8" fillId="0" borderId="0"/>
    <xf numFmtId="0" fontId="47"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38" fontId="10" fillId="0" borderId="0" applyFont="0" applyFill="0" applyBorder="0" applyAlignment="0" applyProtection="0"/>
    <xf numFmtId="192" fontId="10"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193" fontId="40" fillId="0" borderId="0"/>
    <xf numFmtId="193" fontId="40" fillId="0" borderId="0"/>
    <xf numFmtId="0" fontId="67" fillId="0" borderId="0" applyNumberFormat="0" applyFill="0" applyBorder="0" applyAlignment="0" applyProtection="0"/>
    <xf numFmtId="167" fontId="12" fillId="0" borderId="0" applyFont="0" applyFill="0" applyBorder="0" applyAlignment="0" applyProtection="0"/>
    <xf numFmtId="43" fontId="6"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58" fillId="58" borderId="30"/>
    <xf numFmtId="194" fontId="58" fillId="0" borderId="0"/>
    <xf numFmtId="9" fontId="39" fillId="0" borderId="0" applyFont="0" applyFill="0" applyBorder="0" applyAlignment="0" applyProtection="0"/>
    <xf numFmtId="0" fontId="6" fillId="0" borderId="0"/>
    <xf numFmtId="0" fontId="12" fillId="0" borderId="0"/>
    <xf numFmtId="0" fontId="8" fillId="0" borderId="0"/>
    <xf numFmtId="0" fontId="12" fillId="0" borderId="0"/>
    <xf numFmtId="0" fontId="68" fillId="0" borderId="0"/>
    <xf numFmtId="0" fontId="12" fillId="0" borderId="0"/>
    <xf numFmtId="0" fontId="8" fillId="0" borderId="0"/>
    <xf numFmtId="0" fontId="6" fillId="0" borderId="0"/>
    <xf numFmtId="0" fontId="6" fillId="0" borderId="0"/>
    <xf numFmtId="0" fontId="12" fillId="0" borderId="0"/>
    <xf numFmtId="0" fontId="8" fillId="0" borderId="0"/>
    <xf numFmtId="166" fontId="12" fillId="0" borderId="0" applyFont="0" applyFill="0" applyBorder="0" applyAlignment="0" applyProtection="0"/>
    <xf numFmtId="166" fontId="39" fillId="0" borderId="0" applyFont="0" applyFill="0" applyBorder="0" applyAlignment="0" applyProtection="0"/>
    <xf numFmtId="166" fontId="12" fillId="0" borderId="0" applyFont="0" applyFill="0" applyBorder="0" applyAlignment="0" applyProtection="0"/>
    <xf numFmtId="195" fontId="12" fillId="0" borderId="0" applyFont="0" applyFill="0" applyBorder="0" applyAlignment="0" applyProtection="0"/>
  </cellStyleXfs>
  <cellXfs count="461">
    <xf numFmtId="0" fontId="0" fillId="0" borderId="0" xfId="0"/>
    <xf numFmtId="0" fontId="69" fillId="0" borderId="0" xfId="0" applyFont="1"/>
    <xf numFmtId="0" fontId="71" fillId="0" borderId="0" xfId="13" applyFont="1" applyProtection="1">
      <protection hidden="1"/>
    </xf>
    <xf numFmtId="0" fontId="71" fillId="0" borderId="0" xfId="0" applyFont="1"/>
    <xf numFmtId="2" fontId="71" fillId="0" borderId="0" xfId="11" applyNumberFormat="1" applyFont="1" applyProtection="1">
      <protection hidden="1"/>
    </xf>
    <xf numFmtId="0" fontId="71" fillId="0" borderId="0" xfId="13" applyFont="1" applyAlignment="1" applyProtection="1">
      <alignment vertical="center"/>
      <protection hidden="1"/>
    </xf>
    <xf numFmtId="0" fontId="72" fillId="0" borderId="0" xfId="13" applyFont="1" applyAlignment="1" applyProtection="1">
      <alignment horizontal="right" vertical="center"/>
      <protection hidden="1"/>
    </xf>
    <xf numFmtId="176" fontId="71" fillId="0" borderId="0" xfId="13" applyNumberFormat="1" applyFont="1" applyAlignment="1" applyProtection="1">
      <alignment vertical="center"/>
      <protection hidden="1"/>
    </xf>
    <xf numFmtId="0" fontId="70" fillId="0" borderId="0" xfId="13" applyFont="1" applyAlignment="1" applyProtection="1">
      <alignment horizontal="left" vertical="center"/>
      <protection hidden="1"/>
    </xf>
    <xf numFmtId="0" fontId="75" fillId="0" borderId="0" xfId="13" applyFont="1" applyAlignment="1" applyProtection="1">
      <alignment vertical="center"/>
      <protection hidden="1"/>
    </xf>
    <xf numFmtId="2" fontId="71" fillId="0" borderId="0" xfId="0" applyNumberFormat="1" applyFont="1" applyAlignment="1">
      <alignment vertical="center"/>
    </xf>
    <xf numFmtId="176" fontId="77" fillId="0" borderId="0" xfId="13" applyNumberFormat="1" applyFont="1" applyAlignment="1" applyProtection="1">
      <alignment vertical="center"/>
      <protection hidden="1"/>
    </xf>
    <xf numFmtId="177" fontId="71" fillId="0" borderId="0" xfId="13" applyNumberFormat="1" applyFont="1" applyAlignment="1" applyProtection="1">
      <alignment horizontal="right" vertical="center"/>
      <protection hidden="1"/>
    </xf>
    <xf numFmtId="0" fontId="71" fillId="0" borderId="0" xfId="13" applyFont="1" applyAlignment="1" applyProtection="1">
      <alignment horizontal="right" vertical="center"/>
      <protection hidden="1"/>
    </xf>
    <xf numFmtId="0" fontId="79" fillId="0" borderId="0" xfId="13" applyFont="1" applyProtection="1">
      <protection hidden="1"/>
    </xf>
    <xf numFmtId="9" fontId="76" fillId="2" borderId="1" xfId="64" applyFont="1" applyFill="1" applyBorder="1" applyAlignment="1">
      <alignment horizontal="center"/>
    </xf>
    <xf numFmtId="2" fontId="86" fillId="0" borderId="0" xfId="62" applyNumberFormat="1" applyFont="1"/>
    <xf numFmtId="0" fontId="71" fillId="0" borderId="0" xfId="88" applyFont="1"/>
    <xf numFmtId="173" fontId="76" fillId="0" borderId="0" xfId="8" applyNumberFormat="1" applyFont="1" applyAlignment="1">
      <alignment horizontal="center"/>
    </xf>
    <xf numFmtId="2" fontId="81" fillId="0" borderId="0" xfId="12" applyNumberFormat="1" applyFont="1"/>
    <xf numFmtId="2" fontId="76" fillId="0" borderId="0" xfId="88" applyNumberFormat="1" applyFont="1"/>
    <xf numFmtId="2" fontId="71" fillId="0" borderId="1" xfId="88" applyNumberFormat="1" applyFont="1" applyBorder="1"/>
    <xf numFmtId="0" fontId="73" fillId="0" borderId="0" xfId="88" applyFont="1"/>
    <xf numFmtId="0" fontId="76" fillId="0" borderId="1" xfId="88" applyFont="1" applyBorder="1"/>
    <xf numFmtId="0" fontId="76" fillId="0" borderId="0" xfId="88" applyFont="1"/>
    <xf numFmtId="167" fontId="71" fillId="0" borderId="0" xfId="8" applyFont="1"/>
    <xf numFmtId="167" fontId="84" fillId="61" borderId="37" xfId="8" applyFont="1" applyFill="1" applyBorder="1" applyAlignment="1">
      <alignment horizontal="center" vertical="top" wrapText="1"/>
    </xf>
    <xf numFmtId="2" fontId="85" fillId="0" borderId="0" xfId="12" applyNumberFormat="1" applyFont="1"/>
    <xf numFmtId="188" fontId="87" fillId="0" borderId="0" xfId="62" applyNumberFormat="1" applyFont="1" applyAlignment="1">
      <alignment horizontal="left"/>
    </xf>
    <xf numFmtId="0" fontId="71" fillId="0" borderId="0" xfId="0" applyFont="1" applyAlignment="1">
      <alignment horizontal="center" vertical="center"/>
    </xf>
    <xf numFmtId="0" fontId="71" fillId="0" borderId="0" xfId="16" applyFont="1" applyAlignment="1">
      <alignment horizontal="center"/>
    </xf>
    <xf numFmtId="2" fontId="71" fillId="0" borderId="0" xfId="8" applyNumberFormat="1" applyFont="1" applyAlignment="1">
      <alignment horizontal="left"/>
    </xf>
    <xf numFmtId="172" fontId="71" fillId="0" borderId="0" xfId="16" applyNumberFormat="1" applyFont="1" applyAlignment="1">
      <alignment horizontal="center"/>
    </xf>
    <xf numFmtId="172" fontId="77" fillId="0" borderId="0" xfId="12" applyNumberFormat="1" applyFont="1"/>
    <xf numFmtId="3" fontId="77" fillId="0" borderId="0" xfId="12" applyNumberFormat="1" applyFont="1" applyAlignment="1">
      <alignment horizontal="right"/>
    </xf>
    <xf numFmtId="3" fontId="71" fillId="0" borderId="0" xfId="8" applyNumberFormat="1" applyFont="1" applyAlignment="1">
      <alignment horizontal="right"/>
    </xf>
    <xf numFmtId="0" fontId="71" fillId="0" borderId="0" xfId="16" applyFont="1"/>
    <xf numFmtId="0" fontId="71" fillId="0" borderId="0" xfId="16" applyFont="1" applyAlignment="1">
      <alignment horizontal="center" vertical="center"/>
    </xf>
    <xf numFmtId="0" fontId="75" fillId="0" borderId="0" xfId="16" applyFont="1"/>
    <xf numFmtId="0" fontId="71" fillId="0" borderId="1" xfId="0" applyFont="1" applyBorder="1" applyAlignment="1">
      <alignment vertical="center"/>
    </xf>
    <xf numFmtId="0" fontId="71" fillId="0" borderId="1" xfId="0" applyFont="1" applyBorder="1" applyAlignment="1">
      <alignment horizontal="center" vertical="center"/>
    </xf>
    <xf numFmtId="49" fontId="71" fillId="0" borderId="1" xfId="0" applyNumberFormat="1" applyFont="1" applyBorder="1" applyAlignment="1">
      <alignment horizontal="center"/>
    </xf>
    <xf numFmtId="0" fontId="71" fillId="0" borderId="1" xfId="0" applyFont="1" applyBorder="1"/>
    <xf numFmtId="173" fontId="73" fillId="0" borderId="1" xfId="8" applyNumberFormat="1" applyFont="1" applyFill="1" applyBorder="1" applyAlignment="1">
      <alignment horizontal="center"/>
    </xf>
    <xf numFmtId="173" fontId="80" fillId="0" borderId="1" xfId="8" applyNumberFormat="1" applyFont="1" applyFill="1" applyBorder="1" applyAlignment="1">
      <alignment horizontal="center"/>
    </xf>
    <xf numFmtId="49" fontId="80" fillId="0" borderId="1" xfId="16" applyNumberFormat="1" applyFont="1" applyBorder="1" applyAlignment="1">
      <alignment horizontal="center"/>
    </xf>
    <xf numFmtId="0" fontId="80" fillId="0" borderId="1" xfId="16" applyFont="1" applyBorder="1" applyAlignment="1">
      <alignment horizontal="left"/>
    </xf>
    <xf numFmtId="1" fontId="71" fillId="0" borderId="1" xfId="0" applyNumberFormat="1" applyFont="1" applyBorder="1" applyAlignment="1">
      <alignment horizontal="center"/>
    </xf>
    <xf numFmtId="1" fontId="84" fillId="61" borderId="1" xfId="0" applyNumberFormat="1" applyFont="1" applyFill="1" applyBorder="1" applyAlignment="1">
      <alignment horizontal="left"/>
    </xf>
    <xf numFmtId="1" fontId="84" fillId="61" borderId="1" xfId="0" applyNumberFormat="1" applyFont="1" applyFill="1" applyBorder="1" applyAlignment="1">
      <alignment horizontal="center"/>
    </xf>
    <xf numFmtId="2" fontId="84" fillId="61" borderId="1" xfId="0" applyNumberFormat="1" applyFont="1" applyFill="1" applyBorder="1" applyAlignment="1">
      <alignment horizontal="left" vertical="center" wrapText="1"/>
    </xf>
    <xf numFmtId="1" fontId="84" fillId="61" borderId="1" xfId="0" applyNumberFormat="1" applyFont="1" applyFill="1" applyBorder="1" applyAlignment="1">
      <alignment horizontal="center" vertical="center" wrapText="1"/>
    </xf>
    <xf numFmtId="1" fontId="80" fillId="0" borderId="6" xfId="0" applyNumberFormat="1" applyFont="1" applyBorder="1" applyAlignment="1">
      <alignment horizontal="center" vertical="center" wrapText="1"/>
    </xf>
    <xf numFmtId="1" fontId="80" fillId="0" borderId="7" xfId="0" applyNumberFormat="1" applyFont="1" applyBorder="1" applyAlignment="1">
      <alignment horizontal="center" vertical="center" wrapText="1"/>
    </xf>
    <xf numFmtId="2" fontId="86" fillId="0" borderId="0" xfId="12" applyNumberFormat="1" applyFont="1"/>
    <xf numFmtId="0" fontId="71" fillId="0" borderId="0" xfId="0" applyFont="1" applyAlignment="1">
      <alignment horizontal="center"/>
    </xf>
    <xf numFmtId="0" fontId="73" fillId="0" borderId="0" xfId="0" applyFont="1" applyAlignment="1">
      <alignment horizontal="center"/>
    </xf>
    <xf numFmtId="2" fontId="79" fillId="0" borderId="0" xfId="0" applyNumberFormat="1" applyFont="1"/>
    <xf numFmtId="2" fontId="76" fillId="0" borderId="0" xfId="0" applyNumberFormat="1" applyFont="1" applyAlignment="1">
      <alignment horizontal="center"/>
    </xf>
    <xf numFmtId="2" fontId="76" fillId="0" borderId="0" xfId="0" applyNumberFormat="1" applyFont="1" applyAlignment="1">
      <alignment horizontal="left"/>
    </xf>
    <xf numFmtId="2" fontId="76" fillId="0" borderId="0" xfId="0" applyNumberFormat="1" applyFont="1"/>
    <xf numFmtId="0" fontId="76" fillId="0" borderId="0" xfId="0" applyFont="1"/>
    <xf numFmtId="1" fontId="76" fillId="0" borderId="0" xfId="0" applyNumberFormat="1" applyFont="1" applyAlignment="1">
      <alignment horizontal="center"/>
    </xf>
    <xf numFmtId="0" fontId="90" fillId="0" borderId="0" xfId="0" applyFont="1"/>
    <xf numFmtId="167" fontId="76" fillId="0" borderId="0" xfId="8" applyFont="1"/>
    <xf numFmtId="2" fontId="85" fillId="0" borderId="0" xfId="0" applyNumberFormat="1" applyFont="1" applyAlignment="1">
      <alignment horizontal="left"/>
    </xf>
    <xf numFmtId="2" fontId="81" fillId="0" borderId="0" xfId="12" applyNumberFormat="1" applyFont="1" applyAlignment="1">
      <alignment horizontal="left"/>
    </xf>
    <xf numFmtId="2" fontId="84" fillId="61" borderId="4" xfId="0" applyNumberFormat="1" applyFont="1" applyFill="1" applyBorder="1" applyAlignment="1">
      <alignment horizontal="left" vertical="top" wrapText="1"/>
    </xf>
    <xf numFmtId="0" fontId="84" fillId="61" borderId="4" xfId="0" applyFont="1" applyFill="1" applyBorder="1" applyAlignment="1">
      <alignment horizontal="left" vertical="top" wrapText="1"/>
    </xf>
    <xf numFmtId="182" fontId="84" fillId="61" borderId="4" xfId="8" applyNumberFormat="1" applyFont="1" applyFill="1" applyBorder="1" applyAlignment="1">
      <alignment horizontal="left" vertical="top" wrapText="1"/>
    </xf>
    <xf numFmtId="167" fontId="84" fillId="61" borderId="4" xfId="8" applyFont="1" applyFill="1" applyBorder="1" applyAlignment="1">
      <alignment horizontal="center" vertical="top" wrapText="1"/>
    </xf>
    <xf numFmtId="167" fontId="91" fillId="61" borderId="4" xfId="8" applyFont="1" applyFill="1" applyBorder="1" applyAlignment="1">
      <alignment horizontal="center" vertical="top" wrapText="1"/>
    </xf>
    <xf numFmtId="2" fontId="71" fillId="0" borderId="1" xfId="0" applyNumberFormat="1" applyFont="1" applyBorder="1"/>
    <xf numFmtId="174" fontId="71" fillId="0" borderId="1" xfId="0" applyNumberFormat="1" applyFont="1" applyBorder="1" applyAlignment="1">
      <alignment horizontal="left"/>
    </xf>
    <xf numFmtId="2" fontId="71" fillId="0" borderId="1" xfId="0" applyNumberFormat="1" applyFont="1" applyBorder="1" applyAlignment="1">
      <alignment horizontal="right"/>
    </xf>
    <xf numFmtId="1" fontId="89" fillId="0" borderId="1" xfId="0" applyNumberFormat="1" applyFont="1" applyBorder="1" applyAlignment="1">
      <alignment horizontal="center"/>
    </xf>
    <xf numFmtId="43" fontId="73" fillId="0" borderId="1" xfId="8" applyNumberFormat="1" applyFont="1" applyFill="1" applyBorder="1" applyAlignment="1">
      <alignment horizontal="center"/>
    </xf>
    <xf numFmtId="1" fontId="73" fillId="0" borderId="1" xfId="8" applyNumberFormat="1" applyFont="1" applyFill="1" applyBorder="1" applyAlignment="1">
      <alignment horizontal="center"/>
    </xf>
    <xf numFmtId="2" fontId="73" fillId="0" borderId="1" xfId="8" applyNumberFormat="1" applyFont="1" applyFill="1" applyBorder="1" applyAlignment="1">
      <alignment horizontal="center"/>
    </xf>
    <xf numFmtId="0" fontId="73" fillId="0" borderId="0" xfId="0" applyFont="1"/>
    <xf numFmtId="0" fontId="71" fillId="0" borderId="7" xfId="0" applyFont="1" applyBorder="1"/>
    <xf numFmtId="174" fontId="71" fillId="0" borderId="9" xfId="0" applyNumberFormat="1" applyFont="1" applyBorder="1" applyAlignment="1">
      <alignment horizontal="left"/>
    </xf>
    <xf numFmtId="0" fontId="71" fillId="0" borderId="9" xfId="0" applyFont="1" applyBorder="1"/>
    <xf numFmtId="0" fontId="89" fillId="0" borderId="0" xfId="0" applyFont="1"/>
    <xf numFmtId="0" fontId="73" fillId="0" borderId="0" xfId="13" applyFont="1" applyProtection="1">
      <protection hidden="1"/>
    </xf>
    <xf numFmtId="0" fontId="76" fillId="0" borderId="0" xfId="0" applyFont="1" applyAlignment="1">
      <alignment horizontal="center"/>
    </xf>
    <xf numFmtId="0" fontId="71" fillId="0" borderId="0" xfId="0" applyFont="1" applyAlignment="1">
      <alignment vertical="center"/>
    </xf>
    <xf numFmtId="2" fontId="71" fillId="0" borderId="0" xfId="13" applyNumberFormat="1" applyFont="1" applyAlignment="1" applyProtection="1">
      <alignment vertical="center"/>
      <protection hidden="1"/>
    </xf>
    <xf numFmtId="2" fontId="81" fillId="0" borderId="0" xfId="13" applyNumberFormat="1" applyFont="1" applyAlignment="1" applyProtection="1">
      <alignment vertical="center"/>
      <protection locked="0"/>
    </xf>
    <xf numFmtId="2" fontId="71" fillId="0" borderId="3" xfId="11" applyNumberFormat="1" applyFont="1" applyBorder="1" applyProtection="1">
      <protection hidden="1"/>
    </xf>
    <xf numFmtId="2" fontId="71" fillId="0" borderId="5" xfId="11" applyNumberFormat="1" applyFont="1" applyBorder="1" applyProtection="1">
      <protection hidden="1"/>
    </xf>
    <xf numFmtId="2" fontId="71" fillId="0" borderId="7" xfId="11" applyNumberFormat="1" applyFont="1" applyBorder="1" applyProtection="1">
      <protection hidden="1"/>
    </xf>
    <xf numFmtId="0" fontId="71" fillId="0" borderId="5" xfId="0" applyFont="1" applyBorder="1"/>
    <xf numFmtId="177" fontId="71" fillId="2" borderId="0" xfId="11" applyNumberFormat="1" applyFont="1" applyFill="1" applyAlignment="1" applyProtection="1">
      <alignment vertical="center"/>
      <protection hidden="1"/>
    </xf>
    <xf numFmtId="0" fontId="76" fillId="0" borderId="5" xfId="0" applyFont="1" applyBorder="1"/>
    <xf numFmtId="0" fontId="76" fillId="0" borderId="7" xfId="0" applyFont="1" applyBorder="1"/>
    <xf numFmtId="177" fontId="76" fillId="0" borderId="1" xfId="11" applyNumberFormat="1" applyFont="1" applyBorder="1" applyAlignment="1" applyProtection="1">
      <alignment vertical="center"/>
      <protection hidden="1"/>
    </xf>
    <xf numFmtId="177" fontId="71" fillId="0" borderId="1" xfId="11" applyNumberFormat="1" applyFont="1" applyBorder="1" applyAlignment="1" applyProtection="1">
      <alignment vertical="center"/>
      <protection hidden="1"/>
    </xf>
    <xf numFmtId="10" fontId="76" fillId="0" borderId="7" xfId="0" applyNumberFormat="1" applyFont="1" applyBorder="1"/>
    <xf numFmtId="0" fontId="70" fillId="0" borderId="3" xfId="13" applyFont="1" applyBorder="1" applyAlignment="1" applyProtection="1">
      <alignment horizontal="left" vertical="center"/>
      <protection hidden="1"/>
    </xf>
    <xf numFmtId="2" fontId="76" fillId="0" borderId="1" xfId="11" applyNumberFormat="1" applyFont="1" applyBorder="1" applyAlignment="1" applyProtection="1">
      <alignment horizontal="center"/>
      <protection hidden="1"/>
    </xf>
    <xf numFmtId="179" fontId="75" fillId="0" borderId="1" xfId="13" applyNumberFormat="1" applyFont="1" applyBorder="1" applyAlignment="1" applyProtection="1">
      <alignment horizontal="left" vertical="center"/>
      <protection hidden="1"/>
    </xf>
    <xf numFmtId="179" fontId="75" fillId="0" borderId="11" xfId="13" applyNumberFormat="1" applyFont="1" applyBorder="1" applyAlignment="1" applyProtection="1">
      <alignment horizontal="left" vertical="center"/>
      <protection hidden="1"/>
    </xf>
    <xf numFmtId="0" fontId="71" fillId="0" borderId="5" xfId="11" applyFont="1" applyBorder="1" applyAlignment="1" applyProtection="1">
      <alignment vertical="center"/>
      <protection hidden="1"/>
    </xf>
    <xf numFmtId="0" fontId="71" fillId="0" borderId="2" xfId="0" applyFont="1" applyBorder="1"/>
    <xf numFmtId="10" fontId="75" fillId="0" borderId="0" xfId="15" applyNumberFormat="1" applyFont="1" applyFill="1" applyBorder="1" applyAlignment="1" applyProtection="1">
      <alignment horizontal="right" vertical="center"/>
      <protection hidden="1"/>
    </xf>
    <xf numFmtId="0" fontId="71" fillId="0" borderId="6" xfId="0" applyFont="1" applyBorder="1"/>
    <xf numFmtId="181" fontId="71" fillId="0" borderId="0" xfId="11" applyNumberFormat="1" applyFont="1" applyProtection="1">
      <protection hidden="1"/>
    </xf>
    <xf numFmtId="10" fontId="70" fillId="0" borderId="0" xfId="15" applyNumberFormat="1" applyFont="1" applyFill="1" applyBorder="1" applyAlignment="1"/>
    <xf numFmtId="179" fontId="71" fillId="0" borderId="0" xfId="13" applyNumberFormat="1" applyFont="1" applyAlignment="1" applyProtection="1">
      <alignment vertical="center"/>
      <protection hidden="1"/>
    </xf>
    <xf numFmtId="0" fontId="75" fillId="0" borderId="1" xfId="13" applyFont="1" applyBorder="1" applyAlignment="1" applyProtection="1">
      <alignment horizontal="left" vertical="center"/>
      <protection hidden="1"/>
    </xf>
    <xf numFmtId="0" fontId="70" fillId="0" borderId="1" xfId="13" applyFont="1" applyBorder="1" applyAlignment="1" applyProtection="1">
      <alignment vertical="center"/>
      <protection hidden="1"/>
    </xf>
    <xf numFmtId="0" fontId="78" fillId="0" borderId="1" xfId="13" applyFont="1" applyBorder="1" applyAlignment="1" applyProtection="1">
      <alignment vertical="center"/>
      <protection hidden="1"/>
    </xf>
    <xf numFmtId="0" fontId="71" fillId="0" borderId="1" xfId="13" applyFont="1" applyBorder="1" applyAlignment="1" applyProtection="1">
      <alignment vertical="center"/>
      <protection hidden="1"/>
    </xf>
    <xf numFmtId="10" fontId="75" fillId="0" borderId="1" xfId="15" applyNumberFormat="1" applyFont="1" applyFill="1" applyBorder="1" applyAlignment="1" applyProtection="1">
      <alignment vertical="center"/>
      <protection hidden="1"/>
    </xf>
    <xf numFmtId="0" fontId="69" fillId="0" borderId="0" xfId="0" applyFont="1" applyAlignment="1">
      <alignment horizontal="left" indent="3"/>
    </xf>
    <xf numFmtId="0" fontId="69" fillId="0" borderId="0" xfId="0" applyFont="1" applyAlignment="1">
      <alignment horizontal="left" indent="1"/>
    </xf>
    <xf numFmtId="180" fontId="69" fillId="0" borderId="0" xfId="0" applyNumberFormat="1" applyFont="1"/>
    <xf numFmtId="179" fontId="69" fillId="0" borderId="0" xfId="0" applyNumberFormat="1" applyFont="1"/>
    <xf numFmtId="2" fontId="92" fillId="61" borderId="5" xfId="13" applyNumberFormat="1" applyFont="1" applyFill="1" applyBorder="1" applyAlignment="1" applyProtection="1">
      <alignment horizontal="left" vertical="center"/>
      <protection hidden="1"/>
    </xf>
    <xf numFmtId="2" fontId="88" fillId="61" borderId="6" xfId="11" applyNumberFormat="1" applyFont="1" applyFill="1" applyBorder="1" applyProtection="1">
      <protection hidden="1"/>
    </xf>
    <xf numFmtId="2" fontId="88" fillId="61" borderId="7" xfId="11" applyNumberFormat="1" applyFont="1" applyFill="1" applyBorder="1" applyProtection="1">
      <protection hidden="1"/>
    </xf>
    <xf numFmtId="0" fontId="92" fillId="61" borderId="5" xfId="13" applyFont="1" applyFill="1" applyBorder="1" applyAlignment="1" applyProtection="1">
      <alignment horizontal="left" vertical="center"/>
      <protection hidden="1"/>
    </xf>
    <xf numFmtId="0" fontId="83" fillId="61" borderId="6" xfId="13" applyFont="1" applyFill="1" applyBorder="1" applyAlignment="1" applyProtection="1">
      <alignment horizontal="left" vertical="center"/>
      <protection hidden="1"/>
    </xf>
    <xf numFmtId="9" fontId="88" fillId="61" borderId="7" xfId="13" applyNumberFormat="1" applyFont="1" applyFill="1" applyBorder="1" applyAlignment="1" applyProtection="1">
      <alignment vertical="center"/>
      <protection hidden="1"/>
    </xf>
    <xf numFmtId="0" fontId="93" fillId="0" borderId="0" xfId="13" applyFont="1" applyProtection="1">
      <protection hidden="1"/>
    </xf>
    <xf numFmtId="0" fontId="93" fillId="0" borderId="0" xfId="13" applyFont="1" applyAlignment="1" applyProtection="1">
      <alignment horizontal="center"/>
      <protection hidden="1"/>
    </xf>
    <xf numFmtId="0" fontId="93" fillId="0" borderId="0" xfId="13" applyFont="1" applyAlignment="1" applyProtection="1">
      <alignment horizontal="right"/>
      <protection hidden="1"/>
    </xf>
    <xf numFmtId="169" fontId="93" fillId="0" borderId="0" xfId="3" applyFont="1" applyFill="1" applyBorder="1" applyAlignment="1" applyProtection="1">
      <alignment horizontal="center"/>
      <protection hidden="1"/>
    </xf>
    <xf numFmtId="175" fontId="93" fillId="0" borderId="0" xfId="3" applyNumberFormat="1" applyFont="1" applyFill="1" applyBorder="1" applyAlignment="1" applyProtection="1">
      <alignment horizontal="center"/>
      <protection hidden="1"/>
    </xf>
    <xf numFmtId="2" fontId="81" fillId="0" borderId="0" xfId="0" applyNumberFormat="1" applyFont="1"/>
    <xf numFmtId="175" fontId="94" fillId="0" borderId="0" xfId="0" applyNumberFormat="1" applyFont="1" applyAlignment="1">
      <alignment horizontal="center" vertical="center"/>
    </xf>
    <xf numFmtId="1" fontId="82" fillId="0" borderId="0" xfId="0" applyNumberFormat="1" applyFont="1" applyAlignment="1">
      <alignment horizontal="left"/>
    </xf>
    <xf numFmtId="2" fontId="95" fillId="0" borderId="0" xfId="13" applyNumberFormat="1" applyFont="1" applyAlignment="1" applyProtection="1">
      <alignment horizontal="right"/>
      <protection hidden="1"/>
    </xf>
    <xf numFmtId="2" fontId="95" fillId="0" borderId="0" xfId="13" applyNumberFormat="1" applyFont="1" applyAlignment="1" applyProtection="1">
      <alignment horizontal="center"/>
      <protection hidden="1"/>
    </xf>
    <xf numFmtId="0" fontId="71" fillId="0" borderId="0" xfId="0" applyFont="1" applyAlignment="1">
      <alignment vertical="top" wrapText="1"/>
    </xf>
    <xf numFmtId="175" fontId="77" fillId="0" borderId="0" xfId="0" applyNumberFormat="1" applyFont="1" applyAlignment="1">
      <alignment horizontal="center" vertical="center"/>
    </xf>
    <xf numFmtId="2" fontId="95" fillId="0" borderId="0" xfId="13" applyNumberFormat="1" applyFont="1" applyAlignment="1" applyProtection="1">
      <alignment horizontal="center" wrapText="1"/>
      <protection hidden="1"/>
    </xf>
    <xf numFmtId="0" fontId="71" fillId="0" borderId="0" xfId="0" applyFont="1" applyAlignment="1">
      <alignment horizontal="center" wrapText="1"/>
    </xf>
    <xf numFmtId="2" fontId="71" fillId="0" borderId="5" xfId="13" applyNumberFormat="1" applyFont="1" applyBorder="1" applyProtection="1">
      <protection hidden="1"/>
    </xf>
    <xf numFmtId="2" fontId="96" fillId="0" borderId="6" xfId="3" applyNumberFormat="1" applyFont="1" applyFill="1" applyBorder="1" applyAlignment="1" applyProtection="1">
      <alignment horizontal="center" vertical="center"/>
      <protection hidden="1"/>
    </xf>
    <xf numFmtId="2" fontId="96" fillId="0" borderId="7" xfId="3" applyNumberFormat="1" applyFont="1" applyFill="1" applyBorder="1" applyAlignment="1" applyProtection="1">
      <alignment horizontal="right" vertical="center"/>
      <protection hidden="1"/>
    </xf>
    <xf numFmtId="175" fontId="77" fillId="0" borderId="8" xfId="0" applyNumberFormat="1" applyFont="1" applyBorder="1" applyAlignment="1">
      <alignment horizontal="center" vertical="center"/>
    </xf>
    <xf numFmtId="1" fontId="76" fillId="0" borderId="1" xfId="13" applyNumberFormat="1" applyFont="1" applyBorder="1" applyAlignment="1" applyProtection="1">
      <alignment horizontal="center"/>
      <protection hidden="1"/>
    </xf>
    <xf numFmtId="2" fontId="97" fillId="0" borderId="6" xfId="3" applyNumberFormat="1" applyFont="1" applyFill="1" applyBorder="1" applyAlignment="1" applyProtection="1">
      <alignment horizontal="left" vertical="center"/>
      <protection hidden="1"/>
    </xf>
    <xf numFmtId="2" fontId="93" fillId="0" borderId="7" xfId="3" applyNumberFormat="1" applyFont="1" applyFill="1" applyBorder="1" applyAlignment="1" applyProtection="1">
      <alignment horizontal="right" vertical="center"/>
      <protection hidden="1"/>
    </xf>
    <xf numFmtId="175" fontId="77" fillId="0" borderId="10" xfId="0" applyNumberFormat="1" applyFont="1" applyBorder="1" applyAlignment="1">
      <alignment horizontal="center" vertical="center"/>
    </xf>
    <xf numFmtId="2" fontId="98" fillId="0" borderId="6" xfId="13" applyNumberFormat="1" applyFont="1" applyBorder="1" applyProtection="1">
      <protection hidden="1"/>
    </xf>
    <xf numFmtId="10" fontId="99" fillId="0" borderId="7" xfId="15" applyNumberFormat="1" applyFont="1" applyFill="1" applyBorder="1" applyAlignment="1" applyProtection="1">
      <alignment horizontal="right"/>
      <protection hidden="1"/>
    </xf>
    <xf numFmtId="0" fontId="71" fillId="0" borderId="5" xfId="13" applyFont="1" applyBorder="1" applyProtection="1">
      <protection hidden="1"/>
    </xf>
    <xf numFmtId="0" fontId="98" fillId="0" borderId="6" xfId="13" applyFont="1" applyBorder="1" applyProtection="1">
      <protection hidden="1"/>
    </xf>
    <xf numFmtId="0" fontId="98" fillId="0" borderId="7" xfId="13" applyFont="1" applyBorder="1" applyAlignment="1" applyProtection="1">
      <alignment horizontal="right"/>
      <protection hidden="1"/>
    </xf>
    <xf numFmtId="0" fontId="99" fillId="0" borderId="6" xfId="13" applyFont="1" applyBorder="1" applyAlignment="1" applyProtection="1">
      <alignment horizontal="right"/>
      <protection hidden="1"/>
    </xf>
    <xf numFmtId="0" fontId="99" fillId="0" borderId="7" xfId="13" applyFont="1" applyBorder="1" applyAlignment="1" applyProtection="1">
      <alignment horizontal="right"/>
      <protection hidden="1"/>
    </xf>
    <xf numFmtId="0" fontId="75" fillId="0" borderId="5" xfId="13" applyFont="1" applyBorder="1" applyProtection="1">
      <protection hidden="1"/>
    </xf>
    <xf numFmtId="10" fontId="99" fillId="0" borderId="6" xfId="13" applyNumberFormat="1" applyFont="1" applyBorder="1" applyAlignment="1" applyProtection="1">
      <alignment horizontal="right"/>
      <protection hidden="1"/>
    </xf>
    <xf numFmtId="0" fontId="98" fillId="0" borderId="6" xfId="13" applyFont="1" applyBorder="1" applyAlignment="1" applyProtection="1">
      <alignment horizontal="center"/>
      <protection hidden="1"/>
    </xf>
    <xf numFmtId="175" fontId="100" fillId="0" borderId="1" xfId="15" applyNumberFormat="1" applyFont="1" applyFill="1" applyBorder="1" applyAlignment="1" applyProtection="1">
      <alignment horizontal="center"/>
      <protection hidden="1"/>
    </xf>
    <xf numFmtId="0" fontId="101" fillId="0" borderId="5" xfId="13" applyFont="1" applyBorder="1" applyProtection="1">
      <protection hidden="1"/>
    </xf>
    <xf numFmtId="2" fontId="102" fillId="0" borderId="0" xfId="13" applyNumberFormat="1" applyFont="1" applyAlignment="1" applyProtection="1">
      <alignment horizontal="center"/>
      <protection hidden="1"/>
    </xf>
    <xf numFmtId="175" fontId="73" fillId="0" borderId="10" xfId="0" applyNumberFormat="1" applyFont="1" applyBorder="1" applyAlignment="1">
      <alignment horizontal="center" vertical="center"/>
    </xf>
    <xf numFmtId="175" fontId="98" fillId="0" borderId="7" xfId="15" applyNumberFormat="1" applyFont="1" applyFill="1" applyBorder="1" applyAlignment="1" applyProtection="1">
      <alignment horizontal="right"/>
      <protection hidden="1"/>
    </xf>
    <xf numFmtId="169" fontId="98" fillId="0" borderId="6" xfId="13" applyNumberFormat="1" applyFont="1" applyBorder="1" applyAlignment="1" applyProtection="1">
      <alignment horizontal="center"/>
      <protection hidden="1"/>
    </xf>
    <xf numFmtId="165" fontId="98" fillId="0" borderId="6" xfId="13" applyNumberFormat="1" applyFont="1" applyBorder="1" applyAlignment="1" applyProtection="1">
      <alignment horizontal="center"/>
      <protection hidden="1"/>
    </xf>
    <xf numFmtId="167" fontId="98" fillId="0" borderId="7" xfId="8" applyFont="1" applyFill="1" applyBorder="1" applyAlignment="1" applyProtection="1">
      <alignment horizontal="right"/>
      <protection hidden="1"/>
    </xf>
    <xf numFmtId="0" fontId="76" fillId="0" borderId="1" xfId="0" applyFont="1" applyBorder="1"/>
    <xf numFmtId="10" fontId="98" fillId="0" borderId="7" xfId="15" applyNumberFormat="1" applyFont="1" applyFill="1" applyBorder="1" applyAlignment="1" applyProtection="1">
      <alignment horizontal="right"/>
      <protection hidden="1"/>
    </xf>
    <xf numFmtId="175" fontId="71" fillId="0" borderId="10" xfId="0" applyNumberFormat="1" applyFont="1" applyBorder="1"/>
    <xf numFmtId="169" fontId="98" fillId="0" borderId="7" xfId="13" applyNumberFormat="1" applyFont="1" applyBorder="1" applyAlignment="1" applyProtection="1">
      <alignment horizontal="right"/>
      <protection hidden="1"/>
    </xf>
    <xf numFmtId="0" fontId="103" fillId="0" borderId="0" xfId="0" applyFont="1"/>
    <xf numFmtId="0" fontId="103" fillId="0" borderId="8" xfId="0" applyFont="1" applyBorder="1" applyAlignment="1">
      <alignment horizontal="right"/>
    </xf>
    <xf numFmtId="175" fontId="71" fillId="0" borderId="0" xfId="0" applyNumberFormat="1" applyFont="1"/>
    <xf numFmtId="166" fontId="76" fillId="0" borderId="1" xfId="17" applyFont="1" applyBorder="1"/>
    <xf numFmtId="0" fontId="79" fillId="0" borderId="5" xfId="13" applyFont="1" applyBorder="1" applyProtection="1">
      <protection hidden="1"/>
    </xf>
    <xf numFmtId="169" fontId="99" fillId="0" borderId="6" xfId="13" applyNumberFormat="1" applyFont="1" applyBorder="1" applyProtection="1">
      <protection hidden="1"/>
    </xf>
    <xf numFmtId="169" fontId="99" fillId="0" borderId="7" xfId="13" applyNumberFormat="1" applyFont="1" applyBorder="1" applyAlignment="1" applyProtection="1">
      <alignment horizontal="right"/>
      <protection hidden="1"/>
    </xf>
    <xf numFmtId="179" fontId="73" fillId="0" borderId="0" xfId="0" applyNumberFormat="1" applyFont="1"/>
    <xf numFmtId="0" fontId="99" fillId="0" borderId="0" xfId="0" applyFont="1"/>
    <xf numFmtId="0" fontId="99" fillId="0" borderId="10" xfId="0" applyFont="1" applyBorder="1" applyAlignment="1">
      <alignment horizontal="right"/>
    </xf>
    <xf numFmtId="0" fontId="99" fillId="0" borderId="0" xfId="0" applyFont="1" applyAlignment="1">
      <alignment horizontal="right"/>
    </xf>
    <xf numFmtId="175" fontId="73" fillId="0" borderId="0" xfId="0" applyNumberFormat="1" applyFont="1"/>
    <xf numFmtId="0" fontId="73" fillId="0" borderId="0" xfId="0" applyFont="1" applyAlignment="1">
      <alignment horizontal="right"/>
    </xf>
    <xf numFmtId="2" fontId="85" fillId="0" borderId="0" xfId="0" applyNumberFormat="1" applyFont="1"/>
    <xf numFmtId="2" fontId="86" fillId="0" borderId="0" xfId="0" applyNumberFormat="1" applyFont="1"/>
    <xf numFmtId="0" fontId="104" fillId="0" borderId="0" xfId="13" applyFont="1" applyAlignment="1" applyProtection="1">
      <alignment horizontal="right"/>
      <protection hidden="1"/>
    </xf>
    <xf numFmtId="1" fontId="86" fillId="0" borderId="0" xfId="0" applyNumberFormat="1" applyFont="1" applyAlignment="1">
      <alignment horizontal="left"/>
    </xf>
    <xf numFmtId="2" fontId="104" fillId="0" borderId="0" xfId="13" applyNumberFormat="1" applyFont="1" applyAlignment="1" applyProtection="1">
      <alignment horizontal="right"/>
      <protection hidden="1"/>
    </xf>
    <xf numFmtId="2" fontId="83" fillId="61" borderId="5" xfId="13" applyNumberFormat="1" applyFont="1" applyFill="1" applyBorder="1" applyAlignment="1" applyProtection="1">
      <alignment horizontal="left" vertical="center" wrapText="1"/>
      <protection hidden="1"/>
    </xf>
    <xf numFmtId="2" fontId="106" fillId="61" borderId="6" xfId="13" applyNumberFormat="1" applyFont="1" applyFill="1" applyBorder="1" applyAlignment="1" applyProtection="1">
      <alignment horizontal="center" wrapText="1"/>
      <protection hidden="1"/>
    </xf>
    <xf numFmtId="2" fontId="106" fillId="61" borderId="7" xfId="13" applyNumberFormat="1" applyFont="1" applyFill="1" applyBorder="1" applyAlignment="1" applyProtection="1">
      <alignment horizontal="right" wrapText="1"/>
      <protection hidden="1"/>
    </xf>
    <xf numFmtId="2" fontId="106" fillId="61" borderId="5" xfId="13" applyNumberFormat="1" applyFont="1" applyFill="1" applyBorder="1" applyAlignment="1" applyProtection="1">
      <alignment horizontal="left" vertical="center" wrapText="1"/>
      <protection hidden="1"/>
    </xf>
    <xf numFmtId="0" fontId="108" fillId="0" borderId="6" xfId="13" applyFont="1" applyBorder="1" applyAlignment="1" applyProtection="1">
      <alignment horizontal="center"/>
      <protection hidden="1"/>
    </xf>
    <xf numFmtId="9" fontId="76" fillId="61" borderId="1" xfId="64" applyFont="1" applyFill="1" applyBorder="1" applyAlignment="1">
      <alignment horizontal="center"/>
    </xf>
    <xf numFmtId="169" fontId="108" fillId="0" borderId="6" xfId="13" applyNumberFormat="1" applyFont="1" applyBorder="1" applyProtection="1">
      <protection hidden="1"/>
    </xf>
    <xf numFmtId="0" fontId="74" fillId="0" borderId="0" xfId="0" applyFont="1"/>
    <xf numFmtId="0" fontId="74" fillId="0" borderId="0" xfId="0" applyFont="1" applyAlignment="1">
      <alignment wrapText="1"/>
    </xf>
    <xf numFmtId="0" fontId="71" fillId="0" borderId="1" xfId="0" applyFont="1" applyBorder="1" applyAlignment="1">
      <alignment horizontal="center"/>
    </xf>
    <xf numFmtId="166" fontId="71" fillId="0" borderId="1" xfId="17" applyFont="1" applyBorder="1"/>
    <xf numFmtId="0" fontId="76" fillId="0" borderId="6" xfId="0" applyFont="1" applyBorder="1"/>
    <xf numFmtId="0" fontId="84" fillId="61" borderId="1" xfId="58" applyFont="1" applyFill="1" applyBorder="1" applyAlignment="1">
      <alignment horizontal="left" vertical="top" wrapText="1"/>
    </xf>
    <xf numFmtId="0" fontId="103" fillId="0" borderId="0" xfId="10" applyFont="1"/>
    <xf numFmtId="179" fontId="103" fillId="0" borderId="0" xfId="10" applyNumberFormat="1" applyFont="1"/>
    <xf numFmtId="2" fontId="103" fillId="0" borderId="0" xfId="10" applyNumberFormat="1" applyFont="1"/>
    <xf numFmtId="2" fontId="81" fillId="0" borderId="0" xfId="10" applyNumberFormat="1" applyFont="1" applyAlignment="1">
      <alignment vertical="center"/>
    </xf>
    <xf numFmtId="2" fontId="81" fillId="0" borderId="0" xfId="10" applyNumberFormat="1" applyFont="1" applyAlignment="1">
      <alignment horizontal="right" vertical="center"/>
    </xf>
    <xf numFmtId="2" fontId="82" fillId="0" borderId="0" xfId="10" applyNumberFormat="1" applyFont="1" applyAlignment="1">
      <alignment vertical="center"/>
    </xf>
    <xf numFmtId="0" fontId="71" fillId="0" borderId="1" xfId="10" applyFont="1" applyBorder="1"/>
    <xf numFmtId="0" fontId="71" fillId="0" borderId="0" xfId="10" applyFont="1"/>
    <xf numFmtId="0" fontId="71" fillId="0" borderId="6" xfId="10" applyFont="1" applyBorder="1"/>
    <xf numFmtId="0" fontId="71" fillId="0" borderId="2" xfId="10" applyFont="1" applyBorder="1"/>
    <xf numFmtId="0" fontId="71" fillId="0" borderId="0" xfId="0" applyFont="1" applyAlignment="1">
      <alignment horizontal="left" vertical="center" indent="6"/>
    </xf>
    <xf numFmtId="0" fontId="71" fillId="0" borderId="5" xfId="9" applyFont="1" applyBorder="1" applyAlignment="1" applyProtection="1">
      <alignment horizontal="left"/>
      <protection hidden="1"/>
    </xf>
    <xf numFmtId="0" fontId="71" fillId="0" borderId="7" xfId="9" applyFont="1" applyBorder="1" applyAlignment="1" applyProtection="1">
      <alignment horizontal="left"/>
      <protection hidden="1"/>
    </xf>
    <xf numFmtId="0" fontId="71" fillId="0" borderId="1" xfId="9" applyFont="1" applyBorder="1" applyAlignment="1" applyProtection="1">
      <alignment horizontal="left"/>
      <protection hidden="1"/>
    </xf>
    <xf numFmtId="0" fontId="71" fillId="0" borderId="1" xfId="9" applyFont="1" applyBorder="1" applyAlignment="1" applyProtection="1">
      <alignment horizontal="center"/>
      <protection hidden="1"/>
    </xf>
    <xf numFmtId="0" fontId="76" fillId="0" borderId="0" xfId="9" applyFont="1" applyAlignment="1" applyProtection="1">
      <alignment horizontal="left" vertical="center"/>
      <protection hidden="1"/>
    </xf>
    <xf numFmtId="0" fontId="71" fillId="0" borderId="5" xfId="9" applyFont="1" applyBorder="1" applyAlignment="1" applyProtection="1">
      <alignment horizontal="left" vertical="top"/>
      <protection hidden="1"/>
    </xf>
    <xf numFmtId="0" fontId="71" fillId="0" borderId="6" xfId="9" applyFont="1" applyBorder="1" applyAlignment="1" applyProtection="1">
      <alignment horizontal="left" vertical="top"/>
      <protection hidden="1"/>
    </xf>
    <xf numFmtId="0" fontId="71" fillId="0" borderId="7" xfId="9" applyFont="1" applyBorder="1" applyAlignment="1" applyProtection="1">
      <alignment horizontal="center" vertical="top"/>
      <protection hidden="1"/>
    </xf>
    <xf numFmtId="0" fontId="71" fillId="0" borderId="0" xfId="9" applyFont="1" applyAlignment="1" applyProtection="1">
      <alignment horizontal="center"/>
      <protection hidden="1"/>
    </xf>
    <xf numFmtId="0" fontId="71" fillId="0" borderId="0" xfId="9" applyFont="1" applyAlignment="1" applyProtection="1">
      <alignment horizontal="left"/>
      <protection hidden="1"/>
    </xf>
    <xf numFmtId="0" fontId="71" fillId="0" borderId="1" xfId="9" applyFont="1" applyBorder="1" applyAlignment="1" applyProtection="1">
      <alignment horizontal="left" vertical="center"/>
      <protection hidden="1"/>
    </xf>
    <xf numFmtId="0" fontId="71" fillId="0" borderId="5" xfId="9" applyFont="1" applyBorder="1" applyAlignment="1" applyProtection="1">
      <alignment horizontal="left" vertical="center"/>
      <protection hidden="1"/>
    </xf>
    <xf numFmtId="0" fontId="71" fillId="0" borderId="1" xfId="9" applyFont="1" applyBorder="1" applyAlignment="1" applyProtection="1">
      <alignment horizontal="left" wrapText="1"/>
      <protection hidden="1"/>
    </xf>
    <xf numFmtId="0" fontId="71" fillId="0" borderId="7" xfId="9" applyFont="1" applyBorder="1" applyAlignment="1" applyProtection="1">
      <alignment horizontal="left" wrapText="1"/>
      <protection hidden="1"/>
    </xf>
    <xf numFmtId="0" fontId="71" fillId="0" borderId="1" xfId="9" applyFont="1" applyBorder="1" applyAlignment="1" applyProtection="1">
      <alignment horizontal="right"/>
      <protection hidden="1"/>
    </xf>
    <xf numFmtId="0" fontId="105" fillId="0" borderId="0" xfId="9" applyFont="1" applyAlignment="1" applyProtection="1">
      <alignment horizontal="left" vertical="center"/>
      <protection hidden="1"/>
    </xf>
    <xf numFmtId="0" fontId="83" fillId="61" borderId="5" xfId="9" applyFont="1" applyFill="1" applyBorder="1" applyAlignment="1" applyProtection="1">
      <alignment horizontal="left" vertical="center"/>
      <protection hidden="1"/>
    </xf>
    <xf numFmtId="0" fontId="88" fillId="61" borderId="6" xfId="10" applyFont="1" applyFill="1" applyBorder="1"/>
    <xf numFmtId="0" fontId="107" fillId="61" borderId="6" xfId="10" applyFont="1" applyFill="1" applyBorder="1"/>
    <xf numFmtId="0" fontId="107" fillId="61" borderId="7" xfId="10" applyFont="1" applyFill="1" applyBorder="1"/>
    <xf numFmtId="0" fontId="88" fillId="61" borderId="7" xfId="10" applyFont="1" applyFill="1" applyBorder="1"/>
    <xf numFmtId="0" fontId="73" fillId="0" borderId="0" xfId="13" applyFont="1" applyAlignment="1" applyProtection="1">
      <alignment horizontal="center"/>
      <protection hidden="1"/>
    </xf>
    <xf numFmtId="173" fontId="71" fillId="0" borderId="0" xfId="8" applyNumberFormat="1" applyFont="1" applyFill="1" applyAlignment="1" applyProtection="1">
      <protection hidden="1"/>
    </xf>
    <xf numFmtId="0" fontId="71" fillId="0" borderId="0" xfId="83" applyFont="1"/>
    <xf numFmtId="0" fontId="72" fillId="0" borderId="0" xfId="13" applyFont="1" applyProtection="1">
      <protection hidden="1"/>
    </xf>
    <xf numFmtId="0" fontId="71" fillId="0" borderId="1" xfId="102" applyFont="1" applyBorder="1" applyAlignment="1">
      <alignment vertical="top" wrapText="1"/>
    </xf>
    <xf numFmtId="175" fontId="72" fillId="0" borderId="0" xfId="3" applyNumberFormat="1" applyFont="1" applyFill="1" applyBorder="1" applyAlignment="1" applyProtection="1">
      <alignment horizontal="center"/>
      <protection hidden="1"/>
    </xf>
    <xf numFmtId="169" fontId="72" fillId="0" borderId="0" xfId="3" applyFont="1" applyFill="1" applyBorder="1" applyAlignment="1" applyProtection="1">
      <alignment horizontal="center"/>
      <protection hidden="1"/>
    </xf>
    <xf numFmtId="0" fontId="72" fillId="0" borderId="0" xfId="13" applyFont="1" applyAlignment="1" applyProtection="1">
      <alignment horizontal="center"/>
      <protection hidden="1"/>
    </xf>
    <xf numFmtId="0" fontId="71" fillId="0" borderId="0" xfId="83" applyFont="1" applyAlignment="1">
      <alignment horizontal="center" vertical="center"/>
    </xf>
    <xf numFmtId="175" fontId="71" fillId="0" borderId="0" xfId="83" applyNumberFormat="1" applyFont="1" applyAlignment="1">
      <alignment horizontal="center" vertical="center"/>
    </xf>
    <xf numFmtId="2" fontId="81" fillId="0" borderId="0" xfId="83" applyNumberFormat="1" applyFont="1"/>
    <xf numFmtId="173" fontId="72" fillId="0" borderId="0" xfId="8" applyNumberFormat="1" applyFont="1" applyFill="1" applyBorder="1" applyAlignment="1" applyProtection="1">
      <alignment horizontal="center"/>
      <protection hidden="1"/>
    </xf>
    <xf numFmtId="0" fontId="71" fillId="0" borderId="0" xfId="102" applyFont="1"/>
    <xf numFmtId="0" fontId="71" fillId="0" borderId="1" xfId="102" applyFont="1" applyBorder="1" applyAlignment="1">
      <alignment vertical="top"/>
    </xf>
    <xf numFmtId="0" fontId="71" fillId="0" borderId="0" xfId="102" applyFont="1" applyAlignment="1">
      <alignment horizontal="center"/>
    </xf>
    <xf numFmtId="173" fontId="71" fillId="0" borderId="0" xfId="8" applyNumberFormat="1" applyFont="1"/>
    <xf numFmtId="167" fontId="71" fillId="0" borderId="0" xfId="104" applyFont="1"/>
    <xf numFmtId="173" fontId="84" fillId="61" borderId="4" xfId="8" applyNumberFormat="1" applyFont="1" applyFill="1" applyBorder="1" applyAlignment="1">
      <alignment vertical="top" wrapText="1"/>
    </xf>
    <xf numFmtId="0" fontId="76" fillId="0" borderId="5" xfId="13" applyFont="1" applyBorder="1" applyAlignment="1" applyProtection="1">
      <alignment vertical="center"/>
      <protection hidden="1"/>
    </xf>
    <xf numFmtId="10" fontId="76" fillId="0" borderId="1" xfId="15" applyNumberFormat="1" applyFont="1" applyFill="1" applyBorder="1" applyAlignment="1"/>
    <xf numFmtId="0" fontId="76" fillId="0" borderId="1" xfId="13" applyFont="1" applyBorder="1" applyAlignment="1" applyProtection="1">
      <alignment vertical="center"/>
      <protection hidden="1"/>
    </xf>
    <xf numFmtId="2" fontId="76" fillId="0" borderId="1" xfId="13" applyNumberFormat="1" applyFont="1" applyBorder="1" applyAlignment="1" applyProtection="1">
      <alignment vertical="center"/>
      <protection hidden="1"/>
    </xf>
    <xf numFmtId="10" fontId="76" fillId="0" borderId="1" xfId="15" applyNumberFormat="1" applyFont="1" applyFill="1" applyBorder="1" applyAlignment="1" applyProtection="1">
      <alignment vertical="center"/>
      <protection hidden="1"/>
    </xf>
    <xf numFmtId="0" fontId="76" fillId="0" borderId="5" xfId="13" applyFont="1" applyBorder="1" applyProtection="1">
      <protection hidden="1"/>
    </xf>
    <xf numFmtId="0" fontId="103" fillId="0" borderId="6" xfId="13" applyFont="1" applyBorder="1" applyProtection="1">
      <protection hidden="1"/>
    </xf>
    <xf numFmtId="0" fontId="103" fillId="0" borderId="7" xfId="13" applyFont="1" applyBorder="1" applyAlignment="1" applyProtection="1">
      <alignment horizontal="right"/>
      <protection hidden="1"/>
    </xf>
    <xf numFmtId="2" fontId="104" fillId="0" borderId="0" xfId="13" applyNumberFormat="1" applyFont="1" applyAlignment="1" applyProtection="1">
      <alignment horizontal="center"/>
      <protection hidden="1"/>
    </xf>
    <xf numFmtId="179" fontId="76" fillId="0" borderId="9" xfId="5" applyNumberFormat="1" applyFont="1" applyFill="1" applyBorder="1" applyAlignment="1" applyProtection="1">
      <protection hidden="1"/>
    </xf>
    <xf numFmtId="169" fontId="103" fillId="0" borderId="6" xfId="13" applyNumberFormat="1" applyFont="1" applyBorder="1" applyProtection="1">
      <protection hidden="1"/>
    </xf>
    <xf numFmtId="175" fontId="71" fillId="0" borderId="11" xfId="0" applyNumberFormat="1" applyFont="1" applyBorder="1" applyAlignment="1">
      <alignment horizontal="center" vertical="center"/>
    </xf>
    <xf numFmtId="0" fontId="73" fillId="0" borderId="5" xfId="13" applyFont="1" applyBorder="1" applyProtection="1">
      <protection hidden="1"/>
    </xf>
    <xf numFmtId="175" fontId="71" fillId="0" borderId="10" xfId="0" applyNumberFormat="1" applyFont="1" applyBorder="1" applyAlignment="1">
      <alignment horizontal="center" vertical="center"/>
    </xf>
    <xf numFmtId="0" fontId="84" fillId="61" borderId="1" xfId="13" applyFont="1" applyFill="1" applyBorder="1" applyAlignment="1" applyProtection="1">
      <alignment horizontal="left" vertical="center"/>
      <protection hidden="1"/>
    </xf>
    <xf numFmtId="2" fontId="84" fillId="61" borderId="1" xfId="0" applyNumberFormat="1" applyFont="1" applyFill="1" applyBorder="1" applyAlignment="1">
      <alignment horizontal="center" vertical="center" wrapText="1"/>
    </xf>
    <xf numFmtId="0" fontId="84" fillId="61" borderId="1" xfId="0" applyFont="1" applyFill="1" applyBorder="1" applyAlignment="1">
      <alignment horizontal="left" vertical="center" wrapText="1"/>
    </xf>
    <xf numFmtId="173" fontId="71" fillId="0" borderId="1" xfId="8" applyNumberFormat="1" applyFont="1" applyFill="1" applyBorder="1" applyAlignment="1">
      <alignment horizontal="center" vertical="center"/>
    </xf>
    <xf numFmtId="0" fontId="76" fillId="0" borderId="1" xfId="0" applyFont="1" applyBorder="1" applyAlignment="1">
      <alignment vertical="center"/>
    </xf>
    <xf numFmtId="0" fontId="76" fillId="0" borderId="0" xfId="16" applyFont="1"/>
    <xf numFmtId="0" fontId="76" fillId="0" borderId="1" xfId="0" applyFont="1" applyBorder="1" applyAlignment="1">
      <alignment horizontal="center" vertical="center"/>
    </xf>
    <xf numFmtId="173" fontId="76" fillId="0" borderId="1" xfId="8" applyNumberFormat="1" applyFont="1" applyFill="1" applyBorder="1" applyAlignment="1">
      <alignment horizontal="center" vertical="center"/>
    </xf>
    <xf numFmtId="1" fontId="80" fillId="0" borderId="5" xfId="0" applyNumberFormat="1" applyFont="1" applyBorder="1" applyAlignment="1">
      <alignment horizontal="left" vertical="center"/>
    </xf>
    <xf numFmtId="1" fontId="80" fillId="0" borderId="6" xfId="0" applyNumberFormat="1" applyFont="1" applyBorder="1" applyAlignment="1">
      <alignment horizontal="left" vertical="center"/>
    </xf>
    <xf numFmtId="2" fontId="109" fillId="0" borderId="0" xfId="12" applyNumberFormat="1" applyFont="1"/>
    <xf numFmtId="49" fontId="90" fillId="63" borderId="1" xfId="9" applyNumberFormat="1" applyFont="1" applyFill="1" applyBorder="1" applyAlignment="1" applyProtection="1">
      <alignment horizontal="left" vertical="top"/>
      <protection hidden="1"/>
    </xf>
    <xf numFmtId="49" fontId="90" fillId="63" borderId="1" xfId="61" applyNumberFormat="1" applyFont="1" applyFill="1" applyBorder="1" applyAlignment="1" applyProtection="1">
      <alignment horizontal="left" vertical="top"/>
      <protection hidden="1"/>
    </xf>
    <xf numFmtId="173" fontId="76" fillId="62" borderId="1" xfId="8" applyNumberFormat="1" applyFont="1" applyFill="1" applyBorder="1" applyAlignment="1">
      <alignment horizontal="center"/>
    </xf>
    <xf numFmtId="2" fontId="91" fillId="61" borderId="4" xfId="0" applyNumberFormat="1" applyFont="1" applyFill="1" applyBorder="1" applyAlignment="1">
      <alignment horizontal="center" vertical="top" wrapText="1"/>
    </xf>
    <xf numFmtId="0" fontId="73" fillId="62" borderId="1" xfId="13" applyFont="1" applyFill="1" applyBorder="1" applyProtection="1">
      <protection hidden="1"/>
    </xf>
    <xf numFmtId="177" fontId="71" fillId="62" borderId="1" xfId="11" applyNumberFormat="1" applyFont="1" applyFill="1" applyBorder="1" applyAlignment="1" applyProtection="1">
      <alignment vertical="center"/>
      <protection hidden="1"/>
    </xf>
    <xf numFmtId="166" fontId="75" fillId="62" borderId="1" xfId="17" applyFont="1" applyFill="1" applyBorder="1" applyAlignment="1" applyProtection="1">
      <alignment horizontal="right" vertical="center"/>
      <protection hidden="1"/>
    </xf>
    <xf numFmtId="10" fontId="71" fillId="62" borderId="1" xfId="11" applyNumberFormat="1" applyFont="1" applyFill="1" applyBorder="1" applyAlignment="1" applyProtection="1">
      <alignment vertical="center"/>
      <protection hidden="1"/>
    </xf>
    <xf numFmtId="2" fontId="75" fillId="62" borderId="1" xfId="13" applyNumberFormat="1" applyFont="1" applyFill="1" applyBorder="1" applyAlignment="1" applyProtection="1">
      <alignment horizontal="right" vertical="center"/>
      <protection hidden="1"/>
    </xf>
    <xf numFmtId="10" fontId="98" fillId="62" borderId="1" xfId="15" applyNumberFormat="1" applyFont="1" applyFill="1" applyBorder="1" applyAlignment="1" applyProtection="1">
      <alignment horizontal="right"/>
      <protection hidden="1"/>
    </xf>
    <xf numFmtId="0" fontId="71" fillId="62" borderId="5" xfId="13" applyFont="1" applyFill="1" applyBorder="1" applyProtection="1">
      <protection hidden="1"/>
    </xf>
    <xf numFmtId="9" fontId="75" fillId="62" borderId="1" xfId="15" applyFont="1" applyFill="1" applyBorder="1" applyAlignment="1" applyProtection="1">
      <alignment horizontal="center"/>
      <protection hidden="1"/>
    </xf>
    <xf numFmtId="0" fontId="73" fillId="62" borderId="1" xfId="10" applyFont="1" applyFill="1" applyBorder="1"/>
    <xf numFmtId="44" fontId="71" fillId="63" borderId="1" xfId="65" applyFont="1" applyFill="1" applyBorder="1" applyAlignment="1" applyProtection="1">
      <protection locked="0"/>
    </xf>
    <xf numFmtId="0" fontId="71" fillId="62" borderId="1" xfId="10" applyFont="1" applyFill="1" applyBorder="1"/>
    <xf numFmtId="0" fontId="71" fillId="62" borderId="2" xfId="10" applyFont="1" applyFill="1" applyBorder="1"/>
    <xf numFmtId="179" fontId="103" fillId="62" borderId="1" xfId="10" applyNumberFormat="1" applyFont="1" applyFill="1" applyBorder="1"/>
    <xf numFmtId="0" fontId="71" fillId="62" borderId="6" xfId="10" applyFont="1" applyFill="1" applyBorder="1"/>
    <xf numFmtId="0" fontId="71" fillId="62" borderId="5" xfId="10" applyFont="1" applyFill="1" applyBorder="1"/>
    <xf numFmtId="167" fontId="71" fillId="0" borderId="1" xfId="8" applyFont="1" applyBorder="1"/>
    <xf numFmtId="167" fontId="76" fillId="0" borderId="1" xfId="8" applyFont="1" applyBorder="1"/>
    <xf numFmtId="166" fontId="71" fillId="2" borderId="1" xfId="17" applyFont="1" applyFill="1" applyBorder="1" applyAlignment="1">
      <alignment horizontal="center"/>
    </xf>
    <xf numFmtId="2" fontId="71" fillId="0" borderId="0" xfId="13" applyNumberFormat="1" applyFont="1" applyProtection="1">
      <protection hidden="1"/>
    </xf>
    <xf numFmtId="166" fontId="71" fillId="0" borderId="0" xfId="17" applyFont="1" applyFill="1" applyBorder="1" applyAlignment="1" applyProtection="1">
      <protection hidden="1"/>
    </xf>
    <xf numFmtId="2" fontId="71" fillId="0" borderId="5" xfId="13" applyNumberFormat="1" applyFont="1" applyBorder="1" applyAlignment="1" applyProtection="1">
      <alignment vertical="center"/>
      <protection hidden="1"/>
    </xf>
    <xf numFmtId="9" fontId="76" fillId="0" borderId="1" xfId="0" applyNumberFormat="1" applyFont="1" applyBorder="1" applyAlignment="1">
      <alignment horizontal="center"/>
    </xf>
    <xf numFmtId="9" fontId="76" fillId="0" borderId="1" xfId="15" applyFont="1" applyBorder="1" applyAlignment="1">
      <alignment horizontal="center"/>
    </xf>
    <xf numFmtId="2" fontId="84" fillId="61" borderId="4" xfId="83" applyNumberFormat="1" applyFont="1" applyFill="1" applyBorder="1" applyAlignment="1">
      <alignment horizontal="left" vertical="top" wrapText="1"/>
    </xf>
    <xf numFmtId="2" fontId="84" fillId="61" borderId="4" xfId="83" applyNumberFormat="1" applyFont="1" applyFill="1" applyBorder="1" applyAlignment="1">
      <alignment vertical="top" wrapText="1"/>
    </xf>
    <xf numFmtId="0" fontId="76" fillId="0" borderId="0" xfId="102" applyFont="1"/>
    <xf numFmtId="0" fontId="74" fillId="0" borderId="39" xfId="0" applyFont="1" applyBorder="1"/>
    <xf numFmtId="2" fontId="106" fillId="61" borderId="40" xfId="13" applyNumberFormat="1" applyFont="1" applyFill="1" applyBorder="1" applyAlignment="1" applyProtection="1">
      <alignment horizontal="left" vertical="center" wrapText="1"/>
      <protection hidden="1"/>
    </xf>
    <xf numFmtId="2" fontId="71" fillId="0" borderId="40" xfId="13" applyNumberFormat="1" applyFont="1" applyBorder="1" applyProtection="1">
      <protection hidden="1"/>
    </xf>
    <xf numFmtId="1" fontId="76" fillId="0" borderId="41" xfId="13" applyNumberFormat="1" applyFont="1" applyBorder="1" applyAlignment="1" applyProtection="1">
      <alignment horizontal="center"/>
      <protection hidden="1"/>
    </xf>
    <xf numFmtId="166" fontId="71" fillId="0" borderId="40" xfId="17" applyFont="1" applyFill="1" applyBorder="1" applyAlignment="1" applyProtection="1">
      <protection hidden="1"/>
    </xf>
    <xf numFmtId="166" fontId="71" fillId="0" borderId="41" xfId="17" applyFont="1" applyFill="1" applyBorder="1" applyAlignment="1" applyProtection="1">
      <protection hidden="1"/>
    </xf>
    <xf numFmtId="0" fontId="76" fillId="0" borderId="41" xfId="0" applyFont="1" applyBorder="1"/>
    <xf numFmtId="166" fontId="76" fillId="0" borderId="41" xfId="17" applyFont="1" applyBorder="1"/>
    <xf numFmtId="2" fontId="91" fillId="61" borderId="37" xfId="0" applyNumberFormat="1" applyFont="1" applyFill="1" applyBorder="1" applyAlignment="1">
      <alignment horizontal="center" vertical="top" wrapText="1"/>
    </xf>
    <xf numFmtId="173" fontId="76" fillId="0" borderId="1" xfId="8" applyNumberFormat="1" applyFont="1" applyFill="1" applyBorder="1" applyAlignment="1">
      <alignment horizontal="center"/>
    </xf>
    <xf numFmtId="0" fontId="71" fillId="2" borderId="1" xfId="0" applyFont="1" applyFill="1" applyBorder="1" applyAlignment="1">
      <alignment vertical="center"/>
    </xf>
    <xf numFmtId="2" fontId="84" fillId="61" borderId="1" xfId="88" applyNumberFormat="1" applyFont="1" applyFill="1" applyBorder="1" applyAlignment="1">
      <alignment vertical="top" wrapText="1"/>
    </xf>
    <xf numFmtId="173" fontId="84" fillId="61" borderId="1" xfId="8" applyNumberFormat="1" applyFont="1" applyFill="1" applyBorder="1" applyAlignment="1">
      <alignment vertical="top" wrapText="1"/>
    </xf>
    <xf numFmtId="167" fontId="84" fillId="61" borderId="1" xfId="8" applyFont="1" applyFill="1" applyBorder="1" applyAlignment="1">
      <alignment horizontal="center" vertical="top" wrapText="1"/>
    </xf>
    <xf numFmtId="0" fontId="91" fillId="0" borderId="0" xfId="13" applyFont="1" applyProtection="1">
      <protection hidden="1"/>
    </xf>
    <xf numFmtId="0" fontId="98" fillId="2" borderId="6" xfId="13" applyFont="1" applyFill="1" applyBorder="1" applyProtection="1">
      <protection hidden="1"/>
    </xf>
    <xf numFmtId="0" fontId="98" fillId="62" borderId="6" xfId="13" applyFont="1" applyFill="1" applyBorder="1" applyAlignment="1" applyProtection="1">
      <alignment horizontal="center"/>
      <protection hidden="1"/>
    </xf>
    <xf numFmtId="0" fontId="98" fillId="62" borderId="7" xfId="13" applyFont="1" applyFill="1" applyBorder="1" applyAlignment="1" applyProtection="1">
      <alignment horizontal="right"/>
      <protection hidden="1"/>
    </xf>
    <xf numFmtId="10" fontId="98" fillId="62" borderId="7" xfId="15" applyNumberFormat="1" applyFont="1" applyFill="1" applyBorder="1" applyAlignment="1" applyProtection="1">
      <alignment horizontal="right"/>
      <protection hidden="1"/>
    </xf>
    <xf numFmtId="0" fontId="91" fillId="0" borderId="0" xfId="13" applyFont="1" applyAlignment="1" applyProtection="1">
      <alignment horizontal="right" vertical="center"/>
      <protection hidden="1"/>
    </xf>
    <xf numFmtId="2" fontId="91" fillId="0" borderId="0" xfId="13" applyNumberFormat="1" applyFont="1" applyAlignment="1" applyProtection="1">
      <alignment vertical="center"/>
      <protection hidden="1"/>
    </xf>
    <xf numFmtId="0" fontId="91" fillId="0" borderId="0" xfId="13" applyFont="1" applyAlignment="1" applyProtection="1">
      <alignment vertical="center"/>
      <protection hidden="1"/>
    </xf>
    <xf numFmtId="0" fontId="91" fillId="0" borderId="0" xfId="0" applyFont="1"/>
    <xf numFmtId="0" fontId="71" fillId="0" borderId="39" xfId="0" applyFont="1" applyBorder="1" applyAlignment="1">
      <alignment horizontal="left"/>
    </xf>
    <xf numFmtId="177" fontId="71" fillId="62" borderId="41" xfId="11" applyNumberFormat="1" applyFont="1" applyFill="1" applyBorder="1" applyAlignment="1" applyProtection="1">
      <alignment vertical="center"/>
      <protection hidden="1"/>
    </xf>
    <xf numFmtId="0" fontId="71" fillId="0" borderId="40" xfId="0" applyFont="1" applyBorder="1"/>
    <xf numFmtId="175" fontId="111" fillId="0" borderId="10" xfId="0" applyNumberFormat="1" applyFont="1" applyBorder="1" applyAlignment="1">
      <alignment horizontal="center" vertical="center"/>
    </xf>
    <xf numFmtId="1" fontId="76" fillId="0" borderId="41" xfId="13" applyNumberFormat="1" applyFont="1" applyBorder="1" applyAlignment="1" applyProtection="1">
      <alignment horizontal="center" vertical="center"/>
      <protection hidden="1"/>
    </xf>
    <xf numFmtId="2" fontId="75" fillId="2" borderId="1" xfId="13" applyNumberFormat="1" applyFont="1" applyFill="1" applyBorder="1" applyAlignment="1" applyProtection="1">
      <alignment horizontal="right" vertical="center"/>
      <protection hidden="1"/>
    </xf>
    <xf numFmtId="173" fontId="84" fillId="61" borderId="41" xfId="8" applyNumberFormat="1" applyFont="1" applyFill="1" applyBorder="1" applyAlignment="1">
      <alignment vertical="top" wrapText="1"/>
    </xf>
    <xf numFmtId="167" fontId="76" fillId="2" borderId="41" xfId="8" applyFont="1" applyFill="1" applyBorder="1"/>
    <xf numFmtId="0" fontId="94" fillId="0" borderId="0" xfId="0" applyFont="1" applyAlignment="1">
      <alignment horizontal="center" vertical="center"/>
    </xf>
    <xf numFmtId="2" fontId="77" fillId="0" borderId="0" xfId="0" applyNumberFormat="1" applyFont="1" applyAlignment="1">
      <alignment horizontal="center" vertical="center"/>
    </xf>
    <xf numFmtId="2" fontId="75" fillId="0" borderId="41" xfId="3" applyNumberFormat="1" applyFont="1" applyFill="1" applyBorder="1" applyAlignment="1" applyProtection="1">
      <protection hidden="1"/>
    </xf>
    <xf numFmtId="166" fontId="75" fillId="35" borderId="41" xfId="17" applyFont="1" applyFill="1" applyBorder="1" applyAlignment="1" applyProtection="1">
      <protection locked="0"/>
    </xf>
    <xf numFmtId="166" fontId="75" fillId="63" borderId="41" xfId="17" applyFont="1" applyFill="1" applyBorder="1" applyAlignment="1" applyProtection="1">
      <protection locked="0"/>
    </xf>
    <xf numFmtId="179" fontId="76" fillId="0" borderId="41" xfId="3" applyNumberFormat="1" applyFont="1" applyFill="1" applyBorder="1" applyAlignment="1" applyProtection="1">
      <protection hidden="1"/>
    </xf>
    <xf numFmtId="169" fontId="75" fillId="0" borderId="41" xfId="3" applyFont="1" applyFill="1" applyBorder="1" applyAlignment="1" applyProtection="1">
      <protection hidden="1"/>
    </xf>
    <xf numFmtId="166" fontId="75" fillId="0" borderId="41" xfId="17" applyFont="1" applyFill="1" applyBorder="1" applyAlignment="1" applyProtection="1">
      <protection locked="0"/>
    </xf>
    <xf numFmtId="169" fontId="75" fillId="0" borderId="41" xfId="3" applyFont="1" applyFill="1" applyBorder="1" applyAlignment="1" applyProtection="1">
      <protection locked="0"/>
    </xf>
    <xf numFmtId="166" fontId="101" fillId="2" borderId="41" xfId="17" applyFont="1" applyFill="1" applyBorder="1" applyAlignment="1" applyProtection="1">
      <alignment horizontal="right"/>
      <protection locked="0"/>
    </xf>
    <xf numFmtId="179" fontId="79" fillId="0" borderId="41" xfId="5" applyNumberFormat="1" applyFont="1" applyFill="1" applyBorder="1" applyAlignment="1" applyProtection="1">
      <protection hidden="1"/>
    </xf>
    <xf numFmtId="0" fontId="71" fillId="0" borderId="42" xfId="62" applyFont="1" applyBorder="1"/>
    <xf numFmtId="49" fontId="76" fillId="0" borderId="42" xfId="62" applyNumberFormat="1" applyFont="1" applyBorder="1"/>
    <xf numFmtId="0" fontId="71" fillId="0" borderId="0" xfId="62" applyFont="1"/>
    <xf numFmtId="49" fontId="84" fillId="61" borderId="40" xfId="62" applyNumberFormat="1" applyFont="1" applyFill="1" applyBorder="1"/>
    <xf numFmtId="0" fontId="84" fillId="61" borderId="42" xfId="62" applyFont="1" applyFill="1" applyBorder="1"/>
    <xf numFmtId="44" fontId="84" fillId="61" borderId="39" xfId="62" applyNumberFormat="1" applyFont="1" applyFill="1" applyBorder="1"/>
    <xf numFmtId="173" fontId="84" fillId="61" borderId="40" xfId="8" applyNumberFormat="1" applyFont="1" applyFill="1" applyBorder="1" applyAlignment="1">
      <alignment horizontal="left"/>
    </xf>
    <xf numFmtId="167" fontId="84" fillId="61" borderId="39" xfId="8" applyFont="1" applyFill="1" applyBorder="1"/>
    <xf numFmtId="167" fontId="71" fillId="62" borderId="41" xfId="8" applyFont="1" applyFill="1" applyBorder="1" applyAlignment="1">
      <alignment horizontal="left"/>
    </xf>
    <xf numFmtId="167" fontId="71" fillId="0" borderId="39" xfId="8" applyFont="1" applyBorder="1"/>
    <xf numFmtId="2" fontId="71" fillId="62" borderId="41" xfId="8" applyNumberFormat="1" applyFont="1" applyFill="1" applyBorder="1" applyAlignment="1">
      <alignment horizontal="center"/>
    </xf>
    <xf numFmtId="0" fontId="5" fillId="0" borderId="1" xfId="0" applyFont="1" applyBorder="1"/>
    <xf numFmtId="9" fontId="71" fillId="62" borderId="41" xfId="15" applyFont="1" applyFill="1" applyBorder="1" applyAlignment="1">
      <alignment horizontal="center"/>
    </xf>
    <xf numFmtId="1" fontId="74" fillId="0" borderId="1" xfId="0" applyNumberFormat="1" applyFont="1" applyBorder="1" applyAlignment="1">
      <alignment horizontal="center"/>
    </xf>
    <xf numFmtId="173" fontId="76" fillId="2" borderId="41" xfId="8" applyNumberFormat="1" applyFont="1" applyFill="1" applyBorder="1"/>
    <xf numFmtId="2" fontId="85" fillId="62" borderId="0" xfId="12" applyNumberFormat="1" applyFont="1" applyFill="1"/>
    <xf numFmtId="10" fontId="99" fillId="0" borderId="2" xfId="13" applyNumberFormat="1" applyFont="1" applyBorder="1" applyAlignment="1" applyProtection="1">
      <alignment horizontal="right"/>
      <protection hidden="1"/>
    </xf>
    <xf numFmtId="175" fontId="98" fillId="0" borderId="11" xfId="15" applyNumberFormat="1" applyFont="1" applyFill="1" applyBorder="1" applyAlignment="1" applyProtection="1">
      <alignment horizontal="right"/>
      <protection hidden="1"/>
    </xf>
    <xf numFmtId="0" fontId="75" fillId="0" borderId="38" xfId="13" applyFont="1" applyBorder="1" applyProtection="1">
      <protection hidden="1"/>
    </xf>
    <xf numFmtId="0" fontId="112" fillId="0" borderId="40" xfId="13" applyFont="1" applyBorder="1" applyProtection="1">
      <protection hidden="1"/>
    </xf>
    <xf numFmtId="0" fontId="113" fillId="0" borderId="42" xfId="13" applyFont="1" applyBorder="1" applyProtection="1">
      <protection hidden="1"/>
    </xf>
    <xf numFmtId="0" fontId="113" fillId="0" borderId="39" xfId="13" applyFont="1" applyBorder="1" applyAlignment="1" applyProtection="1">
      <alignment horizontal="right"/>
      <protection hidden="1"/>
    </xf>
    <xf numFmtId="2" fontId="106" fillId="61" borderId="41" xfId="3" applyNumberFormat="1" applyFont="1" applyFill="1" applyBorder="1" applyAlignment="1" applyProtection="1">
      <alignment vertical="center" wrapText="1"/>
      <protection hidden="1"/>
    </xf>
    <xf numFmtId="2" fontId="86" fillId="62" borderId="0" xfId="12" applyNumberFormat="1" applyFont="1" applyFill="1"/>
    <xf numFmtId="173" fontId="84" fillId="61" borderId="41" xfId="8" applyNumberFormat="1" applyFont="1" applyFill="1" applyBorder="1" applyAlignment="1">
      <alignment horizontal="center" vertical="top" wrapText="1"/>
    </xf>
    <xf numFmtId="2" fontId="71" fillId="2" borderId="1" xfId="8" applyNumberFormat="1" applyFont="1" applyFill="1" applyBorder="1" applyAlignment="1">
      <alignment horizontal="center"/>
    </xf>
    <xf numFmtId="2" fontId="76" fillId="2" borderId="1" xfId="8" applyNumberFormat="1" applyFont="1" applyFill="1" applyBorder="1" applyAlignment="1">
      <alignment horizontal="center"/>
    </xf>
    <xf numFmtId="1" fontId="71" fillId="2" borderId="1" xfId="8" applyNumberFormat="1" applyFont="1" applyFill="1" applyBorder="1" applyAlignment="1">
      <alignment horizontal="center"/>
    </xf>
    <xf numFmtId="1" fontId="76" fillId="2" borderId="1" xfId="8" applyNumberFormat="1" applyFont="1" applyFill="1" applyBorder="1" applyAlignment="1">
      <alignment horizontal="center"/>
    </xf>
    <xf numFmtId="1" fontId="76" fillId="2" borderId="41" xfId="8" applyNumberFormat="1" applyFont="1" applyFill="1" applyBorder="1" applyAlignment="1">
      <alignment horizontal="center"/>
    </xf>
    <xf numFmtId="2" fontId="71" fillId="2" borderId="41" xfId="8" applyNumberFormat="1" applyFont="1" applyFill="1" applyBorder="1" applyAlignment="1">
      <alignment horizontal="center"/>
    </xf>
    <xf numFmtId="2" fontId="85" fillId="0" borderId="0" xfId="62" applyNumberFormat="1" applyFont="1"/>
    <xf numFmtId="166" fontId="71" fillId="2" borderId="41" xfId="17" applyFont="1" applyFill="1" applyBorder="1" applyAlignment="1">
      <alignment horizontal="center"/>
    </xf>
    <xf numFmtId="166" fontId="71" fillId="2" borderId="1" xfId="17" applyFont="1" applyFill="1" applyBorder="1" applyAlignment="1">
      <alignment horizontal="right"/>
    </xf>
    <xf numFmtId="49" fontId="91" fillId="0" borderId="40" xfId="62" applyNumberFormat="1" applyFont="1" applyBorder="1"/>
    <xf numFmtId="49" fontId="74" fillId="0" borderId="0" xfId="62" applyNumberFormat="1" applyFont="1"/>
    <xf numFmtId="0" fontId="74" fillId="0" borderId="0" xfId="62" applyFont="1"/>
    <xf numFmtId="10" fontId="74" fillId="0" borderId="0" xfId="62" applyNumberFormat="1" applyFont="1" applyAlignment="1">
      <alignment horizontal="left"/>
    </xf>
    <xf numFmtId="178" fontId="74" fillId="0" borderId="2" xfId="6" applyNumberFormat="1" applyFont="1" applyFill="1" applyBorder="1" applyAlignment="1">
      <alignment horizontal="left"/>
    </xf>
    <xf numFmtId="44" fontId="74" fillId="0" borderId="0" xfId="62" applyNumberFormat="1" applyFont="1"/>
    <xf numFmtId="166" fontId="91" fillId="2" borderId="39" xfId="17" applyFont="1" applyFill="1" applyBorder="1" applyAlignment="1"/>
    <xf numFmtId="0" fontId="84" fillId="61" borderId="41" xfId="0" applyFont="1" applyFill="1" applyBorder="1" applyAlignment="1">
      <alignment wrapText="1"/>
    </xf>
    <xf numFmtId="0" fontId="84" fillId="61" borderId="41" xfId="0" applyFont="1" applyFill="1" applyBorder="1"/>
    <xf numFmtId="1" fontId="71" fillId="0" borderId="41" xfId="60" applyNumberFormat="1" applyFont="1" applyBorder="1" applyAlignment="1">
      <alignment horizontal="center"/>
    </xf>
    <xf numFmtId="1" fontId="80" fillId="0" borderId="41" xfId="60" applyNumberFormat="1" applyFont="1" applyBorder="1" applyAlignment="1">
      <alignment horizontal="center"/>
    </xf>
    <xf numFmtId="1" fontId="75" fillId="0" borderId="41" xfId="60" applyNumberFormat="1" applyFont="1" applyBorder="1" applyAlignment="1">
      <alignment horizontal="center"/>
    </xf>
    <xf numFmtId="0" fontId="71" fillId="0" borderId="41" xfId="0" applyFont="1" applyBorder="1"/>
    <xf numFmtId="2" fontId="86" fillId="2" borderId="0" xfId="12" applyNumberFormat="1" applyFont="1" applyFill="1"/>
    <xf numFmtId="0" fontId="114" fillId="0" borderId="0" xfId="0" applyFont="1"/>
    <xf numFmtId="14" fontId="86" fillId="0" borderId="0" xfId="62" applyNumberFormat="1" applyFont="1" applyAlignment="1">
      <alignment horizontal="left"/>
    </xf>
    <xf numFmtId="14" fontId="86" fillId="0" borderId="0" xfId="12" applyNumberFormat="1" applyFont="1" applyAlignment="1">
      <alignment horizontal="left"/>
    </xf>
    <xf numFmtId="14" fontId="86" fillId="0" borderId="0" xfId="0" applyNumberFormat="1" applyFont="1" applyAlignment="1">
      <alignment horizontal="left"/>
    </xf>
    <xf numFmtId="2" fontId="87" fillId="0" borderId="0" xfId="12" applyNumberFormat="1" applyFont="1"/>
    <xf numFmtId="1" fontId="4" fillId="0" borderId="1" xfId="0" applyNumberFormat="1" applyFont="1" applyBorder="1" applyAlignment="1">
      <alignment horizontal="center"/>
    </xf>
    <xf numFmtId="1" fontId="80" fillId="0" borderId="0" xfId="60" applyNumberFormat="1" applyFont="1" applyAlignment="1">
      <alignment horizontal="center"/>
    </xf>
    <xf numFmtId="1" fontId="80" fillId="0" borderId="1" xfId="60" applyNumberFormat="1" applyFont="1" applyBorder="1" applyAlignment="1">
      <alignment horizontal="center"/>
    </xf>
    <xf numFmtId="2" fontId="71" fillId="2" borderId="1" xfId="0" applyNumberFormat="1" applyFont="1" applyFill="1" applyBorder="1"/>
    <xf numFmtId="2" fontId="85" fillId="2" borderId="0" xfId="12" applyNumberFormat="1" applyFont="1" applyFill="1"/>
    <xf numFmtId="4" fontId="75" fillId="2" borderId="1" xfId="61" applyNumberFormat="1" applyFont="1" applyFill="1" applyBorder="1" applyAlignment="1" applyProtection="1">
      <alignment horizontal="center"/>
      <protection hidden="1"/>
    </xf>
    <xf numFmtId="1" fontId="3" fillId="0" borderId="1" xfId="0" applyNumberFormat="1" applyFont="1" applyBorder="1" applyAlignment="1">
      <alignment horizontal="center"/>
    </xf>
    <xf numFmtId="44" fontId="75" fillId="63" borderId="1" xfId="65" applyFont="1" applyFill="1" applyBorder="1" applyAlignment="1" applyProtection="1">
      <protection locked="0"/>
    </xf>
    <xf numFmtId="166" fontId="76" fillId="2" borderId="1" xfId="17" applyFont="1" applyFill="1" applyBorder="1" applyAlignment="1">
      <alignment horizontal="center"/>
    </xf>
    <xf numFmtId="166" fontId="71" fillId="62" borderId="41" xfId="17" applyFont="1" applyFill="1" applyBorder="1"/>
    <xf numFmtId="0" fontId="71" fillId="0" borderId="40" xfId="13" applyFont="1" applyBorder="1" applyProtection="1">
      <protection hidden="1"/>
    </xf>
    <xf numFmtId="0" fontId="71" fillId="2" borderId="41" xfId="83" applyFont="1" applyFill="1" applyBorder="1"/>
    <xf numFmtId="0" fontId="76" fillId="0" borderId="40" xfId="102" applyFont="1" applyBorder="1"/>
    <xf numFmtId="0" fontId="76" fillId="0" borderId="42" xfId="102" applyFont="1" applyBorder="1"/>
    <xf numFmtId="0" fontId="76" fillId="0" borderId="42" xfId="102" applyFont="1" applyBorder="1" applyAlignment="1">
      <alignment horizontal="center"/>
    </xf>
    <xf numFmtId="167" fontId="76" fillId="0" borderId="42" xfId="104" applyFont="1" applyBorder="1"/>
    <xf numFmtId="173" fontId="76" fillId="0" borderId="42" xfId="8" applyNumberFormat="1" applyFont="1" applyBorder="1"/>
    <xf numFmtId="167" fontId="76" fillId="0" borderId="39" xfId="104" applyFont="1" applyBorder="1"/>
    <xf numFmtId="167" fontId="76" fillId="0" borderId="41" xfId="104" applyFont="1" applyBorder="1"/>
    <xf numFmtId="0" fontId="2" fillId="0" borderId="41" xfId="0" applyFont="1" applyBorder="1" applyAlignment="1">
      <alignment vertical="center"/>
    </xf>
    <xf numFmtId="0" fontId="71" fillId="0" borderId="1" xfId="102" applyFont="1" applyBorder="1" applyAlignment="1">
      <alignment vertical="center" wrapText="1"/>
    </xf>
    <xf numFmtId="3" fontId="71" fillId="0" borderId="1" xfId="8" applyNumberFormat="1" applyFont="1" applyFill="1" applyBorder="1" applyAlignment="1">
      <alignment horizontal="center" vertical="center" wrapText="1"/>
    </xf>
    <xf numFmtId="166" fontId="71" fillId="0" borderId="1" xfId="17" applyFont="1" applyBorder="1" applyAlignment="1">
      <alignment horizontal="center" vertical="center" wrapText="1"/>
    </xf>
    <xf numFmtId="44" fontId="71" fillId="0" borderId="1" xfId="65" applyFont="1" applyBorder="1" applyAlignment="1">
      <alignment vertical="center" wrapText="1"/>
    </xf>
    <xf numFmtId="49" fontId="71" fillId="0" borderId="1" xfId="102" applyNumberFormat="1" applyFont="1" applyBorder="1" applyAlignment="1">
      <alignment horizontal="center" vertical="center" wrapText="1"/>
    </xf>
    <xf numFmtId="0" fontId="71" fillId="0" borderId="0" xfId="102" applyFont="1" applyAlignment="1">
      <alignment vertical="center"/>
    </xf>
    <xf numFmtId="0" fontId="71" fillId="0" borderId="1" xfId="102" applyFont="1" applyBorder="1" applyAlignment="1">
      <alignment vertical="center"/>
    </xf>
    <xf numFmtId="0" fontId="71" fillId="0" borderId="1" xfId="83" applyFont="1" applyBorder="1" applyAlignment="1">
      <alignment vertical="center"/>
    </xf>
    <xf numFmtId="166" fontId="71" fillId="64" borderId="41" xfId="17" applyFont="1" applyFill="1" applyBorder="1" applyAlignment="1">
      <alignment horizontal="center" vertical="center" wrapText="1"/>
    </xf>
    <xf numFmtId="44" fontId="71" fillId="62" borderId="41" xfId="65" applyFont="1" applyFill="1" applyBorder="1" applyAlignment="1">
      <alignment vertical="center" wrapText="1"/>
    </xf>
    <xf numFmtId="0" fontId="71" fillId="2" borderId="1" xfId="83" applyFont="1" applyFill="1" applyBorder="1" applyAlignment="1">
      <alignment vertical="center"/>
    </xf>
    <xf numFmtId="2" fontId="71" fillId="0" borderId="1" xfId="83" applyNumberFormat="1" applyFont="1" applyBorder="1" applyAlignment="1">
      <alignment vertical="center"/>
    </xf>
    <xf numFmtId="0" fontId="71" fillId="2" borderId="1" xfId="102" applyFont="1" applyFill="1" applyBorder="1" applyAlignment="1">
      <alignment vertical="center" wrapText="1"/>
    </xf>
    <xf numFmtId="2" fontId="71" fillId="0" borderId="1" xfId="88" applyNumberFormat="1" applyFont="1" applyBorder="1" applyAlignment="1">
      <alignment vertical="center"/>
    </xf>
    <xf numFmtId="0" fontId="71" fillId="2" borderId="0" xfId="0" applyFont="1" applyFill="1"/>
    <xf numFmtId="173" fontId="71" fillId="2" borderId="0" xfId="0" applyNumberFormat="1" applyFont="1" applyFill="1" applyAlignment="1">
      <alignment horizontal="center" vertical="center"/>
    </xf>
    <xf numFmtId="0" fontId="1" fillId="0" borderId="1" xfId="0" applyFont="1" applyBorder="1"/>
    <xf numFmtId="166" fontId="71" fillId="62" borderId="1" xfId="17" applyFont="1" applyFill="1" applyBorder="1" applyAlignment="1">
      <alignment horizontal="center"/>
    </xf>
    <xf numFmtId="44" fontId="71" fillId="0" borderId="1" xfId="0" applyNumberFormat="1" applyFont="1" applyBorder="1" applyAlignment="1">
      <alignment horizontal="center"/>
    </xf>
    <xf numFmtId="0" fontId="71" fillId="2" borderId="1" xfId="102" applyFont="1" applyFill="1" applyBorder="1" applyAlignment="1">
      <alignment vertical="top" wrapText="1"/>
    </xf>
    <xf numFmtId="2" fontId="84" fillId="61" borderId="40" xfId="0" applyNumberFormat="1" applyFont="1" applyFill="1" applyBorder="1" applyAlignment="1">
      <alignment horizontal="center" vertical="center" wrapText="1"/>
    </xf>
    <xf numFmtId="2" fontId="84" fillId="61" borderId="42" xfId="0" applyNumberFormat="1" applyFont="1" applyFill="1" applyBorder="1" applyAlignment="1">
      <alignment horizontal="center" vertical="center" wrapText="1"/>
    </xf>
    <xf numFmtId="2" fontId="84" fillId="61" borderId="39" xfId="0" applyNumberFormat="1" applyFont="1" applyFill="1" applyBorder="1" applyAlignment="1">
      <alignment horizontal="center" vertical="center" wrapText="1"/>
    </xf>
    <xf numFmtId="49" fontId="84" fillId="61" borderId="40" xfId="62" applyNumberFormat="1" applyFont="1" applyFill="1" applyBorder="1" applyAlignment="1">
      <alignment horizontal="left" vertical="top" wrapText="1"/>
    </xf>
    <xf numFmtId="49" fontId="84" fillId="61" borderId="42" xfId="62" applyNumberFormat="1" applyFont="1" applyFill="1" applyBorder="1" applyAlignment="1">
      <alignment horizontal="left" vertical="top" wrapText="1"/>
    </xf>
    <xf numFmtId="49" fontId="84" fillId="61" borderId="39" xfId="62" applyNumberFormat="1" applyFont="1" applyFill="1" applyBorder="1" applyAlignment="1">
      <alignment horizontal="left" vertical="top" wrapText="1"/>
    </xf>
    <xf numFmtId="0" fontId="71" fillId="0" borderId="5" xfId="0" applyFont="1" applyBorder="1" applyAlignment="1">
      <alignment horizontal="left"/>
    </xf>
    <xf numFmtId="0" fontId="71" fillId="0" borderId="7" xfId="0" applyFont="1" applyBorder="1" applyAlignment="1">
      <alignment horizontal="left"/>
    </xf>
    <xf numFmtId="0" fontId="76" fillId="0" borderId="5" xfId="13" applyFont="1" applyBorder="1" applyAlignment="1" applyProtection="1">
      <alignment horizontal="left" vertical="center"/>
      <protection hidden="1"/>
    </xf>
    <xf numFmtId="0" fontId="76" fillId="0" borderId="7" xfId="13" applyFont="1" applyBorder="1" applyAlignment="1" applyProtection="1">
      <alignment horizontal="left" vertical="center"/>
      <protection hidden="1"/>
    </xf>
    <xf numFmtId="2" fontId="106" fillId="61" borderId="41" xfId="13" applyNumberFormat="1" applyFont="1" applyFill="1" applyBorder="1" applyAlignment="1" applyProtection="1">
      <alignment horizontal="center" vertical="center" wrapText="1"/>
      <protection hidden="1"/>
    </xf>
    <xf numFmtId="2" fontId="106" fillId="61" borderId="5" xfId="3" applyNumberFormat="1" applyFont="1" applyFill="1" applyBorder="1" applyAlignment="1" applyProtection="1">
      <alignment horizontal="center" vertical="center" wrapText="1"/>
      <protection hidden="1"/>
    </xf>
    <xf numFmtId="0" fontId="84" fillId="61" borderId="7" xfId="0" applyFont="1" applyFill="1" applyBorder="1" applyAlignment="1">
      <alignment horizontal="center" vertical="center" wrapText="1"/>
    </xf>
    <xf numFmtId="0" fontId="71" fillId="0" borderId="0" xfId="0" applyFont="1" applyAlignment="1">
      <alignment horizontal="left" vertical="top" wrapText="1"/>
    </xf>
    <xf numFmtId="2" fontId="106" fillId="61" borderId="40" xfId="13" applyNumberFormat="1" applyFont="1" applyFill="1" applyBorder="1" applyAlignment="1" applyProtection="1">
      <alignment horizontal="center" vertical="center" wrapText="1"/>
      <protection hidden="1"/>
    </xf>
    <xf numFmtId="2" fontId="106" fillId="61" borderId="42" xfId="13" applyNumberFormat="1" applyFont="1" applyFill="1" applyBorder="1" applyAlignment="1" applyProtection="1">
      <alignment horizontal="center" vertical="center" wrapText="1"/>
      <protection hidden="1"/>
    </xf>
    <xf numFmtId="2" fontId="106" fillId="61" borderId="39" xfId="13" applyNumberFormat="1" applyFont="1" applyFill="1" applyBorder="1" applyAlignment="1" applyProtection="1">
      <alignment horizontal="center" vertical="center" wrapText="1"/>
      <protection hidden="1"/>
    </xf>
    <xf numFmtId="0" fontId="88" fillId="61" borderId="7" xfId="0" applyFont="1" applyFill="1" applyBorder="1" applyAlignment="1">
      <alignment horizontal="center" vertical="center" wrapText="1"/>
    </xf>
    <xf numFmtId="0" fontId="71" fillId="0" borderId="5" xfId="9" applyFont="1" applyBorder="1" applyAlignment="1" applyProtection="1">
      <alignment horizontal="center"/>
      <protection hidden="1"/>
    </xf>
    <xf numFmtId="0" fontId="71" fillId="0" borderId="6" xfId="9" applyFont="1" applyBorder="1" applyAlignment="1" applyProtection="1">
      <alignment horizontal="center"/>
      <protection hidden="1"/>
    </xf>
    <xf numFmtId="0" fontId="71" fillId="0" borderId="7" xfId="9" applyFont="1" applyBorder="1" applyAlignment="1" applyProtection="1">
      <alignment horizontal="center"/>
      <protection hidden="1"/>
    </xf>
  </cellXfs>
  <cellStyles count="52885">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2" xr:uid="{00000000-0005-0000-0000-000069CE0000}"/>
    <cellStyle name="Standaard 2 4" xfId="52873" xr:uid="{00000000-0005-0000-0000-00006ACE0000}"/>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4" xfId="100" xr:uid="{00000000-0005-0000-0000-00008CCE0000}"/>
    <cellStyle name="Valuta 4 2" xfId="52883" xr:uid="{00000000-0005-0000-0000-00008DCE0000}"/>
    <cellStyle name="Valuta 5" xfId="52884" xr:uid="{00000000-0005-0000-0000-00008ECE000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34290</xdr:rowOff>
    </xdr:from>
    <xdr:to>
      <xdr:col>16</xdr:col>
      <xdr:colOff>135255</xdr:colOff>
      <xdr:row>41</xdr:row>
      <xdr:rowOff>85725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8215"/>
          <a:ext cx="11182350" cy="58807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dk1"/>
              </a:solidFill>
              <a:effectLst/>
              <a:latin typeface="+mn-lt"/>
              <a:ea typeface="+mn-ea"/>
              <a:cs typeface="+mn-cs"/>
            </a:rPr>
            <a:t>Het loon- en </a:t>
          </a:r>
          <a:r>
            <a:rPr lang="nl-NL" sz="1200" b="0">
              <a:solidFill>
                <a:sysClr val="windowText" lastClr="000000"/>
              </a:solidFill>
              <a:effectLst/>
              <a:latin typeface="+mn-lt"/>
              <a:ea typeface="+mn-ea"/>
              <a:cs typeface="+mn-cs"/>
            </a:rPr>
            <a:t>prijspeil van 1 januari 2024 is het </a:t>
          </a:r>
          <a:r>
            <a:rPr lang="nl-NL" sz="1200" b="0">
              <a:solidFill>
                <a:schemeClr val="dk1"/>
              </a:solidFill>
              <a:effectLst/>
              <a:latin typeface="+mn-lt"/>
              <a:ea typeface="+mn-ea"/>
              <a:cs typeface="+mn-cs"/>
            </a:rPr>
            <a:t>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Contractjaarprijs</a:t>
          </a:r>
        </a:p>
        <a:p>
          <a:r>
            <a:rPr lang="nl-NL" sz="1200" b="0">
              <a:solidFill>
                <a:schemeClr val="dk1"/>
              </a:solidFill>
              <a:effectLst/>
              <a:latin typeface="+mn-lt"/>
              <a:ea typeface="+mn-ea"/>
              <a:cs typeface="+mn-cs"/>
            </a:rPr>
            <a:t>De contractjaarprijs is opgebouwd uit alle componenten die zijn opgenomen in het calculatiemodel met </a:t>
          </a:r>
          <a:r>
            <a:rPr lang="nl-NL" sz="1200" b="0">
              <a:solidFill>
                <a:sysClr val="windowText" lastClr="000000"/>
              </a:solidFill>
              <a:effectLst/>
              <a:latin typeface="+mn-lt"/>
              <a:ea typeface="+mn-ea"/>
              <a:cs typeface="+mn-cs"/>
            </a:rPr>
            <a:t>uitzondering van de afroepprijzen.</a:t>
          </a:r>
          <a:endParaRPr lang="nl-NL" sz="1200" b="1">
            <a:solidFill>
              <a:sysClr val="windowText" lastClr="000000"/>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Bij vaststelling van de contractjaarprijs </a:t>
          </a:r>
          <a:r>
            <a:rPr lang="nl-NL" sz="1200" b="0">
              <a:solidFill>
                <a:sysClr val="windowText" lastClr="000000"/>
              </a:solidFill>
              <a:effectLst/>
              <a:latin typeface="+mn-lt"/>
              <a:ea typeface="+mn-ea"/>
              <a:cs typeface="+mn-cs"/>
            </a:rPr>
            <a:t>wordt rekening gehouden met de </a:t>
          </a:r>
          <a:r>
            <a:rPr lang="nl-NL" sz="1200" b="0">
              <a:solidFill>
                <a:schemeClr val="dk1"/>
              </a:solidFill>
              <a:effectLst/>
              <a:latin typeface="+mn-lt"/>
              <a:ea typeface="+mn-ea"/>
              <a:cs typeface="+mn-cs"/>
            </a:rPr>
            <a:t>overname uren en kosten zoals gesteld in bijlage, overzicht overname personeel. Na gunning van de opdracht wordt op basis van de daadwerkelijke overnamekosten de definitieve contractjaarprijs vastgesteld.</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opgegeven uurtarieven zijn, ten aanzien van de verdeling in loongroepen, gebaseerd op de gemiddelde eigenbedrijfssituatie en staan niet in relatie met eventueel van toepassing zijnde suppletiekosten. Na gunning worden uurtarieven naar aanleiding van de over te nemen medewerkers niet gewijzigd.</a:t>
          </a: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220980</xdr:colOff>
      <xdr:row>33</xdr:row>
      <xdr:rowOff>9525</xdr:rowOff>
    </xdr:from>
    <xdr:to>
      <xdr:col>11</xdr:col>
      <xdr:colOff>112395</xdr:colOff>
      <xdr:row>44</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0</xdr:rowOff>
    </xdr:from>
    <xdr:to>
      <xdr:col>14</xdr:col>
      <xdr:colOff>30586</xdr:colOff>
      <xdr:row>6</xdr:row>
      <xdr:rowOff>119326</xdr:rowOff>
    </xdr:to>
    <xdr:sp macro="" textlink="">
      <xdr:nvSpPr>
        <xdr:cNvPr id="3" name="Tekstvak 2">
          <a:extLst>
            <a:ext uri="{FF2B5EF4-FFF2-40B4-BE49-F238E27FC236}">
              <a16:creationId xmlns:a16="http://schemas.microsoft.com/office/drawing/2014/main" id="{1A54FA47-681A-4681-8532-B2D1E2E3AB63}"/>
            </a:ext>
          </a:extLst>
        </xdr:cNvPr>
        <xdr:cNvSpPr txBox="1"/>
      </xdr:nvSpPr>
      <xdr:spPr>
        <a:xfrm>
          <a:off x="7387167" y="0"/>
          <a:ext cx="6613419" cy="1198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component "Suppletiekosten toeslag"</a:t>
          </a:r>
          <a:r>
            <a:rPr lang="nl-NL" sz="1000" baseline="0">
              <a:solidFill>
                <a:srgbClr val="FF0000"/>
              </a:solidFill>
              <a:latin typeface="Century Gothic" panose="020B0502020202020204" pitchFamily="34" charset="0"/>
              <a:ea typeface="Tahoma" panose="020B0604030504040204" pitchFamily="34" charset="0"/>
              <a:cs typeface="Tahoma" panose="020B0604030504040204" pitchFamily="34" charset="0"/>
            </a:rPr>
            <a:t> wordt na gunning, op basis van de daadwerkelijk overgenomen medewerkers, aangepast. Dit tariefcompononent wordt gedurende de contractperiode niet meer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0</xdr:rowOff>
    </xdr:from>
    <xdr:to>
      <xdr:col>14</xdr:col>
      <xdr:colOff>8228</xdr:colOff>
      <xdr:row>6</xdr:row>
      <xdr:rowOff>109102</xdr:rowOff>
    </xdr:to>
    <xdr:sp macro="" textlink="">
      <xdr:nvSpPr>
        <xdr:cNvPr id="4" name="Tekstvak 3">
          <a:extLst>
            <a:ext uri="{FF2B5EF4-FFF2-40B4-BE49-F238E27FC236}">
              <a16:creationId xmlns:a16="http://schemas.microsoft.com/office/drawing/2014/main" id="{10ED0C98-A774-4D58-8E9A-96AE388558C6}"/>
            </a:ext>
          </a:extLst>
        </xdr:cNvPr>
        <xdr:cNvSpPr txBox="1"/>
      </xdr:nvSpPr>
      <xdr:spPr>
        <a:xfrm>
          <a:off x="7395253" y="0"/>
          <a:ext cx="6611514" cy="12007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component "Suppletiekosten toeslag"</a:t>
          </a:r>
          <a:r>
            <a:rPr lang="nl-NL" sz="1000" baseline="0">
              <a:solidFill>
                <a:srgbClr val="FF0000"/>
              </a:solidFill>
              <a:latin typeface="Century Gothic" panose="020B0502020202020204" pitchFamily="34" charset="0"/>
              <a:ea typeface="Tahoma" panose="020B0604030504040204" pitchFamily="34" charset="0"/>
              <a:cs typeface="Tahoma" panose="020B0604030504040204" pitchFamily="34" charset="0"/>
            </a:rPr>
            <a:t> wordt na gunning, op basis van de daadwerkelijk overgenomen medewerkers, aangepast. Dit tariefcompononent wordt gedurende de contractperiode niet meer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selection activeCell="B5" sqref="B5"/>
    </sheetView>
  </sheetViews>
  <sheetFormatPr defaultRowHeight="12.6"/>
  <cols>
    <col min="1" max="1" width="27.77734375" customWidth="1"/>
  </cols>
  <sheetData>
    <row r="1" spans="1:13" ht="15">
      <c r="A1" s="27" t="s">
        <v>27</v>
      </c>
      <c r="B1" s="394" t="str">
        <f>'2-Kosten per locatie'!B3</f>
        <v>Veiligheidsregio Amsterdam-Amstelland</v>
      </c>
    </row>
    <row r="2" spans="1:13" ht="15">
      <c r="A2" s="27" t="s">
        <v>14</v>
      </c>
      <c r="B2" s="394" t="str">
        <f ca="1">MID(CELL("bestandsnaam",$B$11),SEARCH("]",CELL("bestandsnaam",$B$11),1)+1,256)</f>
        <v>1-Uitgangspunten</v>
      </c>
    </row>
    <row r="3" spans="1:13" ht="15">
      <c r="A3" s="27" t="s">
        <v>73</v>
      </c>
      <c r="B3" s="394" t="str">
        <f>'2-Kosten per locatie'!B5</f>
        <v>Amsterdam en omstreken</v>
      </c>
    </row>
    <row r="4" spans="1:13" ht="15">
      <c r="A4" s="27" t="s">
        <v>191</v>
      </c>
      <c r="B4" s="394" t="str">
        <f>'2-Kosten per locatie'!B6</f>
        <v>VrAA-EA-RT/SW -2023</v>
      </c>
      <c r="G4" s="395"/>
      <c r="H4" s="395"/>
      <c r="I4" s="395"/>
      <c r="J4" s="395"/>
      <c r="K4" s="395"/>
      <c r="L4" s="395"/>
      <c r="M4" s="395"/>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91"/>
  <sheetViews>
    <sheetView showGridLines="0" zoomScale="85" zoomScaleNormal="85" zoomScaleSheetLayoutView="50" zoomScalePageLayoutView="50" workbookViewId="0">
      <pane ySplit="12" topLeftCell="A13" activePane="bottomLeft" state="frozen"/>
      <selection activeCell="B1" sqref="B1"/>
      <selection pane="bottomLeft" activeCell="F1" sqref="F1"/>
    </sheetView>
  </sheetViews>
  <sheetFormatPr defaultColWidth="13.6640625" defaultRowHeight="13.2"/>
  <cols>
    <col min="1" max="1" width="36.77734375" style="244" customWidth="1"/>
    <col min="2" max="2" width="35.33203125" style="246" customWidth="1"/>
    <col min="3" max="3" width="27.5546875" style="246" customWidth="1"/>
    <col min="4" max="4" width="12.109375" style="244" customWidth="1"/>
    <col min="5" max="5" width="24.33203125" style="248" customWidth="1"/>
    <col min="6" max="6" width="16.109375" style="247" customWidth="1"/>
    <col min="7" max="7" width="13.6640625" style="248" customWidth="1"/>
    <col min="8" max="8" width="15.88671875" style="248" customWidth="1"/>
    <col min="9" max="247" width="13.6640625" style="244"/>
    <col min="248" max="248" width="22.109375" style="244" customWidth="1"/>
    <col min="249" max="255" width="13.6640625" style="244" customWidth="1"/>
    <col min="256" max="256" width="15.88671875" style="244" customWidth="1"/>
    <col min="257" max="257" width="16.5546875" style="244" bestFit="1" customWidth="1"/>
    <col min="258" max="258" width="13.6640625" style="244" customWidth="1"/>
    <col min="259" max="259" width="17.109375" style="244" bestFit="1" customWidth="1"/>
    <col min="260" max="260" width="4" style="244" customWidth="1"/>
    <col min="261" max="261" width="13.6640625" style="244" customWidth="1"/>
    <col min="262" max="503" width="13.6640625" style="244"/>
    <col min="504" max="504" width="22.109375" style="244" customWidth="1"/>
    <col min="505" max="511" width="13.6640625" style="244" customWidth="1"/>
    <col min="512" max="512" width="15.88671875" style="244" customWidth="1"/>
    <col min="513" max="513" width="16.5546875" style="244" bestFit="1" customWidth="1"/>
    <col min="514" max="514" width="13.6640625" style="244" customWidth="1"/>
    <col min="515" max="515" width="17.109375" style="244" bestFit="1" customWidth="1"/>
    <col min="516" max="516" width="4" style="244" customWidth="1"/>
    <col min="517" max="517" width="13.6640625" style="244" customWidth="1"/>
    <col min="518" max="759" width="13.6640625" style="244"/>
    <col min="760" max="760" width="22.109375" style="244" customWidth="1"/>
    <col min="761" max="767" width="13.6640625" style="244" customWidth="1"/>
    <col min="768" max="768" width="15.88671875" style="244" customWidth="1"/>
    <col min="769" max="769" width="16.5546875" style="244" bestFit="1" customWidth="1"/>
    <col min="770" max="770" width="13.6640625" style="244" customWidth="1"/>
    <col min="771" max="771" width="17.109375" style="244" bestFit="1" customWidth="1"/>
    <col min="772" max="772" width="4" style="244" customWidth="1"/>
    <col min="773" max="773" width="13.6640625" style="244" customWidth="1"/>
    <col min="774" max="1015" width="13.6640625" style="244"/>
    <col min="1016" max="1016" width="22.109375" style="244" customWidth="1"/>
    <col min="1017" max="1023" width="13.6640625" style="244" customWidth="1"/>
    <col min="1024" max="1024" width="15.88671875" style="244" customWidth="1"/>
    <col min="1025" max="1025" width="16.5546875" style="244" bestFit="1" customWidth="1"/>
    <col min="1026" max="1026" width="13.6640625" style="244" customWidth="1"/>
    <col min="1027" max="1027" width="17.109375" style="244" bestFit="1" customWidth="1"/>
    <col min="1028" max="1028" width="4" style="244" customWidth="1"/>
    <col min="1029" max="1029" width="13.6640625" style="244" customWidth="1"/>
    <col min="1030" max="1271" width="13.6640625" style="244"/>
    <col min="1272" max="1272" width="22.109375" style="244" customWidth="1"/>
    <col min="1273" max="1279" width="13.6640625" style="244" customWidth="1"/>
    <col min="1280" max="1280" width="15.88671875" style="244" customWidth="1"/>
    <col min="1281" max="1281" width="16.5546875" style="244" bestFit="1" customWidth="1"/>
    <col min="1282" max="1282" width="13.6640625" style="244" customWidth="1"/>
    <col min="1283" max="1283" width="17.109375" style="244" bestFit="1" customWidth="1"/>
    <col min="1284" max="1284" width="4" style="244" customWidth="1"/>
    <col min="1285" max="1285" width="13.6640625" style="244" customWidth="1"/>
    <col min="1286" max="1527" width="13.6640625" style="244"/>
    <col min="1528" max="1528" width="22.109375" style="244" customWidth="1"/>
    <col min="1529" max="1535" width="13.6640625" style="244" customWidth="1"/>
    <col min="1536" max="1536" width="15.88671875" style="244" customWidth="1"/>
    <col min="1537" max="1537" width="16.5546875" style="244" bestFit="1" customWidth="1"/>
    <col min="1538" max="1538" width="13.6640625" style="244" customWidth="1"/>
    <col min="1539" max="1539" width="17.109375" style="244" bestFit="1" customWidth="1"/>
    <col min="1540" max="1540" width="4" style="244" customWidth="1"/>
    <col min="1541" max="1541" width="13.6640625" style="244" customWidth="1"/>
    <col min="1542" max="1783" width="13.6640625" style="244"/>
    <col min="1784" max="1784" width="22.109375" style="244" customWidth="1"/>
    <col min="1785" max="1791" width="13.6640625" style="244" customWidth="1"/>
    <col min="1792" max="1792" width="15.88671875" style="244" customWidth="1"/>
    <col min="1793" max="1793" width="16.5546875" style="244" bestFit="1" customWidth="1"/>
    <col min="1794" max="1794" width="13.6640625" style="244" customWidth="1"/>
    <col min="1795" max="1795" width="17.109375" style="244" bestFit="1" customWidth="1"/>
    <col min="1796" max="1796" width="4" style="244" customWidth="1"/>
    <col min="1797" max="1797" width="13.6640625" style="244" customWidth="1"/>
    <col min="1798" max="2039" width="13.6640625" style="244"/>
    <col min="2040" max="2040" width="22.109375" style="244" customWidth="1"/>
    <col min="2041" max="2047" width="13.6640625" style="244" customWidth="1"/>
    <col min="2048" max="2048" width="15.88671875" style="244" customWidth="1"/>
    <col min="2049" max="2049" width="16.5546875" style="244" bestFit="1" customWidth="1"/>
    <col min="2050" max="2050" width="13.6640625" style="244" customWidth="1"/>
    <col min="2051" max="2051" width="17.109375" style="244" bestFit="1" customWidth="1"/>
    <col min="2052" max="2052" width="4" style="244" customWidth="1"/>
    <col min="2053" max="2053" width="13.6640625" style="244" customWidth="1"/>
    <col min="2054" max="2295" width="13.6640625" style="244"/>
    <col min="2296" max="2296" width="22.109375" style="244" customWidth="1"/>
    <col min="2297" max="2303" width="13.6640625" style="244" customWidth="1"/>
    <col min="2304" max="2304" width="15.88671875" style="244" customWidth="1"/>
    <col min="2305" max="2305" width="16.5546875" style="244" bestFit="1" customWidth="1"/>
    <col min="2306" max="2306" width="13.6640625" style="244" customWidth="1"/>
    <col min="2307" max="2307" width="17.109375" style="244" bestFit="1" customWidth="1"/>
    <col min="2308" max="2308" width="4" style="244" customWidth="1"/>
    <col min="2309" max="2309" width="13.6640625" style="244" customWidth="1"/>
    <col min="2310" max="2551" width="13.6640625" style="244"/>
    <col min="2552" max="2552" width="22.109375" style="244" customWidth="1"/>
    <col min="2553" max="2559" width="13.6640625" style="244" customWidth="1"/>
    <col min="2560" max="2560" width="15.88671875" style="244" customWidth="1"/>
    <col min="2561" max="2561" width="16.5546875" style="244" bestFit="1" customWidth="1"/>
    <col min="2562" max="2562" width="13.6640625" style="244" customWidth="1"/>
    <col min="2563" max="2563" width="17.109375" style="244" bestFit="1" customWidth="1"/>
    <col min="2564" max="2564" width="4" style="244" customWidth="1"/>
    <col min="2565" max="2565" width="13.6640625" style="244" customWidth="1"/>
    <col min="2566" max="2807" width="13.6640625" style="244"/>
    <col min="2808" max="2808" width="22.109375" style="244" customWidth="1"/>
    <col min="2809" max="2815" width="13.6640625" style="244" customWidth="1"/>
    <col min="2816" max="2816" width="15.88671875" style="244" customWidth="1"/>
    <col min="2817" max="2817" width="16.5546875" style="244" bestFit="1" customWidth="1"/>
    <col min="2818" max="2818" width="13.6640625" style="244" customWidth="1"/>
    <col min="2819" max="2819" width="17.109375" style="244" bestFit="1" customWidth="1"/>
    <col min="2820" max="2820" width="4" style="244" customWidth="1"/>
    <col min="2821" max="2821" width="13.6640625" style="244" customWidth="1"/>
    <col min="2822" max="3063" width="13.6640625" style="244"/>
    <col min="3064" max="3064" width="22.109375" style="244" customWidth="1"/>
    <col min="3065" max="3071" width="13.6640625" style="244" customWidth="1"/>
    <col min="3072" max="3072" width="15.88671875" style="244" customWidth="1"/>
    <col min="3073" max="3073" width="16.5546875" style="244" bestFit="1" customWidth="1"/>
    <col min="3074" max="3074" width="13.6640625" style="244" customWidth="1"/>
    <col min="3075" max="3075" width="17.109375" style="244" bestFit="1" customWidth="1"/>
    <col min="3076" max="3076" width="4" style="244" customWidth="1"/>
    <col min="3077" max="3077" width="13.6640625" style="244" customWidth="1"/>
    <col min="3078" max="3319" width="13.6640625" style="244"/>
    <col min="3320" max="3320" width="22.109375" style="244" customWidth="1"/>
    <col min="3321" max="3327" width="13.6640625" style="244" customWidth="1"/>
    <col min="3328" max="3328" width="15.88671875" style="244" customWidth="1"/>
    <col min="3329" max="3329" width="16.5546875" style="244" bestFit="1" customWidth="1"/>
    <col min="3330" max="3330" width="13.6640625" style="244" customWidth="1"/>
    <col min="3331" max="3331" width="17.109375" style="244" bestFit="1" customWidth="1"/>
    <col min="3332" max="3332" width="4" style="244" customWidth="1"/>
    <col min="3333" max="3333" width="13.6640625" style="244" customWidth="1"/>
    <col min="3334" max="3575" width="13.6640625" style="244"/>
    <col min="3576" max="3576" width="22.109375" style="244" customWidth="1"/>
    <col min="3577" max="3583" width="13.6640625" style="244" customWidth="1"/>
    <col min="3584" max="3584" width="15.88671875" style="244" customWidth="1"/>
    <col min="3585" max="3585" width="16.5546875" style="244" bestFit="1" customWidth="1"/>
    <col min="3586" max="3586" width="13.6640625" style="244" customWidth="1"/>
    <col min="3587" max="3587" width="17.109375" style="244" bestFit="1" customWidth="1"/>
    <col min="3588" max="3588" width="4" style="244" customWidth="1"/>
    <col min="3589" max="3589" width="13.6640625" style="244" customWidth="1"/>
    <col min="3590" max="3831" width="13.6640625" style="244"/>
    <col min="3832" max="3832" width="22.109375" style="244" customWidth="1"/>
    <col min="3833" max="3839" width="13.6640625" style="244" customWidth="1"/>
    <col min="3840" max="3840" width="15.88671875" style="244" customWidth="1"/>
    <col min="3841" max="3841" width="16.5546875" style="244" bestFit="1" customWidth="1"/>
    <col min="3842" max="3842" width="13.6640625" style="244" customWidth="1"/>
    <col min="3843" max="3843" width="17.109375" style="244" bestFit="1" customWidth="1"/>
    <col min="3844" max="3844" width="4" style="244" customWidth="1"/>
    <col min="3845" max="3845" width="13.6640625" style="244" customWidth="1"/>
    <col min="3846" max="4087" width="13.6640625" style="244"/>
    <col min="4088" max="4088" width="22.109375" style="244" customWidth="1"/>
    <col min="4089" max="4095" width="13.6640625" style="244" customWidth="1"/>
    <col min="4096" max="4096" width="15.88671875" style="244" customWidth="1"/>
    <col min="4097" max="4097" width="16.5546875" style="244" bestFit="1" customWidth="1"/>
    <col min="4098" max="4098" width="13.6640625" style="244" customWidth="1"/>
    <col min="4099" max="4099" width="17.109375" style="244" bestFit="1" customWidth="1"/>
    <col min="4100" max="4100" width="4" style="244" customWidth="1"/>
    <col min="4101" max="4101" width="13.6640625" style="244" customWidth="1"/>
    <col min="4102" max="4343" width="13.6640625" style="244"/>
    <col min="4344" max="4344" width="22.109375" style="244" customWidth="1"/>
    <col min="4345" max="4351" width="13.6640625" style="244" customWidth="1"/>
    <col min="4352" max="4352" width="15.88671875" style="244" customWidth="1"/>
    <col min="4353" max="4353" width="16.5546875" style="244" bestFit="1" customWidth="1"/>
    <col min="4354" max="4354" width="13.6640625" style="244" customWidth="1"/>
    <col min="4355" max="4355" width="17.109375" style="244" bestFit="1" customWidth="1"/>
    <col min="4356" max="4356" width="4" style="244" customWidth="1"/>
    <col min="4357" max="4357" width="13.6640625" style="244" customWidth="1"/>
    <col min="4358" max="4599" width="13.6640625" style="244"/>
    <col min="4600" max="4600" width="22.109375" style="244" customWidth="1"/>
    <col min="4601" max="4607" width="13.6640625" style="244" customWidth="1"/>
    <col min="4608" max="4608" width="15.88671875" style="244" customWidth="1"/>
    <col min="4609" max="4609" width="16.5546875" style="244" bestFit="1" customWidth="1"/>
    <col min="4610" max="4610" width="13.6640625" style="244" customWidth="1"/>
    <col min="4611" max="4611" width="17.109375" style="244" bestFit="1" customWidth="1"/>
    <col min="4612" max="4612" width="4" style="244" customWidth="1"/>
    <col min="4613" max="4613" width="13.6640625" style="244" customWidth="1"/>
    <col min="4614" max="4855" width="13.6640625" style="244"/>
    <col min="4856" max="4856" width="22.109375" style="244" customWidth="1"/>
    <col min="4857" max="4863" width="13.6640625" style="244" customWidth="1"/>
    <col min="4864" max="4864" width="15.88671875" style="244" customWidth="1"/>
    <col min="4865" max="4865" width="16.5546875" style="244" bestFit="1" customWidth="1"/>
    <col min="4866" max="4866" width="13.6640625" style="244" customWidth="1"/>
    <col min="4867" max="4867" width="17.109375" style="244" bestFit="1" customWidth="1"/>
    <col min="4868" max="4868" width="4" style="244" customWidth="1"/>
    <col min="4869" max="4869" width="13.6640625" style="244" customWidth="1"/>
    <col min="4870" max="5111" width="13.6640625" style="244"/>
    <col min="5112" max="5112" width="22.109375" style="244" customWidth="1"/>
    <col min="5113" max="5119" width="13.6640625" style="244" customWidth="1"/>
    <col min="5120" max="5120" width="15.88671875" style="244" customWidth="1"/>
    <col min="5121" max="5121" width="16.5546875" style="244" bestFit="1" customWidth="1"/>
    <col min="5122" max="5122" width="13.6640625" style="244" customWidth="1"/>
    <col min="5123" max="5123" width="17.109375" style="244" bestFit="1" customWidth="1"/>
    <col min="5124" max="5124" width="4" style="244" customWidth="1"/>
    <col min="5125" max="5125" width="13.6640625" style="244" customWidth="1"/>
    <col min="5126" max="5367" width="13.6640625" style="244"/>
    <col min="5368" max="5368" width="22.109375" style="244" customWidth="1"/>
    <col min="5369" max="5375" width="13.6640625" style="244" customWidth="1"/>
    <col min="5376" max="5376" width="15.88671875" style="244" customWidth="1"/>
    <col min="5377" max="5377" width="16.5546875" style="244" bestFit="1" customWidth="1"/>
    <col min="5378" max="5378" width="13.6640625" style="244" customWidth="1"/>
    <col min="5379" max="5379" width="17.109375" style="244" bestFit="1" customWidth="1"/>
    <col min="5380" max="5380" width="4" style="244" customWidth="1"/>
    <col min="5381" max="5381" width="13.6640625" style="244" customWidth="1"/>
    <col min="5382" max="5623" width="13.6640625" style="244"/>
    <col min="5624" max="5624" width="22.109375" style="244" customWidth="1"/>
    <col min="5625" max="5631" width="13.6640625" style="244" customWidth="1"/>
    <col min="5632" max="5632" width="15.88671875" style="244" customWidth="1"/>
    <col min="5633" max="5633" width="16.5546875" style="244" bestFit="1" customWidth="1"/>
    <col min="5634" max="5634" width="13.6640625" style="244" customWidth="1"/>
    <col min="5635" max="5635" width="17.109375" style="244" bestFit="1" customWidth="1"/>
    <col min="5636" max="5636" width="4" style="244" customWidth="1"/>
    <col min="5637" max="5637" width="13.6640625" style="244" customWidth="1"/>
    <col min="5638" max="5879" width="13.6640625" style="244"/>
    <col min="5880" max="5880" width="22.109375" style="244" customWidth="1"/>
    <col min="5881" max="5887" width="13.6640625" style="244" customWidth="1"/>
    <col min="5888" max="5888" width="15.88671875" style="244" customWidth="1"/>
    <col min="5889" max="5889" width="16.5546875" style="244" bestFit="1" customWidth="1"/>
    <col min="5890" max="5890" width="13.6640625" style="244" customWidth="1"/>
    <col min="5891" max="5891" width="17.109375" style="244" bestFit="1" customWidth="1"/>
    <col min="5892" max="5892" width="4" style="244" customWidth="1"/>
    <col min="5893" max="5893" width="13.6640625" style="244" customWidth="1"/>
    <col min="5894" max="6135" width="13.6640625" style="244"/>
    <col min="6136" max="6136" width="22.109375" style="244" customWidth="1"/>
    <col min="6137" max="6143" width="13.6640625" style="244" customWidth="1"/>
    <col min="6144" max="6144" width="15.88671875" style="244" customWidth="1"/>
    <col min="6145" max="6145" width="16.5546875" style="244" bestFit="1" customWidth="1"/>
    <col min="6146" max="6146" width="13.6640625" style="244" customWidth="1"/>
    <col min="6147" max="6147" width="17.109375" style="244" bestFit="1" customWidth="1"/>
    <col min="6148" max="6148" width="4" style="244" customWidth="1"/>
    <col min="6149" max="6149" width="13.6640625" style="244" customWidth="1"/>
    <col min="6150" max="6391" width="13.6640625" style="244"/>
    <col min="6392" max="6392" width="22.109375" style="244" customWidth="1"/>
    <col min="6393" max="6399" width="13.6640625" style="244" customWidth="1"/>
    <col min="6400" max="6400" width="15.88671875" style="244" customWidth="1"/>
    <col min="6401" max="6401" width="16.5546875" style="244" bestFit="1" customWidth="1"/>
    <col min="6402" max="6402" width="13.6640625" style="244" customWidth="1"/>
    <col min="6403" max="6403" width="17.109375" style="244" bestFit="1" customWidth="1"/>
    <col min="6404" max="6404" width="4" style="244" customWidth="1"/>
    <col min="6405" max="6405" width="13.6640625" style="244" customWidth="1"/>
    <col min="6406" max="6647" width="13.6640625" style="244"/>
    <col min="6648" max="6648" width="22.109375" style="244" customWidth="1"/>
    <col min="6649" max="6655" width="13.6640625" style="244" customWidth="1"/>
    <col min="6656" max="6656" width="15.88671875" style="244" customWidth="1"/>
    <col min="6657" max="6657" width="16.5546875" style="244" bestFit="1" customWidth="1"/>
    <col min="6658" max="6658" width="13.6640625" style="244" customWidth="1"/>
    <col min="6659" max="6659" width="17.109375" style="244" bestFit="1" customWidth="1"/>
    <col min="6660" max="6660" width="4" style="244" customWidth="1"/>
    <col min="6661" max="6661" width="13.6640625" style="244" customWidth="1"/>
    <col min="6662" max="6903" width="13.6640625" style="244"/>
    <col min="6904" max="6904" width="22.109375" style="244" customWidth="1"/>
    <col min="6905" max="6911" width="13.6640625" style="244" customWidth="1"/>
    <col min="6912" max="6912" width="15.88671875" style="244" customWidth="1"/>
    <col min="6913" max="6913" width="16.5546875" style="244" bestFit="1" customWidth="1"/>
    <col min="6914" max="6914" width="13.6640625" style="244" customWidth="1"/>
    <col min="6915" max="6915" width="17.109375" style="244" bestFit="1" customWidth="1"/>
    <col min="6916" max="6916" width="4" style="244" customWidth="1"/>
    <col min="6917" max="6917" width="13.6640625" style="244" customWidth="1"/>
    <col min="6918" max="7159" width="13.6640625" style="244"/>
    <col min="7160" max="7160" width="22.109375" style="244" customWidth="1"/>
    <col min="7161" max="7167" width="13.6640625" style="244" customWidth="1"/>
    <col min="7168" max="7168" width="15.88671875" style="244" customWidth="1"/>
    <col min="7169" max="7169" width="16.5546875" style="244" bestFit="1" customWidth="1"/>
    <col min="7170" max="7170" width="13.6640625" style="244" customWidth="1"/>
    <col min="7171" max="7171" width="17.109375" style="244" bestFit="1" customWidth="1"/>
    <col min="7172" max="7172" width="4" style="244" customWidth="1"/>
    <col min="7173" max="7173" width="13.6640625" style="244" customWidth="1"/>
    <col min="7174" max="7415" width="13.6640625" style="244"/>
    <col min="7416" max="7416" width="22.109375" style="244" customWidth="1"/>
    <col min="7417" max="7423" width="13.6640625" style="244" customWidth="1"/>
    <col min="7424" max="7424" width="15.88671875" style="244" customWidth="1"/>
    <col min="7425" max="7425" width="16.5546875" style="244" bestFit="1" customWidth="1"/>
    <col min="7426" max="7426" width="13.6640625" style="244" customWidth="1"/>
    <col min="7427" max="7427" width="17.109375" style="244" bestFit="1" customWidth="1"/>
    <col min="7428" max="7428" width="4" style="244" customWidth="1"/>
    <col min="7429" max="7429" width="13.6640625" style="244" customWidth="1"/>
    <col min="7430" max="7671" width="13.6640625" style="244"/>
    <col min="7672" max="7672" width="22.109375" style="244" customWidth="1"/>
    <col min="7673" max="7679" width="13.6640625" style="244" customWidth="1"/>
    <col min="7680" max="7680" width="15.88671875" style="244" customWidth="1"/>
    <col min="7681" max="7681" width="16.5546875" style="244" bestFit="1" customWidth="1"/>
    <col min="7682" max="7682" width="13.6640625" style="244" customWidth="1"/>
    <col min="7683" max="7683" width="17.109375" style="244" bestFit="1" customWidth="1"/>
    <col min="7684" max="7684" width="4" style="244" customWidth="1"/>
    <col min="7685" max="7685" width="13.6640625" style="244" customWidth="1"/>
    <col min="7686" max="7927" width="13.6640625" style="244"/>
    <col min="7928" max="7928" width="22.109375" style="244" customWidth="1"/>
    <col min="7929" max="7935" width="13.6640625" style="244" customWidth="1"/>
    <col min="7936" max="7936" width="15.88671875" style="244" customWidth="1"/>
    <col min="7937" max="7937" width="16.5546875" style="244" bestFit="1" customWidth="1"/>
    <col min="7938" max="7938" width="13.6640625" style="244" customWidth="1"/>
    <col min="7939" max="7939" width="17.109375" style="244" bestFit="1" customWidth="1"/>
    <col min="7940" max="7940" width="4" style="244" customWidth="1"/>
    <col min="7941" max="7941" width="13.6640625" style="244" customWidth="1"/>
    <col min="7942" max="8183" width="13.6640625" style="244"/>
    <col min="8184" max="8184" width="22.109375" style="244" customWidth="1"/>
    <col min="8185" max="8191" width="13.6640625" style="244" customWidth="1"/>
    <col min="8192" max="8192" width="15.88671875" style="244" customWidth="1"/>
    <col min="8193" max="8193" width="16.5546875" style="244" bestFit="1" customWidth="1"/>
    <col min="8194" max="8194" width="13.6640625" style="244" customWidth="1"/>
    <col min="8195" max="8195" width="17.109375" style="244" bestFit="1" customWidth="1"/>
    <col min="8196" max="8196" width="4" style="244" customWidth="1"/>
    <col min="8197" max="8197" width="13.6640625" style="244" customWidth="1"/>
    <col min="8198" max="8439" width="13.6640625" style="244"/>
    <col min="8440" max="8440" width="22.109375" style="244" customWidth="1"/>
    <col min="8441" max="8447" width="13.6640625" style="244" customWidth="1"/>
    <col min="8448" max="8448" width="15.88671875" style="244" customWidth="1"/>
    <col min="8449" max="8449" width="16.5546875" style="244" bestFit="1" customWidth="1"/>
    <col min="8450" max="8450" width="13.6640625" style="244" customWidth="1"/>
    <col min="8451" max="8451" width="17.109375" style="244" bestFit="1" customWidth="1"/>
    <col min="8452" max="8452" width="4" style="244" customWidth="1"/>
    <col min="8453" max="8453" width="13.6640625" style="244" customWidth="1"/>
    <col min="8454" max="8695" width="13.6640625" style="244"/>
    <col min="8696" max="8696" width="22.109375" style="244" customWidth="1"/>
    <col min="8697" max="8703" width="13.6640625" style="244" customWidth="1"/>
    <col min="8704" max="8704" width="15.88671875" style="244" customWidth="1"/>
    <col min="8705" max="8705" width="16.5546875" style="244" bestFit="1" customWidth="1"/>
    <col min="8706" max="8706" width="13.6640625" style="244" customWidth="1"/>
    <col min="8707" max="8707" width="17.109375" style="244" bestFit="1" customWidth="1"/>
    <col min="8708" max="8708" width="4" style="244" customWidth="1"/>
    <col min="8709" max="8709" width="13.6640625" style="244" customWidth="1"/>
    <col min="8710" max="8951" width="13.6640625" style="244"/>
    <col min="8952" max="8952" width="22.109375" style="244" customWidth="1"/>
    <col min="8953" max="8959" width="13.6640625" style="244" customWidth="1"/>
    <col min="8960" max="8960" width="15.88671875" style="244" customWidth="1"/>
    <col min="8961" max="8961" width="16.5546875" style="244" bestFit="1" customWidth="1"/>
    <col min="8962" max="8962" width="13.6640625" style="244" customWidth="1"/>
    <col min="8963" max="8963" width="17.109375" style="244" bestFit="1" customWidth="1"/>
    <col min="8964" max="8964" width="4" style="244" customWidth="1"/>
    <col min="8965" max="8965" width="13.6640625" style="244" customWidth="1"/>
    <col min="8966" max="9207" width="13.6640625" style="244"/>
    <col min="9208" max="9208" width="22.109375" style="244" customWidth="1"/>
    <col min="9209" max="9215" width="13.6640625" style="244" customWidth="1"/>
    <col min="9216" max="9216" width="15.88671875" style="244" customWidth="1"/>
    <col min="9217" max="9217" width="16.5546875" style="244" bestFit="1" customWidth="1"/>
    <col min="9218" max="9218" width="13.6640625" style="244" customWidth="1"/>
    <col min="9219" max="9219" width="17.109375" style="244" bestFit="1" customWidth="1"/>
    <col min="9220" max="9220" width="4" style="244" customWidth="1"/>
    <col min="9221" max="9221" width="13.6640625" style="244" customWidth="1"/>
    <col min="9222" max="9463" width="13.6640625" style="244"/>
    <col min="9464" max="9464" width="22.109375" style="244" customWidth="1"/>
    <col min="9465" max="9471" width="13.6640625" style="244" customWidth="1"/>
    <col min="9472" max="9472" width="15.88671875" style="244" customWidth="1"/>
    <col min="9473" max="9473" width="16.5546875" style="244" bestFit="1" customWidth="1"/>
    <col min="9474" max="9474" width="13.6640625" style="244" customWidth="1"/>
    <col min="9475" max="9475" width="17.109375" style="244" bestFit="1" customWidth="1"/>
    <col min="9476" max="9476" width="4" style="244" customWidth="1"/>
    <col min="9477" max="9477" width="13.6640625" style="244" customWidth="1"/>
    <col min="9478" max="9719" width="13.6640625" style="244"/>
    <col min="9720" max="9720" width="22.109375" style="244" customWidth="1"/>
    <col min="9721" max="9727" width="13.6640625" style="244" customWidth="1"/>
    <col min="9728" max="9728" width="15.88671875" style="244" customWidth="1"/>
    <col min="9729" max="9729" width="16.5546875" style="244" bestFit="1" customWidth="1"/>
    <col min="9730" max="9730" width="13.6640625" style="244" customWidth="1"/>
    <col min="9731" max="9731" width="17.109375" style="244" bestFit="1" customWidth="1"/>
    <col min="9732" max="9732" width="4" style="244" customWidth="1"/>
    <col min="9733" max="9733" width="13.6640625" style="244" customWidth="1"/>
    <col min="9734" max="9975" width="13.6640625" style="244"/>
    <col min="9976" max="9976" width="22.109375" style="244" customWidth="1"/>
    <col min="9977" max="9983" width="13.6640625" style="244" customWidth="1"/>
    <col min="9984" max="9984" width="15.88671875" style="244" customWidth="1"/>
    <col min="9985" max="9985" width="16.5546875" style="244" bestFit="1" customWidth="1"/>
    <col min="9986" max="9986" width="13.6640625" style="244" customWidth="1"/>
    <col min="9987" max="9987" width="17.109375" style="244" bestFit="1" customWidth="1"/>
    <col min="9988" max="9988" width="4" style="244" customWidth="1"/>
    <col min="9989" max="9989" width="13.6640625" style="244" customWidth="1"/>
    <col min="9990" max="10231" width="13.6640625" style="244"/>
    <col min="10232" max="10232" width="22.109375" style="244" customWidth="1"/>
    <col min="10233" max="10239" width="13.6640625" style="244" customWidth="1"/>
    <col min="10240" max="10240" width="15.88671875" style="244" customWidth="1"/>
    <col min="10241" max="10241" width="16.5546875" style="244" bestFit="1" customWidth="1"/>
    <col min="10242" max="10242" width="13.6640625" style="244" customWidth="1"/>
    <col min="10243" max="10243" width="17.109375" style="244" bestFit="1" customWidth="1"/>
    <col min="10244" max="10244" width="4" style="244" customWidth="1"/>
    <col min="10245" max="10245" width="13.6640625" style="244" customWidth="1"/>
    <col min="10246" max="10487" width="13.6640625" style="244"/>
    <col min="10488" max="10488" width="22.109375" style="244" customWidth="1"/>
    <col min="10489" max="10495" width="13.6640625" style="244" customWidth="1"/>
    <col min="10496" max="10496" width="15.88671875" style="244" customWidth="1"/>
    <col min="10497" max="10497" width="16.5546875" style="244" bestFit="1" customWidth="1"/>
    <col min="10498" max="10498" width="13.6640625" style="244" customWidth="1"/>
    <col min="10499" max="10499" width="17.109375" style="244" bestFit="1" customWidth="1"/>
    <col min="10500" max="10500" width="4" style="244" customWidth="1"/>
    <col min="10501" max="10501" width="13.6640625" style="244" customWidth="1"/>
    <col min="10502" max="10743" width="13.6640625" style="244"/>
    <col min="10744" max="10744" width="22.109375" style="244" customWidth="1"/>
    <col min="10745" max="10751" width="13.6640625" style="244" customWidth="1"/>
    <col min="10752" max="10752" width="15.88671875" style="244" customWidth="1"/>
    <col min="10753" max="10753" width="16.5546875" style="244" bestFit="1" customWidth="1"/>
    <col min="10754" max="10754" width="13.6640625" style="244" customWidth="1"/>
    <col min="10755" max="10755" width="17.109375" style="244" bestFit="1" customWidth="1"/>
    <col min="10756" max="10756" width="4" style="244" customWidth="1"/>
    <col min="10757" max="10757" width="13.6640625" style="244" customWidth="1"/>
    <col min="10758" max="10999" width="13.6640625" style="244"/>
    <col min="11000" max="11000" width="22.109375" style="244" customWidth="1"/>
    <col min="11001" max="11007" width="13.6640625" style="244" customWidth="1"/>
    <col min="11008" max="11008" width="15.88671875" style="244" customWidth="1"/>
    <col min="11009" max="11009" width="16.5546875" style="244" bestFit="1" customWidth="1"/>
    <col min="11010" max="11010" width="13.6640625" style="244" customWidth="1"/>
    <col min="11011" max="11011" width="17.109375" style="244" bestFit="1" customWidth="1"/>
    <col min="11012" max="11012" width="4" style="244" customWidth="1"/>
    <col min="11013" max="11013" width="13.6640625" style="244" customWidth="1"/>
    <col min="11014" max="11255" width="13.6640625" style="244"/>
    <col min="11256" max="11256" width="22.109375" style="244" customWidth="1"/>
    <col min="11257" max="11263" width="13.6640625" style="244" customWidth="1"/>
    <col min="11264" max="11264" width="15.88671875" style="244" customWidth="1"/>
    <col min="11265" max="11265" width="16.5546875" style="244" bestFit="1" customWidth="1"/>
    <col min="11266" max="11266" width="13.6640625" style="244" customWidth="1"/>
    <col min="11267" max="11267" width="17.109375" style="244" bestFit="1" customWidth="1"/>
    <col min="11268" max="11268" width="4" style="244" customWidth="1"/>
    <col min="11269" max="11269" width="13.6640625" style="244" customWidth="1"/>
    <col min="11270" max="11511" width="13.6640625" style="244"/>
    <col min="11512" max="11512" width="22.109375" style="244" customWidth="1"/>
    <col min="11513" max="11519" width="13.6640625" style="244" customWidth="1"/>
    <col min="11520" max="11520" width="15.88671875" style="244" customWidth="1"/>
    <col min="11521" max="11521" width="16.5546875" style="244" bestFit="1" customWidth="1"/>
    <col min="11522" max="11522" width="13.6640625" style="244" customWidth="1"/>
    <col min="11523" max="11523" width="17.109375" style="244" bestFit="1" customWidth="1"/>
    <col min="11524" max="11524" width="4" style="244" customWidth="1"/>
    <col min="11525" max="11525" width="13.6640625" style="244" customWidth="1"/>
    <col min="11526" max="11767" width="13.6640625" style="244"/>
    <col min="11768" max="11768" width="22.109375" style="244" customWidth="1"/>
    <col min="11769" max="11775" width="13.6640625" style="244" customWidth="1"/>
    <col min="11776" max="11776" width="15.88671875" style="244" customWidth="1"/>
    <col min="11777" max="11777" width="16.5546875" style="244" bestFit="1" customWidth="1"/>
    <col min="11778" max="11778" width="13.6640625" style="244" customWidth="1"/>
    <col min="11779" max="11779" width="17.109375" style="244" bestFit="1" customWidth="1"/>
    <col min="11780" max="11780" width="4" style="244" customWidth="1"/>
    <col min="11781" max="11781" width="13.6640625" style="244" customWidth="1"/>
    <col min="11782" max="12023" width="13.6640625" style="244"/>
    <col min="12024" max="12024" width="22.109375" style="244" customWidth="1"/>
    <col min="12025" max="12031" width="13.6640625" style="244" customWidth="1"/>
    <col min="12032" max="12032" width="15.88671875" style="244" customWidth="1"/>
    <col min="12033" max="12033" width="16.5546875" style="244" bestFit="1" customWidth="1"/>
    <col min="12034" max="12034" width="13.6640625" style="244" customWidth="1"/>
    <col min="12035" max="12035" width="17.109375" style="244" bestFit="1" customWidth="1"/>
    <col min="12036" max="12036" width="4" style="244" customWidth="1"/>
    <col min="12037" max="12037" width="13.6640625" style="244" customWidth="1"/>
    <col min="12038" max="12279" width="13.6640625" style="244"/>
    <col min="12280" max="12280" width="22.109375" style="244" customWidth="1"/>
    <col min="12281" max="12287" width="13.6640625" style="244" customWidth="1"/>
    <col min="12288" max="12288" width="15.88671875" style="244" customWidth="1"/>
    <col min="12289" max="12289" width="16.5546875" style="244" bestFit="1" customWidth="1"/>
    <col min="12290" max="12290" width="13.6640625" style="244" customWidth="1"/>
    <col min="12291" max="12291" width="17.109375" style="244" bestFit="1" customWidth="1"/>
    <col min="12292" max="12292" width="4" style="244" customWidth="1"/>
    <col min="12293" max="12293" width="13.6640625" style="244" customWidth="1"/>
    <col min="12294" max="12535" width="13.6640625" style="244"/>
    <col min="12536" max="12536" width="22.109375" style="244" customWidth="1"/>
    <col min="12537" max="12543" width="13.6640625" style="244" customWidth="1"/>
    <col min="12544" max="12544" width="15.88671875" style="244" customWidth="1"/>
    <col min="12545" max="12545" width="16.5546875" style="244" bestFit="1" customWidth="1"/>
    <col min="12546" max="12546" width="13.6640625" style="244" customWidth="1"/>
    <col min="12547" max="12547" width="17.109375" style="244" bestFit="1" customWidth="1"/>
    <col min="12548" max="12548" width="4" style="244" customWidth="1"/>
    <col min="12549" max="12549" width="13.6640625" style="244" customWidth="1"/>
    <col min="12550" max="12791" width="13.6640625" style="244"/>
    <col min="12792" max="12792" width="22.109375" style="244" customWidth="1"/>
    <col min="12793" max="12799" width="13.6640625" style="244" customWidth="1"/>
    <col min="12800" max="12800" width="15.88671875" style="244" customWidth="1"/>
    <col min="12801" max="12801" width="16.5546875" style="244" bestFit="1" customWidth="1"/>
    <col min="12802" max="12802" width="13.6640625" style="244" customWidth="1"/>
    <col min="12803" max="12803" width="17.109375" style="244" bestFit="1" customWidth="1"/>
    <col min="12804" max="12804" width="4" style="244" customWidth="1"/>
    <col min="12805" max="12805" width="13.6640625" style="244" customWidth="1"/>
    <col min="12806" max="13047" width="13.6640625" style="244"/>
    <col min="13048" max="13048" width="22.109375" style="244" customWidth="1"/>
    <col min="13049" max="13055" width="13.6640625" style="244" customWidth="1"/>
    <col min="13056" max="13056" width="15.88671875" style="244" customWidth="1"/>
    <col min="13057" max="13057" width="16.5546875" style="244" bestFit="1" customWidth="1"/>
    <col min="13058" max="13058" width="13.6640625" style="244" customWidth="1"/>
    <col min="13059" max="13059" width="17.109375" style="244" bestFit="1" customWidth="1"/>
    <col min="13060" max="13060" width="4" style="244" customWidth="1"/>
    <col min="13061" max="13061" width="13.6640625" style="244" customWidth="1"/>
    <col min="13062" max="13303" width="13.6640625" style="244"/>
    <col min="13304" max="13304" width="22.109375" style="244" customWidth="1"/>
    <col min="13305" max="13311" width="13.6640625" style="244" customWidth="1"/>
    <col min="13312" max="13312" width="15.88671875" style="244" customWidth="1"/>
    <col min="13313" max="13313" width="16.5546875" style="244" bestFit="1" customWidth="1"/>
    <col min="13314" max="13314" width="13.6640625" style="244" customWidth="1"/>
    <col min="13315" max="13315" width="17.109375" style="244" bestFit="1" customWidth="1"/>
    <col min="13316" max="13316" width="4" style="244" customWidth="1"/>
    <col min="13317" max="13317" width="13.6640625" style="244" customWidth="1"/>
    <col min="13318" max="13559" width="13.6640625" style="244"/>
    <col min="13560" max="13560" width="22.109375" style="244" customWidth="1"/>
    <col min="13561" max="13567" width="13.6640625" style="244" customWidth="1"/>
    <col min="13568" max="13568" width="15.88671875" style="244" customWidth="1"/>
    <col min="13569" max="13569" width="16.5546875" style="244" bestFit="1" customWidth="1"/>
    <col min="13570" max="13570" width="13.6640625" style="244" customWidth="1"/>
    <col min="13571" max="13571" width="17.109375" style="244" bestFit="1" customWidth="1"/>
    <col min="13572" max="13572" width="4" style="244" customWidth="1"/>
    <col min="13573" max="13573" width="13.6640625" style="244" customWidth="1"/>
    <col min="13574" max="13815" width="13.6640625" style="244"/>
    <col min="13816" max="13816" width="22.109375" style="244" customWidth="1"/>
    <col min="13817" max="13823" width="13.6640625" style="244" customWidth="1"/>
    <col min="13824" max="13824" width="15.88671875" style="244" customWidth="1"/>
    <col min="13825" max="13825" width="16.5546875" style="244" bestFit="1" customWidth="1"/>
    <col min="13826" max="13826" width="13.6640625" style="244" customWidth="1"/>
    <col min="13827" max="13827" width="17.109375" style="244" bestFit="1" customWidth="1"/>
    <col min="13828" max="13828" width="4" style="244" customWidth="1"/>
    <col min="13829" max="13829" width="13.6640625" style="244" customWidth="1"/>
    <col min="13830" max="14071" width="13.6640625" style="244"/>
    <col min="14072" max="14072" width="22.109375" style="244" customWidth="1"/>
    <col min="14073" max="14079" width="13.6640625" style="244" customWidth="1"/>
    <col min="14080" max="14080" width="15.88671875" style="244" customWidth="1"/>
    <col min="14081" max="14081" width="16.5546875" style="244" bestFit="1" customWidth="1"/>
    <col min="14082" max="14082" width="13.6640625" style="244" customWidth="1"/>
    <col min="14083" max="14083" width="17.109375" style="244" bestFit="1" customWidth="1"/>
    <col min="14084" max="14084" width="4" style="244" customWidth="1"/>
    <col min="14085" max="14085" width="13.6640625" style="244" customWidth="1"/>
    <col min="14086" max="14327" width="13.6640625" style="244"/>
    <col min="14328" max="14328" width="22.109375" style="244" customWidth="1"/>
    <col min="14329" max="14335" width="13.6640625" style="244" customWidth="1"/>
    <col min="14336" max="14336" width="15.88671875" style="244" customWidth="1"/>
    <col min="14337" max="14337" width="16.5546875" style="244" bestFit="1" customWidth="1"/>
    <col min="14338" max="14338" width="13.6640625" style="244" customWidth="1"/>
    <col min="14339" max="14339" width="17.109375" style="244" bestFit="1" customWidth="1"/>
    <col min="14340" max="14340" width="4" style="244" customWidth="1"/>
    <col min="14341" max="14341" width="13.6640625" style="244" customWidth="1"/>
    <col min="14342" max="14583" width="13.6640625" style="244"/>
    <col min="14584" max="14584" width="22.109375" style="244" customWidth="1"/>
    <col min="14585" max="14591" width="13.6640625" style="244" customWidth="1"/>
    <col min="14592" max="14592" width="15.88671875" style="244" customWidth="1"/>
    <col min="14593" max="14593" width="16.5546875" style="244" bestFit="1" customWidth="1"/>
    <col min="14594" max="14594" width="13.6640625" style="244" customWidth="1"/>
    <col min="14595" max="14595" width="17.109375" style="244" bestFit="1" customWidth="1"/>
    <col min="14596" max="14596" width="4" style="244" customWidth="1"/>
    <col min="14597" max="14597" width="13.6640625" style="244" customWidth="1"/>
    <col min="14598" max="14839" width="13.6640625" style="244"/>
    <col min="14840" max="14840" width="22.109375" style="244" customWidth="1"/>
    <col min="14841" max="14847" width="13.6640625" style="244" customWidth="1"/>
    <col min="14848" max="14848" width="15.88671875" style="244" customWidth="1"/>
    <col min="14849" max="14849" width="16.5546875" style="244" bestFit="1" customWidth="1"/>
    <col min="14850" max="14850" width="13.6640625" style="244" customWidth="1"/>
    <col min="14851" max="14851" width="17.109375" style="244" bestFit="1" customWidth="1"/>
    <col min="14852" max="14852" width="4" style="244" customWidth="1"/>
    <col min="14853" max="14853" width="13.6640625" style="244" customWidth="1"/>
    <col min="14854" max="15095" width="13.6640625" style="244"/>
    <col min="15096" max="15096" width="22.109375" style="244" customWidth="1"/>
    <col min="15097" max="15103" width="13.6640625" style="244" customWidth="1"/>
    <col min="15104" max="15104" width="15.88671875" style="244" customWidth="1"/>
    <col min="15105" max="15105" width="16.5546875" style="244" bestFit="1" customWidth="1"/>
    <col min="15106" max="15106" width="13.6640625" style="244" customWidth="1"/>
    <col min="15107" max="15107" width="17.109375" style="244" bestFit="1" customWidth="1"/>
    <col min="15108" max="15108" width="4" style="244" customWidth="1"/>
    <col min="15109" max="15109" width="13.6640625" style="244" customWidth="1"/>
    <col min="15110" max="15351" width="13.6640625" style="244"/>
    <col min="15352" max="15352" width="22.109375" style="244" customWidth="1"/>
    <col min="15353" max="15359" width="13.6640625" style="244" customWidth="1"/>
    <col min="15360" max="15360" width="15.88671875" style="244" customWidth="1"/>
    <col min="15361" max="15361" width="16.5546875" style="244" bestFit="1" customWidth="1"/>
    <col min="15362" max="15362" width="13.6640625" style="244" customWidth="1"/>
    <col min="15363" max="15363" width="17.109375" style="244" bestFit="1" customWidth="1"/>
    <col min="15364" max="15364" width="4" style="244" customWidth="1"/>
    <col min="15365" max="15365" width="13.6640625" style="244" customWidth="1"/>
    <col min="15366" max="15607" width="13.6640625" style="244"/>
    <col min="15608" max="15608" width="22.109375" style="244" customWidth="1"/>
    <col min="15609" max="15615" width="13.6640625" style="244" customWidth="1"/>
    <col min="15616" max="15616" width="15.88671875" style="244" customWidth="1"/>
    <col min="15617" max="15617" width="16.5546875" style="244" bestFit="1" customWidth="1"/>
    <col min="15618" max="15618" width="13.6640625" style="244" customWidth="1"/>
    <col min="15619" max="15619" width="17.109375" style="244" bestFit="1" customWidth="1"/>
    <col min="15620" max="15620" width="4" style="244" customWidth="1"/>
    <col min="15621" max="15621" width="13.6640625" style="244" customWidth="1"/>
    <col min="15622" max="15863" width="13.6640625" style="244"/>
    <col min="15864" max="15864" width="22.109375" style="244" customWidth="1"/>
    <col min="15865" max="15871" width="13.6640625" style="244" customWidth="1"/>
    <col min="15872" max="15872" width="15.88671875" style="244" customWidth="1"/>
    <col min="15873" max="15873" width="16.5546875" style="244" bestFit="1" customWidth="1"/>
    <col min="15874" max="15874" width="13.6640625" style="244" customWidth="1"/>
    <col min="15875" max="15875" width="17.109375" style="244" bestFit="1" customWidth="1"/>
    <col min="15876" max="15876" width="4" style="244" customWidth="1"/>
    <col min="15877" max="15877" width="13.6640625" style="244" customWidth="1"/>
    <col min="15878" max="16119" width="13.6640625" style="244"/>
    <col min="16120" max="16120" width="22.109375" style="244" customWidth="1"/>
    <col min="16121" max="16127" width="13.6640625" style="244" customWidth="1"/>
    <col min="16128" max="16128" width="15.88671875" style="244" customWidth="1"/>
    <col min="16129" max="16129" width="16.5546875" style="244" bestFit="1" customWidth="1"/>
    <col min="16130" max="16130" width="13.6640625" style="244" customWidth="1"/>
    <col min="16131" max="16131" width="17.109375" style="244" bestFit="1" customWidth="1"/>
    <col min="16132" max="16132" width="4" style="244" customWidth="1"/>
    <col min="16133" max="16133" width="13.6640625" style="244" customWidth="1"/>
    <col min="16134" max="16384" width="13.6640625" style="244"/>
  </cols>
  <sheetData>
    <row r="1" spans="1:26" s="234" customFormat="1">
      <c r="A1" s="279" t="s">
        <v>23</v>
      </c>
      <c r="B1" s="232"/>
      <c r="C1" s="232"/>
      <c r="D1" s="2"/>
      <c r="E1" s="2"/>
      <c r="F1" s="233"/>
      <c r="G1" s="2"/>
      <c r="H1" s="2"/>
    </row>
    <row r="2" spans="1:26" s="234" customFormat="1">
      <c r="A2" s="235"/>
      <c r="B2" s="232"/>
      <c r="C2" s="232"/>
      <c r="E2" s="249" t="s">
        <v>130</v>
      </c>
      <c r="F2" s="249" t="s">
        <v>102</v>
      </c>
      <c r="H2" s="2"/>
    </row>
    <row r="3" spans="1:26" s="234" customFormat="1" ht="15">
      <c r="A3" s="378" t="str">
        <f>'2-Kosten per locatie'!A3</f>
        <v>Naam opdrachtgever</v>
      </c>
      <c r="B3" s="16" t="str">
        <f>'2-Kosten per locatie'!B3</f>
        <v>Veiligheidsregio Amsterdam-Amstelland</v>
      </c>
      <c r="C3" s="16"/>
      <c r="E3" s="236" t="s">
        <v>132</v>
      </c>
      <c r="F3" s="288">
        <v>0</v>
      </c>
      <c r="H3" s="2"/>
    </row>
    <row r="4" spans="1:26" s="234" customFormat="1" ht="15">
      <c r="A4" s="378" t="str">
        <f>'2-Kosten per locatie'!A4</f>
        <v>Calculatie onderdeel</v>
      </c>
      <c r="B4" s="16" t="str">
        <f ca="1">MID(CELL("bestandsnaam",$C$9),SEARCH("]",CELL("bestandsnaam",$C$9),1)+1,256)</f>
        <v>10-Glasbewassing</v>
      </c>
      <c r="C4" s="16"/>
      <c r="E4" s="236" t="s">
        <v>131</v>
      </c>
      <c r="F4" s="288">
        <v>0</v>
      </c>
      <c r="H4" s="2"/>
    </row>
    <row r="5" spans="1:26" s="234" customFormat="1" ht="15">
      <c r="A5" s="378" t="str">
        <f>'2-Kosten per locatie'!A5</f>
        <v>Gebouw/plaats</v>
      </c>
      <c r="B5" s="16" t="str">
        <f>'2-Kosten per locatie'!B5</f>
        <v>Amsterdam en omstreken</v>
      </c>
      <c r="C5" s="16"/>
      <c r="E5" s="245" t="s">
        <v>133</v>
      </c>
      <c r="F5" s="288">
        <v>0</v>
      </c>
      <c r="H5" s="2"/>
      <c r="L5" s="238"/>
      <c r="M5" s="238"/>
      <c r="N5" s="237"/>
      <c r="O5" s="239"/>
      <c r="P5" s="238"/>
      <c r="Q5" s="237"/>
      <c r="R5" s="238"/>
      <c r="S5" s="238"/>
      <c r="T5" s="237"/>
      <c r="U5" s="238"/>
      <c r="V5" s="238"/>
      <c r="W5" s="237"/>
      <c r="X5" s="238"/>
      <c r="Y5" s="238"/>
      <c r="Z5" s="237"/>
    </row>
    <row r="6" spans="1:26" s="234" customFormat="1" ht="17.25" customHeight="1">
      <c r="A6" s="378" t="str">
        <f>'2-Kosten per locatie'!A6</f>
        <v>Referentie nummer</v>
      </c>
      <c r="B6" s="16" t="str">
        <f>'2-Kosten per locatie'!B6</f>
        <v>VrAA-EA-RT/SW -2023</v>
      </c>
      <c r="C6" s="16"/>
      <c r="E6" s="236" t="s">
        <v>706</v>
      </c>
      <c r="F6" s="288">
        <v>0</v>
      </c>
      <c r="H6" s="2"/>
      <c r="L6" s="238"/>
      <c r="M6" s="240"/>
      <c r="N6" s="241"/>
      <c r="O6" s="239"/>
      <c r="P6" s="240"/>
      <c r="Q6" s="241"/>
      <c r="R6" s="238"/>
      <c r="S6" s="240"/>
      <c r="T6" s="241"/>
      <c r="U6" s="238"/>
      <c r="V6" s="240"/>
      <c r="W6" s="241"/>
      <c r="X6" s="238"/>
      <c r="Y6" s="240"/>
      <c r="Z6" s="241"/>
    </row>
    <row r="7" spans="1:26" s="234" customFormat="1" ht="17.25" customHeight="1">
      <c r="A7" s="378" t="str">
        <f>'2-Kosten per locatie'!A7</f>
        <v>Naam dienstverlener</v>
      </c>
      <c r="B7" s="16">
        <f>'2-Kosten per locatie'!B7</f>
        <v>0</v>
      </c>
      <c r="C7" s="183"/>
      <c r="E7" s="236" t="s">
        <v>680</v>
      </c>
      <c r="F7" s="288">
        <v>0</v>
      </c>
      <c r="H7" s="2"/>
    </row>
    <row r="8" spans="1:26" s="234" customFormat="1" ht="17.25" customHeight="1">
      <c r="A8" s="378" t="str">
        <f>'2-Kosten per locatie'!A8</f>
        <v>Prijspeil</v>
      </c>
      <c r="B8" s="396">
        <f>'2-Kosten per locatie'!B8</f>
        <v>45292</v>
      </c>
      <c r="C8" s="28"/>
      <c r="E8" s="236" t="s">
        <v>707</v>
      </c>
      <c r="F8" s="288">
        <v>0</v>
      </c>
      <c r="H8" s="237"/>
    </row>
    <row r="9" spans="1:26" s="234" customFormat="1" ht="17.25" customHeight="1">
      <c r="E9" s="439" t="s">
        <v>715</v>
      </c>
      <c r="F9" s="288">
        <v>0</v>
      </c>
      <c r="H9" s="237"/>
    </row>
    <row r="10" spans="1:26" s="234" customFormat="1" ht="17.25" customHeight="1">
      <c r="E10" s="236" t="s">
        <v>136</v>
      </c>
      <c r="F10" s="288">
        <v>0</v>
      </c>
      <c r="H10" s="237"/>
    </row>
    <row r="11" spans="1:26" s="234" customFormat="1" ht="15">
      <c r="A11" s="242"/>
      <c r="D11" s="238"/>
      <c r="F11" s="243"/>
      <c r="G11" s="238"/>
      <c r="H11" s="237"/>
    </row>
    <row r="12" spans="1:26" s="304" customFormat="1" ht="43.5" customHeight="1">
      <c r="A12" s="302" t="s">
        <v>96</v>
      </c>
      <c r="B12" s="303" t="s">
        <v>130</v>
      </c>
      <c r="C12" s="303" t="s">
        <v>169</v>
      </c>
      <c r="D12" s="303" t="s">
        <v>716</v>
      </c>
      <c r="E12" s="303" t="s">
        <v>170</v>
      </c>
      <c r="F12" s="303" t="s">
        <v>97</v>
      </c>
      <c r="G12" s="303" t="s">
        <v>193</v>
      </c>
      <c r="H12" s="303" t="s">
        <v>134</v>
      </c>
    </row>
    <row r="13" spans="1:26" s="425" customFormat="1" ht="26.4">
      <c r="A13" s="431" t="s">
        <v>718</v>
      </c>
      <c r="B13" s="420" t="s">
        <v>132</v>
      </c>
      <c r="C13" s="420" t="s">
        <v>679</v>
      </c>
      <c r="D13" s="421">
        <v>267.3</v>
      </c>
      <c r="E13" s="422">
        <f>VLOOKUP(B13,$E$3:$F$10,2,FALSE)</f>
        <v>0</v>
      </c>
      <c r="F13" s="423">
        <f>(D13*E13)</f>
        <v>0</v>
      </c>
      <c r="G13" s="424">
        <v>4</v>
      </c>
      <c r="H13" s="423">
        <f t="shared" ref="H13:H76" si="0">G13*F13</f>
        <v>0</v>
      </c>
    </row>
    <row r="14" spans="1:26" s="425" customFormat="1">
      <c r="A14" s="431" t="s">
        <v>718</v>
      </c>
      <c r="B14" s="420" t="s">
        <v>680</v>
      </c>
      <c r="C14" s="420" t="s">
        <v>680</v>
      </c>
      <c r="D14" s="421">
        <v>76.5</v>
      </c>
      <c r="E14" s="422">
        <f>VLOOKUP(B14,$E$3:$F$10,2,FALSE)</f>
        <v>0</v>
      </c>
      <c r="F14" s="423">
        <f t="shared" ref="F14:F77" si="1">(D14*E14)</f>
        <v>0</v>
      </c>
      <c r="G14" s="424">
        <v>4</v>
      </c>
      <c r="H14" s="423">
        <f t="shared" si="0"/>
        <v>0</v>
      </c>
    </row>
    <row r="15" spans="1:26" s="425" customFormat="1" ht="26.4">
      <c r="A15" s="431" t="s">
        <v>718</v>
      </c>
      <c r="B15" s="432" t="s">
        <v>681</v>
      </c>
      <c r="C15" s="432" t="s">
        <v>681</v>
      </c>
      <c r="D15" s="421"/>
      <c r="E15" s="428"/>
      <c r="F15" s="429">
        <v>0</v>
      </c>
      <c r="G15" s="424">
        <v>4</v>
      </c>
      <c r="H15" s="423">
        <f t="shared" si="0"/>
        <v>0</v>
      </c>
    </row>
    <row r="16" spans="1:26" s="425" customFormat="1" ht="39.6">
      <c r="A16" s="419" t="s">
        <v>641</v>
      </c>
      <c r="B16" s="420" t="s">
        <v>132</v>
      </c>
      <c r="C16" s="432" t="s">
        <v>682</v>
      </c>
      <c r="D16" s="421">
        <v>58.72</v>
      </c>
      <c r="E16" s="422">
        <f>VLOOKUP(B16,$E$3:$F$10,2,FALSE)</f>
        <v>0</v>
      </c>
      <c r="F16" s="423">
        <f t="shared" si="1"/>
        <v>0</v>
      </c>
      <c r="G16" s="424">
        <v>4</v>
      </c>
      <c r="H16" s="423">
        <f t="shared" si="0"/>
        <v>0</v>
      </c>
    </row>
    <row r="17" spans="1:8" s="425" customFormat="1" ht="26.4">
      <c r="A17" s="419" t="s">
        <v>641</v>
      </c>
      <c r="B17" s="432" t="s">
        <v>132</v>
      </c>
      <c r="C17" s="432" t="s">
        <v>679</v>
      </c>
      <c r="D17" s="421">
        <v>429.03</v>
      </c>
      <c r="E17" s="422">
        <f t="shared" ref="E17:E47" si="2">VLOOKUP(B17,$E$3:$F$10,2,FALSE)</f>
        <v>0</v>
      </c>
      <c r="F17" s="423">
        <f t="shared" si="1"/>
        <v>0</v>
      </c>
      <c r="G17" s="424">
        <v>4</v>
      </c>
      <c r="H17" s="423">
        <f t="shared" si="0"/>
        <v>0</v>
      </c>
    </row>
    <row r="18" spans="1:8" s="425" customFormat="1" ht="26.4">
      <c r="A18" s="419" t="s">
        <v>641</v>
      </c>
      <c r="B18" s="426" t="s">
        <v>133</v>
      </c>
      <c r="C18" s="432" t="s">
        <v>683</v>
      </c>
      <c r="D18" s="421">
        <v>2.2999999999999998</v>
      </c>
      <c r="E18" s="422">
        <f t="shared" si="2"/>
        <v>0</v>
      </c>
      <c r="F18" s="423">
        <f t="shared" si="1"/>
        <v>0</v>
      </c>
      <c r="G18" s="424">
        <v>4</v>
      </c>
      <c r="H18" s="423">
        <f t="shared" si="0"/>
        <v>0</v>
      </c>
    </row>
    <row r="19" spans="1:8" s="425" customFormat="1" ht="26.4">
      <c r="A19" s="419" t="s">
        <v>641</v>
      </c>
      <c r="B19" s="432" t="s">
        <v>681</v>
      </c>
      <c r="C19" s="432" t="s">
        <v>681</v>
      </c>
      <c r="D19" s="421"/>
      <c r="E19" s="428"/>
      <c r="F19" s="429">
        <v>0</v>
      </c>
      <c r="G19" s="424">
        <v>4</v>
      </c>
      <c r="H19" s="423">
        <f t="shared" si="0"/>
        <v>0</v>
      </c>
    </row>
    <row r="20" spans="1:8" s="425" customFormat="1" ht="26.4">
      <c r="A20" s="433" t="s">
        <v>423</v>
      </c>
      <c r="B20" s="420" t="s">
        <v>131</v>
      </c>
      <c r="C20" s="420" t="s">
        <v>684</v>
      </c>
      <c r="D20" s="421">
        <v>139.94</v>
      </c>
      <c r="E20" s="422">
        <f t="shared" si="2"/>
        <v>0</v>
      </c>
      <c r="F20" s="423">
        <f t="shared" si="1"/>
        <v>0</v>
      </c>
      <c r="G20" s="424">
        <v>4</v>
      </c>
      <c r="H20" s="423">
        <f t="shared" si="0"/>
        <v>0</v>
      </c>
    </row>
    <row r="21" spans="1:8" s="425" customFormat="1" ht="26.4">
      <c r="A21" s="433" t="s">
        <v>423</v>
      </c>
      <c r="B21" s="420" t="s">
        <v>132</v>
      </c>
      <c r="C21" s="420" t="s">
        <v>685</v>
      </c>
      <c r="D21" s="421">
        <v>140.37</v>
      </c>
      <c r="E21" s="422">
        <f t="shared" si="2"/>
        <v>0</v>
      </c>
      <c r="F21" s="423">
        <f t="shared" si="1"/>
        <v>0</v>
      </c>
      <c r="G21" s="424">
        <v>4</v>
      </c>
      <c r="H21" s="423">
        <f t="shared" si="0"/>
        <v>0</v>
      </c>
    </row>
    <row r="22" spans="1:8" s="425" customFormat="1" ht="26.4">
      <c r="A22" s="433" t="s">
        <v>423</v>
      </c>
      <c r="B22" s="426" t="s">
        <v>133</v>
      </c>
      <c r="C22" s="420" t="s">
        <v>683</v>
      </c>
      <c r="D22" s="421">
        <v>57.62</v>
      </c>
      <c r="E22" s="422">
        <f t="shared" si="2"/>
        <v>0</v>
      </c>
      <c r="F22" s="423">
        <f t="shared" si="1"/>
        <v>0</v>
      </c>
      <c r="G22" s="424">
        <v>4</v>
      </c>
      <c r="H22" s="423">
        <f t="shared" si="0"/>
        <v>0</v>
      </c>
    </row>
    <row r="23" spans="1:8" s="425" customFormat="1" ht="26.4">
      <c r="A23" s="419" t="s">
        <v>639</v>
      </c>
      <c r="B23" s="420" t="s">
        <v>131</v>
      </c>
      <c r="C23" s="420" t="s">
        <v>686</v>
      </c>
      <c r="D23" s="421">
        <v>138.18</v>
      </c>
      <c r="E23" s="422">
        <f t="shared" si="2"/>
        <v>0</v>
      </c>
      <c r="F23" s="423">
        <f t="shared" si="1"/>
        <v>0</v>
      </c>
      <c r="G23" s="424">
        <v>4</v>
      </c>
      <c r="H23" s="423">
        <f t="shared" si="0"/>
        <v>0</v>
      </c>
    </row>
    <row r="24" spans="1:8" s="425" customFormat="1" ht="26.4">
      <c r="A24" s="419" t="s">
        <v>639</v>
      </c>
      <c r="B24" s="420" t="s">
        <v>132</v>
      </c>
      <c r="C24" s="420" t="s">
        <v>685</v>
      </c>
      <c r="D24" s="421">
        <v>137.94</v>
      </c>
      <c r="E24" s="422">
        <f t="shared" si="2"/>
        <v>0</v>
      </c>
      <c r="F24" s="423">
        <f t="shared" si="1"/>
        <v>0</v>
      </c>
      <c r="G24" s="424">
        <v>4</v>
      </c>
      <c r="H24" s="423">
        <f t="shared" si="0"/>
        <v>0</v>
      </c>
    </row>
    <row r="25" spans="1:8" s="425" customFormat="1" ht="26.4">
      <c r="A25" s="419" t="s">
        <v>639</v>
      </c>
      <c r="B25" s="426" t="s">
        <v>133</v>
      </c>
      <c r="C25" s="420" t="s">
        <v>683</v>
      </c>
      <c r="D25" s="421">
        <v>80.510000000000005</v>
      </c>
      <c r="E25" s="422">
        <f t="shared" si="2"/>
        <v>0</v>
      </c>
      <c r="F25" s="423">
        <f t="shared" si="1"/>
        <v>0</v>
      </c>
      <c r="G25" s="424">
        <v>4</v>
      </c>
      <c r="H25" s="423">
        <f t="shared" si="0"/>
        <v>0</v>
      </c>
    </row>
    <row r="26" spans="1:8" s="425" customFormat="1" ht="26.4">
      <c r="A26" s="419" t="s">
        <v>638</v>
      </c>
      <c r="B26" s="420" t="s">
        <v>131</v>
      </c>
      <c r="C26" s="420" t="s">
        <v>686</v>
      </c>
      <c r="D26" s="421">
        <v>740.95</v>
      </c>
      <c r="E26" s="422">
        <f t="shared" si="2"/>
        <v>0</v>
      </c>
      <c r="F26" s="423">
        <f t="shared" si="1"/>
        <v>0</v>
      </c>
      <c r="G26" s="424">
        <v>4</v>
      </c>
      <c r="H26" s="423">
        <f t="shared" si="0"/>
        <v>0</v>
      </c>
    </row>
    <row r="27" spans="1:8" s="425" customFormat="1" ht="26.4">
      <c r="A27" s="419" t="s">
        <v>638</v>
      </c>
      <c r="B27" s="420" t="s">
        <v>132</v>
      </c>
      <c r="C27" s="420" t="s">
        <v>687</v>
      </c>
      <c r="D27" s="421">
        <v>754.11</v>
      </c>
      <c r="E27" s="422">
        <f t="shared" si="2"/>
        <v>0</v>
      </c>
      <c r="F27" s="423">
        <f t="shared" si="1"/>
        <v>0</v>
      </c>
      <c r="G27" s="424">
        <v>4</v>
      </c>
      <c r="H27" s="423">
        <f t="shared" si="0"/>
        <v>0</v>
      </c>
    </row>
    <row r="28" spans="1:8" s="425" customFormat="1" ht="26.4">
      <c r="A28" s="419" t="s">
        <v>638</v>
      </c>
      <c r="B28" s="426" t="s">
        <v>133</v>
      </c>
      <c r="C28" s="420" t="s">
        <v>683</v>
      </c>
      <c r="D28" s="421">
        <v>227.64</v>
      </c>
      <c r="E28" s="422">
        <f t="shared" si="2"/>
        <v>0</v>
      </c>
      <c r="F28" s="423">
        <f t="shared" si="1"/>
        <v>0</v>
      </c>
      <c r="G28" s="424">
        <v>4</v>
      </c>
      <c r="H28" s="423">
        <f t="shared" si="0"/>
        <v>0</v>
      </c>
    </row>
    <row r="29" spans="1:8" s="425" customFormat="1" ht="26.4">
      <c r="A29" s="419" t="s">
        <v>643</v>
      </c>
      <c r="B29" s="420" t="s">
        <v>131</v>
      </c>
      <c r="C29" s="420" t="s">
        <v>684</v>
      </c>
      <c r="D29" s="421">
        <v>79.98</v>
      </c>
      <c r="E29" s="422">
        <f t="shared" si="2"/>
        <v>0</v>
      </c>
      <c r="F29" s="423">
        <f t="shared" si="1"/>
        <v>0</v>
      </c>
      <c r="G29" s="424">
        <v>4</v>
      </c>
      <c r="H29" s="423">
        <f t="shared" si="0"/>
        <v>0</v>
      </c>
    </row>
    <row r="30" spans="1:8" s="425" customFormat="1" ht="26.4">
      <c r="A30" s="419" t="s">
        <v>643</v>
      </c>
      <c r="B30" s="420" t="s">
        <v>132</v>
      </c>
      <c r="C30" s="420" t="s">
        <v>687</v>
      </c>
      <c r="D30" s="421">
        <v>79.98</v>
      </c>
      <c r="E30" s="422">
        <f t="shared" si="2"/>
        <v>0</v>
      </c>
      <c r="F30" s="423">
        <f t="shared" si="1"/>
        <v>0</v>
      </c>
      <c r="G30" s="424">
        <v>4</v>
      </c>
      <c r="H30" s="423">
        <f t="shared" si="0"/>
        <v>0</v>
      </c>
    </row>
    <row r="31" spans="1:8" s="425" customFormat="1" ht="26.4">
      <c r="A31" s="419" t="s">
        <v>643</v>
      </c>
      <c r="B31" s="426" t="s">
        <v>133</v>
      </c>
      <c r="C31" s="420" t="s">
        <v>683</v>
      </c>
      <c r="D31" s="421">
        <v>42.88</v>
      </c>
      <c r="E31" s="422">
        <f t="shared" si="2"/>
        <v>0</v>
      </c>
      <c r="F31" s="423">
        <f t="shared" si="1"/>
        <v>0</v>
      </c>
      <c r="G31" s="424">
        <v>4</v>
      </c>
      <c r="H31" s="423">
        <f t="shared" si="0"/>
        <v>0</v>
      </c>
    </row>
    <row r="32" spans="1:8" s="425" customFormat="1" ht="26.4">
      <c r="A32" s="427" t="s">
        <v>719</v>
      </c>
      <c r="B32" s="420" t="s">
        <v>131</v>
      </c>
      <c r="C32" s="420" t="s">
        <v>684</v>
      </c>
      <c r="D32" s="421">
        <v>226.37</v>
      </c>
      <c r="E32" s="422">
        <f t="shared" si="2"/>
        <v>0</v>
      </c>
      <c r="F32" s="423">
        <f t="shared" si="1"/>
        <v>0</v>
      </c>
      <c r="G32" s="424">
        <v>4</v>
      </c>
      <c r="H32" s="423">
        <f t="shared" si="0"/>
        <v>0</v>
      </c>
    </row>
    <row r="33" spans="1:8" s="425" customFormat="1" ht="26.4">
      <c r="A33" s="427" t="s">
        <v>719</v>
      </c>
      <c r="B33" s="420" t="s">
        <v>132</v>
      </c>
      <c r="C33" s="420" t="s">
        <v>687</v>
      </c>
      <c r="D33" s="421">
        <v>226.37</v>
      </c>
      <c r="E33" s="422">
        <f t="shared" si="2"/>
        <v>0</v>
      </c>
      <c r="F33" s="423">
        <f t="shared" si="1"/>
        <v>0</v>
      </c>
      <c r="G33" s="424">
        <v>4</v>
      </c>
      <c r="H33" s="423">
        <f t="shared" si="0"/>
        <v>0</v>
      </c>
    </row>
    <row r="34" spans="1:8" s="425" customFormat="1" ht="26.4">
      <c r="A34" s="427" t="s">
        <v>719</v>
      </c>
      <c r="B34" s="426" t="s">
        <v>133</v>
      </c>
      <c r="C34" s="420" t="s">
        <v>683</v>
      </c>
      <c r="D34" s="421">
        <v>151.22</v>
      </c>
      <c r="E34" s="422">
        <f t="shared" si="2"/>
        <v>0</v>
      </c>
      <c r="F34" s="423">
        <f t="shared" si="1"/>
        <v>0</v>
      </c>
      <c r="G34" s="424">
        <v>4</v>
      </c>
      <c r="H34" s="423">
        <f t="shared" si="0"/>
        <v>0</v>
      </c>
    </row>
    <row r="35" spans="1:8" s="425" customFormat="1" ht="26.4">
      <c r="A35" s="427" t="s">
        <v>719</v>
      </c>
      <c r="B35" s="420" t="s">
        <v>131</v>
      </c>
      <c r="C35" s="420" t="s">
        <v>688</v>
      </c>
      <c r="D35" s="421">
        <v>14.32</v>
      </c>
      <c r="E35" s="422">
        <f t="shared" si="2"/>
        <v>0</v>
      </c>
      <c r="F35" s="423">
        <f t="shared" si="1"/>
        <v>0</v>
      </c>
      <c r="G35" s="424">
        <v>4</v>
      </c>
      <c r="H35" s="423">
        <f t="shared" si="0"/>
        <v>0</v>
      </c>
    </row>
    <row r="36" spans="1:8" s="425" customFormat="1" ht="26.4">
      <c r="A36" s="427" t="s">
        <v>719</v>
      </c>
      <c r="B36" s="420" t="s">
        <v>132</v>
      </c>
      <c r="C36" s="420" t="s">
        <v>689</v>
      </c>
      <c r="D36" s="421">
        <v>14.32</v>
      </c>
      <c r="E36" s="422">
        <f t="shared" si="2"/>
        <v>0</v>
      </c>
      <c r="F36" s="423">
        <f t="shared" si="1"/>
        <v>0</v>
      </c>
      <c r="G36" s="424">
        <v>4</v>
      </c>
      <c r="H36" s="423">
        <f t="shared" si="0"/>
        <v>0</v>
      </c>
    </row>
    <row r="37" spans="1:8" s="425" customFormat="1" ht="26.4">
      <c r="A37" s="427" t="s">
        <v>648</v>
      </c>
      <c r="B37" s="420" t="s">
        <v>131</v>
      </c>
      <c r="C37" s="420" t="s">
        <v>684</v>
      </c>
      <c r="D37" s="421">
        <v>528.73</v>
      </c>
      <c r="E37" s="422">
        <f t="shared" si="2"/>
        <v>0</v>
      </c>
      <c r="F37" s="423">
        <f t="shared" si="1"/>
        <v>0</v>
      </c>
      <c r="G37" s="424">
        <v>4</v>
      </c>
      <c r="H37" s="423">
        <f t="shared" si="0"/>
        <v>0</v>
      </c>
    </row>
    <row r="38" spans="1:8" s="425" customFormat="1" ht="26.4">
      <c r="A38" s="427" t="s">
        <v>648</v>
      </c>
      <c r="B38" s="420" t="s">
        <v>132</v>
      </c>
      <c r="C38" s="420" t="s">
        <v>687</v>
      </c>
      <c r="D38" s="421">
        <v>541.46</v>
      </c>
      <c r="E38" s="422">
        <f t="shared" si="2"/>
        <v>0</v>
      </c>
      <c r="F38" s="423">
        <f t="shared" si="1"/>
        <v>0</v>
      </c>
      <c r="G38" s="424">
        <v>4</v>
      </c>
      <c r="H38" s="423">
        <f t="shared" si="0"/>
        <v>0</v>
      </c>
    </row>
    <row r="39" spans="1:8" s="425" customFormat="1" ht="26.4">
      <c r="A39" s="427" t="s">
        <v>648</v>
      </c>
      <c r="B39" s="426" t="s">
        <v>133</v>
      </c>
      <c r="C39" s="420" t="s">
        <v>683</v>
      </c>
      <c r="D39" s="421">
        <v>134.72999999999999</v>
      </c>
      <c r="E39" s="422">
        <f t="shared" si="2"/>
        <v>0</v>
      </c>
      <c r="F39" s="423">
        <f t="shared" si="1"/>
        <v>0</v>
      </c>
      <c r="G39" s="424">
        <v>4</v>
      </c>
      <c r="H39" s="423">
        <f t="shared" si="0"/>
        <v>0</v>
      </c>
    </row>
    <row r="40" spans="1:8" s="425" customFormat="1" ht="26.4">
      <c r="A40" s="427" t="s">
        <v>648</v>
      </c>
      <c r="B40" s="420" t="s">
        <v>132</v>
      </c>
      <c r="C40" s="420" t="s">
        <v>689</v>
      </c>
      <c r="D40" s="421">
        <v>12.77</v>
      </c>
      <c r="E40" s="422">
        <f t="shared" si="2"/>
        <v>0</v>
      </c>
      <c r="F40" s="423">
        <f t="shared" si="1"/>
        <v>0</v>
      </c>
      <c r="G40" s="424">
        <v>4</v>
      </c>
      <c r="H40" s="423">
        <f t="shared" si="0"/>
        <v>0</v>
      </c>
    </row>
    <row r="41" spans="1:8" s="425" customFormat="1" ht="26.4">
      <c r="A41" s="427" t="s">
        <v>648</v>
      </c>
      <c r="B41" s="420" t="s">
        <v>681</v>
      </c>
      <c r="C41" s="420" t="s">
        <v>681</v>
      </c>
      <c r="D41" s="421"/>
      <c r="E41" s="428"/>
      <c r="F41" s="429">
        <v>0</v>
      </c>
      <c r="G41" s="424">
        <v>4</v>
      </c>
      <c r="H41" s="423">
        <f t="shared" si="0"/>
        <v>0</v>
      </c>
    </row>
    <row r="42" spans="1:8" s="425" customFormat="1" ht="26.4">
      <c r="A42" s="419" t="s">
        <v>642</v>
      </c>
      <c r="B42" s="420" t="s">
        <v>131</v>
      </c>
      <c r="C42" s="420" t="s">
        <v>684</v>
      </c>
      <c r="D42" s="421">
        <v>364.2</v>
      </c>
      <c r="E42" s="422">
        <f t="shared" si="2"/>
        <v>0</v>
      </c>
      <c r="F42" s="423">
        <f t="shared" si="1"/>
        <v>0</v>
      </c>
      <c r="G42" s="424">
        <v>4</v>
      </c>
      <c r="H42" s="423">
        <f t="shared" si="0"/>
        <v>0</v>
      </c>
    </row>
    <row r="43" spans="1:8" s="425" customFormat="1" ht="26.4">
      <c r="A43" s="419" t="s">
        <v>642</v>
      </c>
      <c r="B43" s="420" t="s">
        <v>131</v>
      </c>
      <c r="C43" s="420" t="s">
        <v>687</v>
      </c>
      <c r="D43" s="421">
        <v>364.2</v>
      </c>
      <c r="E43" s="422">
        <f t="shared" si="2"/>
        <v>0</v>
      </c>
      <c r="F43" s="423">
        <f t="shared" si="1"/>
        <v>0</v>
      </c>
      <c r="G43" s="424">
        <v>4</v>
      </c>
      <c r="H43" s="423">
        <f t="shared" si="0"/>
        <v>0</v>
      </c>
    </row>
    <row r="44" spans="1:8" s="425" customFormat="1" ht="26.4">
      <c r="A44" s="419" t="s">
        <v>642</v>
      </c>
      <c r="B44" s="426" t="s">
        <v>133</v>
      </c>
      <c r="C44" s="420" t="s">
        <v>683</v>
      </c>
      <c r="D44" s="421">
        <v>230</v>
      </c>
      <c r="E44" s="422">
        <f t="shared" si="2"/>
        <v>0</v>
      </c>
      <c r="F44" s="423">
        <f t="shared" si="1"/>
        <v>0</v>
      </c>
      <c r="G44" s="424">
        <v>4</v>
      </c>
      <c r="H44" s="423">
        <f t="shared" si="0"/>
        <v>0</v>
      </c>
    </row>
    <row r="45" spans="1:8" s="425" customFormat="1">
      <c r="A45" s="419" t="s">
        <v>642</v>
      </c>
      <c r="B45" s="420" t="s">
        <v>707</v>
      </c>
      <c r="C45" s="420" t="s">
        <v>690</v>
      </c>
      <c r="D45" s="421">
        <v>55</v>
      </c>
      <c r="E45" s="422">
        <f t="shared" si="2"/>
        <v>0</v>
      </c>
      <c r="F45" s="423">
        <f t="shared" si="1"/>
        <v>0</v>
      </c>
      <c r="G45" s="424">
        <v>4</v>
      </c>
      <c r="H45" s="423">
        <f t="shared" si="0"/>
        <v>0</v>
      </c>
    </row>
    <row r="46" spans="1:8" s="425" customFormat="1" ht="26.4">
      <c r="A46" s="419" t="s">
        <v>644</v>
      </c>
      <c r="B46" s="420" t="s">
        <v>131</v>
      </c>
      <c r="C46" s="420" t="s">
        <v>684</v>
      </c>
      <c r="D46" s="421">
        <v>629</v>
      </c>
      <c r="E46" s="422">
        <f t="shared" si="2"/>
        <v>0</v>
      </c>
      <c r="F46" s="423">
        <f t="shared" si="1"/>
        <v>0</v>
      </c>
      <c r="G46" s="424">
        <v>4</v>
      </c>
      <c r="H46" s="423">
        <f t="shared" si="0"/>
        <v>0</v>
      </c>
    </row>
    <row r="47" spans="1:8" s="425" customFormat="1" ht="26.4">
      <c r="A47" s="419" t="s">
        <v>644</v>
      </c>
      <c r="B47" s="420" t="s">
        <v>132</v>
      </c>
      <c r="C47" s="420" t="s">
        <v>687</v>
      </c>
      <c r="D47" s="421">
        <v>629</v>
      </c>
      <c r="E47" s="422">
        <f t="shared" si="2"/>
        <v>0</v>
      </c>
      <c r="F47" s="423">
        <f t="shared" si="1"/>
        <v>0</v>
      </c>
      <c r="G47" s="424">
        <v>4</v>
      </c>
      <c r="H47" s="423">
        <f t="shared" si="0"/>
        <v>0</v>
      </c>
    </row>
    <row r="48" spans="1:8" s="425" customFormat="1" ht="26.4">
      <c r="A48" s="419" t="s">
        <v>644</v>
      </c>
      <c r="B48" s="426" t="s">
        <v>133</v>
      </c>
      <c r="C48" s="420" t="s">
        <v>683</v>
      </c>
      <c r="D48" s="421">
        <v>350.8</v>
      </c>
      <c r="E48" s="422">
        <f t="shared" ref="E48:E90" si="3">VLOOKUP(B48,$E$3:$F$10,2,FALSE)</f>
        <v>0</v>
      </c>
      <c r="F48" s="423">
        <f t="shared" si="1"/>
        <v>0</v>
      </c>
      <c r="G48" s="424">
        <v>4</v>
      </c>
      <c r="H48" s="423">
        <f t="shared" si="0"/>
        <v>0</v>
      </c>
    </row>
    <row r="49" spans="1:8" s="425" customFormat="1" ht="26.4">
      <c r="A49" s="419" t="s">
        <v>644</v>
      </c>
      <c r="B49" s="420" t="s">
        <v>681</v>
      </c>
      <c r="C49" s="420" t="s">
        <v>681</v>
      </c>
      <c r="D49" s="421"/>
      <c r="E49" s="428"/>
      <c r="F49" s="429">
        <v>0</v>
      </c>
      <c r="G49" s="424">
        <v>4</v>
      </c>
      <c r="H49" s="423">
        <f t="shared" si="0"/>
        <v>0</v>
      </c>
    </row>
    <row r="50" spans="1:8" s="425" customFormat="1" ht="39.6">
      <c r="A50" s="419" t="s">
        <v>645</v>
      </c>
      <c r="B50" s="420" t="s">
        <v>131</v>
      </c>
      <c r="C50" s="420" t="s">
        <v>691</v>
      </c>
      <c r="D50" s="421">
        <v>240.92</v>
      </c>
      <c r="E50" s="422">
        <f t="shared" si="3"/>
        <v>0</v>
      </c>
      <c r="F50" s="423">
        <f t="shared" si="1"/>
        <v>0</v>
      </c>
      <c r="G50" s="424">
        <v>4</v>
      </c>
      <c r="H50" s="423">
        <f t="shared" si="0"/>
        <v>0</v>
      </c>
    </row>
    <row r="51" spans="1:8" s="425" customFormat="1" ht="39.6">
      <c r="A51" s="419" t="s">
        <v>645</v>
      </c>
      <c r="B51" s="420" t="s">
        <v>132</v>
      </c>
      <c r="C51" s="420" t="s">
        <v>692</v>
      </c>
      <c r="D51" s="421">
        <v>239.92</v>
      </c>
      <c r="E51" s="422">
        <f t="shared" si="3"/>
        <v>0</v>
      </c>
      <c r="F51" s="423">
        <f t="shared" si="1"/>
        <v>0</v>
      </c>
      <c r="G51" s="424">
        <v>4</v>
      </c>
      <c r="H51" s="423">
        <f t="shared" si="0"/>
        <v>0</v>
      </c>
    </row>
    <row r="52" spans="1:8" s="425" customFormat="1" ht="52.8">
      <c r="A52" s="419" t="s">
        <v>645</v>
      </c>
      <c r="B52" s="420" t="s">
        <v>133</v>
      </c>
      <c r="C52" s="420" t="s">
        <v>693</v>
      </c>
      <c r="D52" s="421">
        <v>88.85</v>
      </c>
      <c r="E52" s="422">
        <f t="shared" si="3"/>
        <v>0</v>
      </c>
      <c r="F52" s="423">
        <f t="shared" si="1"/>
        <v>0</v>
      </c>
      <c r="G52" s="424">
        <v>4</v>
      </c>
      <c r="H52" s="423">
        <f t="shared" si="0"/>
        <v>0</v>
      </c>
    </row>
    <row r="53" spans="1:8" s="425" customFormat="1" ht="39.6">
      <c r="A53" s="419" t="s">
        <v>645</v>
      </c>
      <c r="B53" s="420" t="s">
        <v>715</v>
      </c>
      <c r="C53" s="420" t="s">
        <v>694</v>
      </c>
      <c r="D53" s="421">
        <v>105.6</v>
      </c>
      <c r="E53" s="422">
        <f t="shared" si="3"/>
        <v>0</v>
      </c>
      <c r="F53" s="423">
        <f t="shared" si="1"/>
        <v>0</v>
      </c>
      <c r="G53" s="424">
        <v>4</v>
      </c>
      <c r="H53" s="423">
        <f t="shared" si="0"/>
        <v>0</v>
      </c>
    </row>
    <row r="54" spans="1:8" s="425" customFormat="1" ht="26.4">
      <c r="A54" s="419" t="s">
        <v>647</v>
      </c>
      <c r="B54" s="420" t="s">
        <v>131</v>
      </c>
      <c r="C54" s="420" t="s">
        <v>684</v>
      </c>
      <c r="D54" s="421">
        <v>101.41</v>
      </c>
      <c r="E54" s="422">
        <f t="shared" si="3"/>
        <v>0</v>
      </c>
      <c r="F54" s="423">
        <f t="shared" si="1"/>
        <v>0</v>
      </c>
      <c r="G54" s="424">
        <v>4</v>
      </c>
      <c r="H54" s="423">
        <f t="shared" si="0"/>
        <v>0</v>
      </c>
    </row>
    <row r="55" spans="1:8" s="425" customFormat="1" ht="26.4">
      <c r="A55" s="419" t="s">
        <v>647</v>
      </c>
      <c r="B55" s="420" t="s">
        <v>132</v>
      </c>
      <c r="C55" s="420" t="s">
        <v>687</v>
      </c>
      <c r="D55" s="421">
        <v>122.32</v>
      </c>
      <c r="E55" s="422">
        <f t="shared" si="3"/>
        <v>0</v>
      </c>
      <c r="F55" s="423">
        <f t="shared" si="1"/>
        <v>0</v>
      </c>
      <c r="G55" s="424">
        <v>4</v>
      </c>
      <c r="H55" s="423">
        <f t="shared" si="0"/>
        <v>0</v>
      </c>
    </row>
    <row r="56" spans="1:8" s="425" customFormat="1" ht="26.4">
      <c r="A56" s="419" t="s">
        <v>647</v>
      </c>
      <c r="B56" s="426" t="s">
        <v>133</v>
      </c>
      <c r="C56" s="420" t="s">
        <v>683</v>
      </c>
      <c r="D56" s="421">
        <v>9.25</v>
      </c>
      <c r="E56" s="422">
        <f t="shared" si="3"/>
        <v>0</v>
      </c>
      <c r="F56" s="423">
        <f t="shared" si="1"/>
        <v>0</v>
      </c>
      <c r="G56" s="424">
        <v>4</v>
      </c>
      <c r="H56" s="423">
        <f t="shared" si="0"/>
        <v>0</v>
      </c>
    </row>
    <row r="57" spans="1:8" s="425" customFormat="1" ht="26.4">
      <c r="A57" s="430" t="s">
        <v>674</v>
      </c>
      <c r="B57" s="420" t="s">
        <v>131</v>
      </c>
      <c r="C57" s="420" t="s">
        <v>684</v>
      </c>
      <c r="D57" s="421">
        <v>8.65</v>
      </c>
      <c r="E57" s="422">
        <f t="shared" si="3"/>
        <v>0</v>
      </c>
      <c r="F57" s="423">
        <f t="shared" si="1"/>
        <v>0</v>
      </c>
      <c r="G57" s="424">
        <v>4</v>
      </c>
      <c r="H57" s="423">
        <f t="shared" si="0"/>
        <v>0</v>
      </c>
    </row>
    <row r="58" spans="1:8" s="425" customFormat="1" ht="26.4">
      <c r="A58" s="430" t="s">
        <v>674</v>
      </c>
      <c r="B58" s="420" t="s">
        <v>132</v>
      </c>
      <c r="C58" s="420" t="s">
        <v>687</v>
      </c>
      <c r="D58" s="421">
        <v>8.65</v>
      </c>
      <c r="E58" s="422">
        <f t="shared" si="3"/>
        <v>0</v>
      </c>
      <c r="F58" s="423">
        <f t="shared" si="1"/>
        <v>0</v>
      </c>
      <c r="G58" s="424">
        <v>4</v>
      </c>
      <c r="H58" s="423">
        <f t="shared" si="0"/>
        <v>0</v>
      </c>
    </row>
    <row r="59" spans="1:8" s="425" customFormat="1" ht="26.4">
      <c r="A59" s="430" t="s">
        <v>674</v>
      </c>
      <c r="B59" s="426" t="s">
        <v>133</v>
      </c>
      <c r="C59" s="420" t="s">
        <v>683</v>
      </c>
      <c r="D59" s="421">
        <v>3.35</v>
      </c>
      <c r="E59" s="422">
        <f t="shared" si="3"/>
        <v>0</v>
      </c>
      <c r="F59" s="423">
        <f t="shared" si="1"/>
        <v>0</v>
      </c>
      <c r="G59" s="424">
        <v>4</v>
      </c>
      <c r="H59" s="423">
        <f t="shared" si="0"/>
        <v>0</v>
      </c>
    </row>
    <row r="60" spans="1:8" s="425" customFormat="1" ht="26.4">
      <c r="A60" s="430" t="s">
        <v>675</v>
      </c>
      <c r="B60" s="420" t="s">
        <v>131</v>
      </c>
      <c r="C60" s="420" t="s">
        <v>684</v>
      </c>
      <c r="D60" s="421">
        <v>145.69999999999999</v>
      </c>
      <c r="E60" s="422">
        <f t="shared" si="3"/>
        <v>0</v>
      </c>
      <c r="F60" s="423">
        <f t="shared" si="1"/>
        <v>0</v>
      </c>
      <c r="G60" s="424">
        <v>4</v>
      </c>
      <c r="H60" s="423">
        <f t="shared" si="0"/>
        <v>0</v>
      </c>
    </row>
    <row r="61" spans="1:8" s="425" customFormat="1" ht="26.4">
      <c r="A61" s="430" t="s">
        <v>675</v>
      </c>
      <c r="B61" s="420" t="s">
        <v>132</v>
      </c>
      <c r="C61" s="420" t="s">
        <v>687</v>
      </c>
      <c r="D61" s="421">
        <v>145.69999999999999</v>
      </c>
      <c r="E61" s="422">
        <f t="shared" si="3"/>
        <v>0</v>
      </c>
      <c r="F61" s="423">
        <f t="shared" si="1"/>
        <v>0</v>
      </c>
      <c r="G61" s="424">
        <v>4</v>
      </c>
      <c r="H61" s="423">
        <f t="shared" si="0"/>
        <v>0</v>
      </c>
    </row>
    <row r="62" spans="1:8" s="425" customFormat="1" ht="26.4">
      <c r="A62" s="430" t="s">
        <v>675</v>
      </c>
      <c r="B62" s="426" t="s">
        <v>133</v>
      </c>
      <c r="C62" s="420" t="s">
        <v>683</v>
      </c>
      <c r="D62" s="421">
        <v>44.7</v>
      </c>
      <c r="E62" s="422">
        <f t="shared" si="3"/>
        <v>0</v>
      </c>
      <c r="F62" s="423">
        <f t="shared" si="1"/>
        <v>0</v>
      </c>
      <c r="G62" s="424">
        <v>4</v>
      </c>
      <c r="H62" s="423">
        <f t="shared" si="0"/>
        <v>0</v>
      </c>
    </row>
    <row r="63" spans="1:8" s="425" customFormat="1" ht="26.4">
      <c r="A63" s="430" t="s">
        <v>676</v>
      </c>
      <c r="B63" s="420" t="s">
        <v>131</v>
      </c>
      <c r="C63" s="420" t="s">
        <v>684</v>
      </c>
      <c r="D63" s="421">
        <v>313.2</v>
      </c>
      <c r="E63" s="422">
        <f t="shared" si="3"/>
        <v>0</v>
      </c>
      <c r="F63" s="423">
        <f t="shared" si="1"/>
        <v>0</v>
      </c>
      <c r="G63" s="424">
        <v>4</v>
      </c>
      <c r="H63" s="423">
        <f t="shared" si="0"/>
        <v>0</v>
      </c>
    </row>
    <row r="64" spans="1:8" s="425" customFormat="1" ht="26.4">
      <c r="A64" s="430" t="s">
        <v>676</v>
      </c>
      <c r="B64" s="420" t="s">
        <v>132</v>
      </c>
      <c r="C64" s="420" t="s">
        <v>687</v>
      </c>
      <c r="D64" s="421">
        <v>361.35</v>
      </c>
      <c r="E64" s="422">
        <f t="shared" si="3"/>
        <v>0</v>
      </c>
      <c r="F64" s="423">
        <f t="shared" si="1"/>
        <v>0</v>
      </c>
      <c r="G64" s="424">
        <v>4</v>
      </c>
      <c r="H64" s="423">
        <f t="shared" si="0"/>
        <v>0</v>
      </c>
    </row>
    <row r="65" spans="1:8" s="425" customFormat="1" ht="26.4">
      <c r="A65" s="430" t="s">
        <v>676</v>
      </c>
      <c r="B65" s="426" t="s">
        <v>133</v>
      </c>
      <c r="C65" s="420" t="s">
        <v>683</v>
      </c>
      <c r="D65" s="421">
        <v>179.73</v>
      </c>
      <c r="E65" s="422">
        <f t="shared" si="3"/>
        <v>0</v>
      </c>
      <c r="F65" s="423">
        <f t="shared" si="1"/>
        <v>0</v>
      </c>
      <c r="G65" s="424">
        <v>4</v>
      </c>
      <c r="H65" s="423">
        <f t="shared" si="0"/>
        <v>0</v>
      </c>
    </row>
    <row r="66" spans="1:8" s="425" customFormat="1" ht="26.4">
      <c r="A66" s="430" t="s">
        <v>676</v>
      </c>
      <c r="B66" s="420" t="s">
        <v>681</v>
      </c>
      <c r="C66" s="420" t="s">
        <v>681</v>
      </c>
      <c r="D66" s="421"/>
      <c r="E66" s="428"/>
      <c r="F66" s="429">
        <v>0</v>
      </c>
      <c r="G66" s="424">
        <v>4</v>
      </c>
      <c r="H66" s="423">
        <f t="shared" si="0"/>
        <v>0</v>
      </c>
    </row>
    <row r="67" spans="1:8" s="425" customFormat="1" ht="26.4">
      <c r="A67" s="430" t="s">
        <v>677</v>
      </c>
      <c r="B67" s="420" t="s">
        <v>131</v>
      </c>
      <c r="C67" s="420" t="s">
        <v>684</v>
      </c>
      <c r="D67" s="421">
        <v>97.33</v>
      </c>
      <c r="E67" s="422">
        <f t="shared" si="3"/>
        <v>0</v>
      </c>
      <c r="F67" s="423">
        <f t="shared" si="1"/>
        <v>0</v>
      </c>
      <c r="G67" s="424">
        <v>4</v>
      </c>
      <c r="H67" s="423">
        <f t="shared" si="0"/>
        <v>0</v>
      </c>
    </row>
    <row r="68" spans="1:8" s="425" customFormat="1" ht="26.4">
      <c r="A68" s="430" t="s">
        <v>677</v>
      </c>
      <c r="B68" s="420" t="s">
        <v>132</v>
      </c>
      <c r="C68" s="420" t="s">
        <v>687</v>
      </c>
      <c r="D68" s="421">
        <v>101.91</v>
      </c>
      <c r="E68" s="422">
        <f t="shared" si="3"/>
        <v>0</v>
      </c>
      <c r="F68" s="423">
        <f t="shared" si="1"/>
        <v>0</v>
      </c>
      <c r="G68" s="424">
        <v>4</v>
      </c>
      <c r="H68" s="423">
        <f t="shared" si="0"/>
        <v>0</v>
      </c>
    </row>
    <row r="69" spans="1:8" s="425" customFormat="1" ht="26.4">
      <c r="A69" s="430" t="s">
        <v>677</v>
      </c>
      <c r="B69" s="426" t="s">
        <v>133</v>
      </c>
      <c r="C69" s="420" t="s">
        <v>683</v>
      </c>
      <c r="D69" s="421">
        <v>17.809999999999999</v>
      </c>
      <c r="E69" s="422">
        <f t="shared" si="3"/>
        <v>0</v>
      </c>
      <c r="F69" s="423">
        <f t="shared" si="1"/>
        <v>0</v>
      </c>
      <c r="G69" s="424">
        <v>4</v>
      </c>
      <c r="H69" s="423">
        <f t="shared" si="0"/>
        <v>0</v>
      </c>
    </row>
    <row r="70" spans="1:8" s="425" customFormat="1" ht="26.4">
      <c r="A70" s="430" t="s">
        <v>677</v>
      </c>
      <c r="B70" s="420" t="s">
        <v>681</v>
      </c>
      <c r="C70" s="420" t="s">
        <v>681</v>
      </c>
      <c r="D70" s="421"/>
      <c r="E70" s="428"/>
      <c r="F70" s="429">
        <v>0</v>
      </c>
      <c r="G70" s="424">
        <v>4</v>
      </c>
      <c r="H70" s="423">
        <f t="shared" si="0"/>
        <v>0</v>
      </c>
    </row>
    <row r="71" spans="1:8" s="425" customFormat="1" ht="26.4">
      <c r="A71" s="430" t="s">
        <v>678</v>
      </c>
      <c r="B71" s="420" t="s">
        <v>131</v>
      </c>
      <c r="C71" s="420" t="s">
        <v>684</v>
      </c>
      <c r="D71" s="421">
        <v>126.27</v>
      </c>
      <c r="E71" s="422">
        <f t="shared" si="3"/>
        <v>0</v>
      </c>
      <c r="F71" s="423">
        <f t="shared" si="1"/>
        <v>0</v>
      </c>
      <c r="G71" s="424">
        <v>4</v>
      </c>
      <c r="H71" s="423">
        <f t="shared" si="0"/>
        <v>0</v>
      </c>
    </row>
    <row r="72" spans="1:8" s="425" customFormat="1" ht="26.4">
      <c r="A72" s="430" t="s">
        <v>678</v>
      </c>
      <c r="B72" s="420" t="s">
        <v>132</v>
      </c>
      <c r="C72" s="420" t="s">
        <v>687</v>
      </c>
      <c r="D72" s="421">
        <v>126.27</v>
      </c>
      <c r="E72" s="422">
        <f t="shared" si="3"/>
        <v>0</v>
      </c>
      <c r="F72" s="423">
        <f t="shared" si="1"/>
        <v>0</v>
      </c>
      <c r="G72" s="424">
        <v>4</v>
      </c>
      <c r="H72" s="423">
        <f t="shared" si="0"/>
        <v>0</v>
      </c>
    </row>
    <row r="73" spans="1:8" s="425" customFormat="1" ht="26.4">
      <c r="A73" s="430" t="s">
        <v>678</v>
      </c>
      <c r="B73" s="426" t="s">
        <v>133</v>
      </c>
      <c r="C73" s="420" t="s">
        <v>683</v>
      </c>
      <c r="D73" s="421">
        <v>69.17</v>
      </c>
      <c r="E73" s="422">
        <f t="shared" si="3"/>
        <v>0</v>
      </c>
      <c r="F73" s="423">
        <f t="shared" si="1"/>
        <v>0</v>
      </c>
      <c r="G73" s="424">
        <v>4</v>
      </c>
      <c r="H73" s="423">
        <f t="shared" si="0"/>
        <v>0</v>
      </c>
    </row>
    <row r="74" spans="1:8" s="425" customFormat="1" ht="26.4">
      <c r="A74" s="419" t="s">
        <v>646</v>
      </c>
      <c r="B74" s="420" t="s">
        <v>131</v>
      </c>
      <c r="C74" s="420" t="s">
        <v>684</v>
      </c>
      <c r="D74" s="421">
        <v>450.53</v>
      </c>
      <c r="E74" s="422">
        <f t="shared" si="3"/>
        <v>0</v>
      </c>
      <c r="F74" s="423">
        <f t="shared" si="1"/>
        <v>0</v>
      </c>
      <c r="G74" s="424">
        <v>4</v>
      </c>
      <c r="H74" s="423">
        <f t="shared" si="0"/>
        <v>0</v>
      </c>
    </row>
    <row r="75" spans="1:8" s="425" customFormat="1" ht="26.4">
      <c r="A75" s="419" t="s">
        <v>646</v>
      </c>
      <c r="B75" s="420" t="s">
        <v>132</v>
      </c>
      <c r="C75" s="420" t="s">
        <v>687</v>
      </c>
      <c r="D75" s="421">
        <v>450.53</v>
      </c>
      <c r="E75" s="422">
        <f t="shared" si="3"/>
        <v>0</v>
      </c>
      <c r="F75" s="423">
        <f t="shared" si="1"/>
        <v>0</v>
      </c>
      <c r="G75" s="424">
        <v>4</v>
      </c>
      <c r="H75" s="423">
        <f t="shared" si="0"/>
        <v>0</v>
      </c>
    </row>
    <row r="76" spans="1:8" s="425" customFormat="1" ht="26.4">
      <c r="A76" s="419" t="s">
        <v>646</v>
      </c>
      <c r="B76" s="426" t="s">
        <v>133</v>
      </c>
      <c r="C76" s="420" t="s">
        <v>683</v>
      </c>
      <c r="D76" s="421">
        <v>1229</v>
      </c>
      <c r="E76" s="422">
        <f t="shared" si="3"/>
        <v>0</v>
      </c>
      <c r="F76" s="423">
        <f t="shared" si="1"/>
        <v>0</v>
      </c>
      <c r="G76" s="424">
        <v>4</v>
      </c>
      <c r="H76" s="423">
        <f t="shared" si="0"/>
        <v>0</v>
      </c>
    </row>
    <row r="77" spans="1:8" s="425" customFormat="1">
      <c r="A77" s="419" t="s">
        <v>646</v>
      </c>
      <c r="B77" s="420" t="s">
        <v>131</v>
      </c>
      <c r="C77" s="420" t="s">
        <v>695</v>
      </c>
      <c r="D77" s="421">
        <v>16.8</v>
      </c>
      <c r="E77" s="422">
        <f t="shared" si="3"/>
        <v>0</v>
      </c>
      <c r="F77" s="423">
        <f t="shared" si="1"/>
        <v>0</v>
      </c>
      <c r="G77" s="424">
        <v>4</v>
      </c>
      <c r="H77" s="423">
        <f t="shared" ref="H77:H90" si="4">G77*F77</f>
        <v>0</v>
      </c>
    </row>
    <row r="78" spans="1:8" s="425" customFormat="1">
      <c r="A78" s="419" t="s">
        <v>646</v>
      </c>
      <c r="B78" s="420" t="s">
        <v>132</v>
      </c>
      <c r="C78" s="420" t="s">
        <v>696</v>
      </c>
      <c r="D78" s="421">
        <v>16.8</v>
      </c>
      <c r="E78" s="422">
        <f t="shared" si="3"/>
        <v>0</v>
      </c>
      <c r="F78" s="423">
        <f t="shared" ref="F78:F90" si="5">(D78*E78)</f>
        <v>0</v>
      </c>
      <c r="G78" s="424">
        <v>4</v>
      </c>
      <c r="H78" s="423">
        <f t="shared" si="4"/>
        <v>0</v>
      </c>
    </row>
    <row r="79" spans="1:8" s="425" customFormat="1" ht="26.4">
      <c r="A79" s="419" t="s">
        <v>646</v>
      </c>
      <c r="B79" s="420" t="s">
        <v>681</v>
      </c>
      <c r="C79" s="420" t="s">
        <v>681</v>
      </c>
      <c r="D79" s="421"/>
      <c r="E79" s="428"/>
      <c r="F79" s="429">
        <v>0</v>
      </c>
      <c r="G79" s="424">
        <v>4</v>
      </c>
      <c r="H79" s="423">
        <f t="shared" si="4"/>
        <v>0</v>
      </c>
    </row>
    <row r="80" spans="1:8" s="425" customFormat="1" ht="26.4">
      <c r="A80" s="419" t="s">
        <v>717</v>
      </c>
      <c r="B80" s="420" t="s">
        <v>131</v>
      </c>
      <c r="C80" s="420" t="s">
        <v>697</v>
      </c>
      <c r="D80" s="421">
        <v>712.32</v>
      </c>
      <c r="E80" s="422">
        <f t="shared" si="3"/>
        <v>0</v>
      </c>
      <c r="F80" s="423">
        <f t="shared" si="5"/>
        <v>0</v>
      </c>
      <c r="G80" s="424">
        <v>4</v>
      </c>
      <c r="H80" s="423">
        <f t="shared" si="4"/>
        <v>0</v>
      </c>
    </row>
    <row r="81" spans="1:8" s="425" customFormat="1" ht="39.6">
      <c r="A81" s="419" t="s">
        <v>717</v>
      </c>
      <c r="B81" s="420" t="s">
        <v>132</v>
      </c>
      <c r="C81" s="420" t="s">
        <v>698</v>
      </c>
      <c r="D81" s="421">
        <v>954.85</v>
      </c>
      <c r="E81" s="422">
        <f t="shared" si="3"/>
        <v>0</v>
      </c>
      <c r="F81" s="423">
        <f t="shared" si="5"/>
        <v>0</v>
      </c>
      <c r="G81" s="424">
        <v>4</v>
      </c>
      <c r="H81" s="423">
        <f t="shared" si="4"/>
        <v>0</v>
      </c>
    </row>
    <row r="82" spans="1:8" s="425" customFormat="1" ht="26.4">
      <c r="A82" s="419" t="s">
        <v>717</v>
      </c>
      <c r="B82" s="426" t="s">
        <v>133</v>
      </c>
      <c r="C82" s="420" t="s">
        <v>683</v>
      </c>
      <c r="D82" s="421">
        <v>564.99</v>
      </c>
      <c r="E82" s="422">
        <f t="shared" si="3"/>
        <v>0</v>
      </c>
      <c r="F82" s="423">
        <f t="shared" si="5"/>
        <v>0</v>
      </c>
      <c r="G82" s="424">
        <v>4</v>
      </c>
      <c r="H82" s="423">
        <f t="shared" si="4"/>
        <v>0</v>
      </c>
    </row>
    <row r="83" spans="1:8" s="425" customFormat="1" ht="39.6">
      <c r="A83" s="419" t="s">
        <v>717</v>
      </c>
      <c r="B83" s="420" t="s">
        <v>707</v>
      </c>
      <c r="C83" s="420" t="s">
        <v>699</v>
      </c>
      <c r="D83" s="421">
        <v>2462.9</v>
      </c>
      <c r="E83" s="422">
        <f t="shared" si="3"/>
        <v>0</v>
      </c>
      <c r="F83" s="423">
        <f t="shared" si="5"/>
        <v>0</v>
      </c>
      <c r="G83" s="424">
        <v>1</v>
      </c>
      <c r="H83" s="423">
        <f t="shared" si="4"/>
        <v>0</v>
      </c>
    </row>
    <row r="84" spans="1:8" s="425" customFormat="1" ht="26.4">
      <c r="A84" s="419" t="s">
        <v>717</v>
      </c>
      <c r="B84" s="420" t="s">
        <v>700</v>
      </c>
      <c r="C84" s="420" t="s">
        <v>700</v>
      </c>
      <c r="D84" s="421"/>
      <c r="E84" s="428"/>
      <c r="F84" s="429">
        <v>0</v>
      </c>
      <c r="G84" s="424">
        <v>4</v>
      </c>
      <c r="H84" s="423">
        <f t="shared" si="4"/>
        <v>0</v>
      </c>
    </row>
    <row r="85" spans="1:8" s="425" customFormat="1" ht="26.4">
      <c r="A85" s="419" t="s">
        <v>717</v>
      </c>
      <c r="B85" s="420" t="s">
        <v>681</v>
      </c>
      <c r="C85" s="420" t="s">
        <v>681</v>
      </c>
      <c r="D85" s="421"/>
      <c r="E85" s="428"/>
      <c r="F85" s="429">
        <v>0</v>
      </c>
      <c r="G85" s="424">
        <v>4</v>
      </c>
      <c r="H85" s="423">
        <f t="shared" si="4"/>
        <v>0</v>
      </c>
    </row>
    <row r="86" spans="1:8" s="425" customFormat="1" ht="52.8">
      <c r="A86" s="419" t="s">
        <v>649</v>
      </c>
      <c r="B86" s="420" t="s">
        <v>132</v>
      </c>
      <c r="C86" s="420" t="s">
        <v>701</v>
      </c>
      <c r="D86" s="421">
        <v>133</v>
      </c>
      <c r="E86" s="422">
        <f t="shared" si="3"/>
        <v>0</v>
      </c>
      <c r="F86" s="423">
        <f t="shared" si="5"/>
        <v>0</v>
      </c>
      <c r="G86" s="424">
        <v>2</v>
      </c>
      <c r="H86" s="423">
        <f t="shared" si="4"/>
        <v>0</v>
      </c>
    </row>
    <row r="87" spans="1:8" s="425" customFormat="1" ht="39.6">
      <c r="A87" s="419" t="s">
        <v>649</v>
      </c>
      <c r="B87" s="420" t="s">
        <v>131</v>
      </c>
      <c r="C87" s="420" t="s">
        <v>702</v>
      </c>
      <c r="D87" s="421">
        <v>94</v>
      </c>
      <c r="E87" s="422">
        <f t="shared" si="3"/>
        <v>0</v>
      </c>
      <c r="F87" s="423">
        <f t="shared" si="5"/>
        <v>0</v>
      </c>
      <c r="G87" s="424">
        <v>2</v>
      </c>
      <c r="H87" s="423">
        <f t="shared" si="4"/>
        <v>0</v>
      </c>
    </row>
    <row r="88" spans="1:8" s="425" customFormat="1" ht="66">
      <c r="A88" s="419" t="s">
        <v>649</v>
      </c>
      <c r="B88" s="420" t="s">
        <v>133</v>
      </c>
      <c r="C88" s="420" t="s">
        <v>703</v>
      </c>
      <c r="D88" s="421">
        <v>124</v>
      </c>
      <c r="E88" s="422">
        <f t="shared" si="3"/>
        <v>0</v>
      </c>
      <c r="F88" s="423">
        <f t="shared" si="5"/>
        <v>0</v>
      </c>
      <c r="G88" s="424">
        <v>2</v>
      </c>
      <c r="H88" s="423">
        <f t="shared" si="4"/>
        <v>0</v>
      </c>
    </row>
    <row r="89" spans="1:8" s="425" customFormat="1" ht="26.4">
      <c r="A89" s="419" t="s">
        <v>649</v>
      </c>
      <c r="B89" s="420" t="s">
        <v>133</v>
      </c>
      <c r="C89" s="420" t="s">
        <v>704</v>
      </c>
      <c r="D89" s="421">
        <v>42</v>
      </c>
      <c r="E89" s="422">
        <f t="shared" si="3"/>
        <v>0</v>
      </c>
      <c r="F89" s="423">
        <f t="shared" si="5"/>
        <v>0</v>
      </c>
      <c r="G89" s="424">
        <v>2</v>
      </c>
      <c r="H89" s="423">
        <f t="shared" si="4"/>
        <v>0</v>
      </c>
    </row>
    <row r="90" spans="1:8" s="425" customFormat="1" ht="26.4">
      <c r="A90" s="419" t="s">
        <v>649</v>
      </c>
      <c r="B90" s="420" t="s">
        <v>706</v>
      </c>
      <c r="C90" s="420" t="s">
        <v>705</v>
      </c>
      <c r="D90" s="421">
        <v>96</v>
      </c>
      <c r="E90" s="422">
        <f t="shared" si="3"/>
        <v>0</v>
      </c>
      <c r="F90" s="423">
        <f t="shared" si="5"/>
        <v>0</v>
      </c>
      <c r="G90" s="424">
        <v>2</v>
      </c>
      <c r="H90" s="423">
        <f t="shared" si="4"/>
        <v>0</v>
      </c>
    </row>
    <row r="91" spans="1:8" s="304" customFormat="1" ht="12.6">
      <c r="A91" s="412" t="s">
        <v>9</v>
      </c>
      <c r="B91" s="414"/>
      <c r="C91" s="414"/>
      <c r="D91" s="413"/>
      <c r="E91" s="415"/>
      <c r="F91" s="416"/>
      <c r="G91" s="417"/>
      <c r="H91" s="418">
        <f>SUM(H13:H90)</f>
        <v>0</v>
      </c>
    </row>
  </sheetData>
  <autoFilter ref="A12:Z91" xr:uid="{00000000-0009-0000-0000-00000A000000}"/>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D62"/>
  <sheetViews>
    <sheetView showGridLines="0" showZeros="0" tabSelected="1" zoomScaleNormal="100" workbookViewId="0">
      <pane xSplit="1" ySplit="11" topLeftCell="B12" activePane="bottomRight" state="frozen"/>
      <selection pane="topRight" activeCell="B1" sqref="B1"/>
      <selection pane="bottomLeft" activeCell="A15" sqref="A15"/>
      <selection pane="bottomRight" activeCell="B10" sqref="B10"/>
    </sheetView>
  </sheetViews>
  <sheetFormatPr defaultColWidth="8.6640625" defaultRowHeight="14.1" customHeight="1"/>
  <cols>
    <col min="1" max="1" width="34.6640625" style="17" customWidth="1"/>
    <col min="2" max="3" width="16" style="17" customWidth="1"/>
    <col min="4" max="5" width="13.6640625" style="25" customWidth="1"/>
    <col min="6" max="6" width="14.77734375" style="25" customWidth="1"/>
    <col min="7" max="7" width="13.6640625" style="25" customWidth="1"/>
    <col min="8" max="8" width="15.44140625" style="25" customWidth="1"/>
    <col min="9" max="9" width="15" style="25" customWidth="1"/>
    <col min="10" max="10" width="17.21875" style="25" customWidth="1"/>
    <col min="11" max="11" width="15" style="25" customWidth="1"/>
    <col min="12" max="12" width="16.44140625" style="25" customWidth="1"/>
    <col min="13" max="13" width="14" style="25" customWidth="1"/>
    <col min="14" max="14" width="17.21875" style="25" customWidth="1"/>
    <col min="15" max="15" width="13.6640625" style="25" customWidth="1"/>
    <col min="16" max="16" width="16.5546875" style="25" customWidth="1"/>
    <col min="17" max="17" width="14.88671875" style="25" customWidth="1"/>
    <col min="18" max="18" width="16.33203125" style="25" customWidth="1"/>
    <col min="19" max="20" width="13.6640625" style="25" customWidth="1"/>
    <col min="21" max="25" width="13.33203125" style="25" customWidth="1"/>
    <col min="26" max="26" width="14.77734375" style="25" customWidth="1"/>
    <col min="27" max="30" width="13.33203125" style="25" customWidth="1"/>
    <col min="31" max="16384" width="8.6640625" style="17"/>
  </cols>
  <sheetData>
    <row r="1" spans="1:30" ht="14.1" customHeight="1">
      <c r="A1" s="276" t="s">
        <v>23</v>
      </c>
      <c r="E1" s="353" t="s">
        <v>200</v>
      </c>
      <c r="F1" s="354"/>
      <c r="G1" s="18"/>
      <c r="H1" s="381" t="s">
        <v>199</v>
      </c>
      <c r="I1" s="347"/>
      <c r="J1" s="347"/>
      <c r="K1" s="347"/>
      <c r="L1" s="348"/>
      <c r="M1" s="387" t="e">
        <f>L34</f>
        <v>#DIV/0!</v>
      </c>
      <c r="N1" s="18"/>
      <c r="AD1" s="17"/>
    </row>
    <row r="2" spans="1:30" ht="14.1" customHeight="1">
      <c r="E2" s="355"/>
      <c r="F2" s="356" t="s">
        <v>201</v>
      </c>
      <c r="G2" s="18"/>
      <c r="H2" s="382" t="s">
        <v>10</v>
      </c>
      <c r="I2" s="383"/>
      <c r="J2" s="383"/>
      <c r="K2" s="383"/>
      <c r="L2" s="384">
        <v>0.21</v>
      </c>
      <c r="M2" s="385" t="e">
        <f>L2*M1</f>
        <v>#DIV/0!</v>
      </c>
      <c r="N2" s="18"/>
      <c r="AD2" s="17"/>
    </row>
    <row r="3" spans="1:30" ht="14.1" customHeight="1">
      <c r="A3" s="27" t="s">
        <v>27</v>
      </c>
      <c r="B3" s="394" t="s">
        <v>712</v>
      </c>
      <c r="C3" s="404"/>
      <c r="D3" s="18"/>
      <c r="E3" s="18"/>
      <c r="G3" s="18"/>
      <c r="H3" s="382" t="s">
        <v>24</v>
      </c>
      <c r="I3" s="383"/>
      <c r="J3" s="383"/>
      <c r="K3" s="383"/>
      <c r="L3" s="383"/>
      <c r="M3" s="386" t="e">
        <f>M1+M2</f>
        <v>#DIV/0!</v>
      </c>
      <c r="N3" s="18"/>
      <c r="AB3" s="18"/>
      <c r="AC3" s="18"/>
      <c r="AD3" s="17"/>
    </row>
    <row r="4" spans="1:30" ht="14.1" customHeight="1">
      <c r="A4" s="27" t="s">
        <v>14</v>
      </c>
      <c r="B4" s="394" t="str">
        <f ca="1">MID(CELL("bestandsnaam",$B$10),SEARCH("]",CELL("bestandsnaam",$B$10),1)+1,256)</f>
        <v>2-Kosten per locatie</v>
      </c>
      <c r="C4" s="394"/>
      <c r="D4" s="18"/>
      <c r="E4" s="353" t="s">
        <v>203</v>
      </c>
      <c r="F4" s="354"/>
      <c r="G4" s="18"/>
      <c r="H4" s="383"/>
      <c r="I4" s="383"/>
      <c r="J4" s="383"/>
      <c r="K4" s="383"/>
      <c r="L4" s="383"/>
      <c r="M4" s="383"/>
      <c r="N4" s="18"/>
      <c r="AB4" s="18"/>
      <c r="AC4" s="18"/>
      <c r="AD4" s="17"/>
    </row>
    <row r="5" spans="1:30" ht="14.1" customHeight="1">
      <c r="A5" s="27" t="s">
        <v>73</v>
      </c>
      <c r="B5" s="394" t="s">
        <v>667</v>
      </c>
      <c r="C5" s="404"/>
      <c r="D5" s="18"/>
      <c r="E5" s="359"/>
      <c r="F5" s="356" t="s">
        <v>204</v>
      </c>
      <c r="G5" s="18"/>
      <c r="H5" s="350" t="s">
        <v>208</v>
      </c>
      <c r="I5" s="351"/>
      <c r="J5" s="351"/>
      <c r="K5" s="351"/>
      <c r="L5" s="351"/>
      <c r="M5" s="352">
        <v>340000</v>
      </c>
      <c r="N5" s="18"/>
      <c r="AB5" s="18"/>
      <c r="AC5" s="18"/>
      <c r="AD5" s="17"/>
    </row>
    <row r="6" spans="1:30" ht="14.1" customHeight="1">
      <c r="A6" s="27" t="s">
        <v>191</v>
      </c>
      <c r="B6" s="394" t="s">
        <v>666</v>
      </c>
      <c r="C6" s="404"/>
      <c r="D6" s="18"/>
      <c r="E6" s="18"/>
      <c r="F6" s="18"/>
      <c r="G6" s="18"/>
      <c r="H6" s="350" t="s">
        <v>209</v>
      </c>
      <c r="I6" s="351"/>
      <c r="J6" s="351"/>
      <c r="K6" s="351"/>
      <c r="L6" s="351"/>
      <c r="M6" s="352">
        <v>305000</v>
      </c>
      <c r="N6" s="18"/>
      <c r="AB6" s="18"/>
      <c r="AC6" s="18"/>
      <c r="AD6" s="17"/>
    </row>
    <row r="7" spans="1:30" ht="14.1" customHeight="1">
      <c r="A7" s="27" t="s">
        <v>171</v>
      </c>
      <c r="B7" s="370"/>
      <c r="C7" s="362"/>
      <c r="D7" s="18"/>
      <c r="E7" s="18"/>
      <c r="F7" s="18"/>
      <c r="G7" s="18"/>
      <c r="H7" s="18"/>
      <c r="I7" s="18"/>
      <c r="N7" s="18"/>
      <c r="S7" s="18"/>
      <c r="T7" s="17"/>
      <c r="U7" s="17"/>
      <c r="V7" s="17"/>
      <c r="AC7" s="18"/>
      <c r="AD7" s="18"/>
    </row>
    <row r="8" spans="1:30" ht="14.1" customHeight="1">
      <c r="A8" s="27" t="s">
        <v>11</v>
      </c>
      <c r="B8" s="28">
        <v>45292</v>
      </c>
      <c r="C8" s="27"/>
      <c r="D8" s="18"/>
      <c r="E8" s="18"/>
      <c r="F8" s="18"/>
      <c r="G8" s="18"/>
      <c r="H8" s="18"/>
      <c r="I8" s="18"/>
      <c r="N8" s="18"/>
      <c r="O8" s="18"/>
      <c r="S8" s="18"/>
      <c r="T8" s="17"/>
      <c r="U8" s="17"/>
      <c r="V8" s="17"/>
      <c r="W8" s="349"/>
      <c r="X8" s="349"/>
      <c r="Y8" s="349"/>
      <c r="Z8" s="349"/>
      <c r="AA8" s="349"/>
      <c r="AB8" s="349"/>
      <c r="AC8" s="18"/>
      <c r="AD8" s="18"/>
    </row>
    <row r="9" spans="1:30" ht="14.1" customHeight="1">
      <c r="A9" s="27" t="s">
        <v>222</v>
      </c>
      <c r="B9" s="399" t="s">
        <v>720</v>
      </c>
      <c r="C9" s="27"/>
      <c r="D9" s="18"/>
      <c r="E9" s="18"/>
      <c r="F9" s="18"/>
      <c r="G9" s="18"/>
      <c r="H9" s="18"/>
      <c r="I9" s="18"/>
      <c r="N9" s="18"/>
      <c r="O9" s="18"/>
      <c r="S9" s="18"/>
      <c r="T9" s="17"/>
      <c r="U9" s="17"/>
      <c r="V9" s="17"/>
      <c r="W9" s="17"/>
      <c r="X9" s="17"/>
      <c r="Y9" s="17"/>
      <c r="Z9" s="17"/>
      <c r="AA9" s="17"/>
      <c r="AB9" s="17"/>
      <c r="AC9" s="18"/>
      <c r="AD9" s="18"/>
    </row>
    <row r="10" spans="1:30" ht="14.1" customHeight="1">
      <c r="A10" s="20"/>
      <c r="B10" s="20"/>
      <c r="C10" s="20"/>
      <c r="D10" s="20"/>
      <c r="E10" s="20"/>
      <c r="F10" s="20"/>
      <c r="G10" s="20"/>
      <c r="H10" s="20"/>
      <c r="I10" s="20"/>
      <c r="J10" s="18"/>
      <c r="K10" s="18"/>
      <c r="L10" s="18"/>
      <c r="M10" s="18"/>
      <c r="N10" s="18"/>
      <c r="O10" s="18"/>
      <c r="P10" s="18"/>
      <c r="Q10" s="17"/>
      <c r="R10" s="17"/>
      <c r="S10" s="17"/>
      <c r="T10" s="17"/>
      <c r="U10" s="17"/>
      <c r="V10" s="17"/>
      <c r="W10" s="17"/>
      <c r="X10" s="17"/>
      <c r="Y10" s="17"/>
      <c r="Z10" s="17"/>
      <c r="AA10" s="17"/>
      <c r="AB10" s="17"/>
      <c r="AC10" s="17"/>
      <c r="AD10" s="17"/>
    </row>
    <row r="11" spans="1:30" ht="64.5" customHeight="1">
      <c r="A11" s="316" t="s">
        <v>96</v>
      </c>
      <c r="B11" s="317" t="s">
        <v>157</v>
      </c>
      <c r="C11" s="334" t="s">
        <v>207</v>
      </c>
      <c r="D11" s="371" t="s">
        <v>205</v>
      </c>
      <c r="E11" s="318" t="s">
        <v>713</v>
      </c>
      <c r="F11" s="318" t="s">
        <v>214</v>
      </c>
      <c r="G11" s="318" t="s">
        <v>158</v>
      </c>
      <c r="H11" s="26" t="s">
        <v>215</v>
      </c>
      <c r="I11" s="26" t="s">
        <v>213</v>
      </c>
      <c r="J11" s="26" t="s">
        <v>159</v>
      </c>
      <c r="K11" s="26" t="s">
        <v>160</v>
      </c>
      <c r="L11" s="26" t="s">
        <v>161</v>
      </c>
      <c r="M11" s="26" t="s">
        <v>162</v>
      </c>
      <c r="N11" s="17"/>
      <c r="O11" s="17"/>
      <c r="P11" s="17"/>
      <c r="Q11" s="17"/>
      <c r="R11" s="17"/>
      <c r="S11" s="17"/>
      <c r="T11" s="17"/>
      <c r="U11" s="17"/>
      <c r="V11" s="17"/>
      <c r="W11" s="17"/>
      <c r="X11" s="17"/>
      <c r="Y11" s="17"/>
      <c r="Z11" s="17"/>
      <c r="AA11" s="17"/>
      <c r="AB11" s="17"/>
      <c r="AC11" s="17"/>
      <c r="AD11" s="17"/>
    </row>
    <row r="12" spans="1:30" s="22" customFormat="1" ht="15" customHeight="1">
      <c r="A12" s="403" t="s">
        <v>643</v>
      </c>
      <c r="B12" s="374">
        <f>SUMIF('4-Basis ruimtestaat'!B:B,'2-Kosten per locatie'!A12,'4-Basis ruimtestaat'!H:H)</f>
        <v>0</v>
      </c>
      <c r="C12" s="357">
        <v>1</v>
      </c>
      <c r="D12" s="376">
        <f>_xlfn.MAXIFS('4-Basis ruimtestaat'!J:J,'4-Basis ruimtestaat'!B:B,'2-Kosten per locatie'!A12)</f>
        <v>0</v>
      </c>
      <c r="E12" s="372">
        <f>SUMIF('4-Basis ruimtestaat'!B:B,'2-Kosten per locatie'!A12,'4-Basis ruimtestaat'!K:K)</f>
        <v>0</v>
      </c>
      <c r="F12" s="377">
        <f t="shared" ref="F12:F25" si="0">IF(E12&lt;(D12*$E$2),D12*$E$2-E12,0)</f>
        <v>0</v>
      </c>
      <c r="G12" s="372">
        <f t="shared" ref="G12:G25" si="1">E12*$E$5</f>
        <v>0</v>
      </c>
      <c r="H12" s="380" t="e">
        <f>(E12+F12)*'6-Opbouw uurtarief productie'!$E$47</f>
        <v>#DIV/0!</v>
      </c>
      <c r="I12" s="379" t="e">
        <f>G12*'7-Opbouw uurtarief toezicht'!$E$47</f>
        <v>#DIV/0!</v>
      </c>
      <c r="J12" s="296">
        <f>SUMIF('8-Additionele kosten'!A:A,'2-Kosten per locatie'!A12,'8-Additionele kosten'!H:H)</f>
        <v>0</v>
      </c>
      <c r="K12" s="296">
        <f>SUMIF('10-Glasbewassing'!A:A,'2-Kosten per locatie'!A12,'10-Glasbewassing'!H:H)</f>
        <v>0</v>
      </c>
      <c r="L12" s="296" t="e">
        <f>SUM(H12:K12)</f>
        <v>#DIV/0!</v>
      </c>
      <c r="M12" s="296" t="e">
        <f t="shared" ref="M12:M33" si="2">L12/12</f>
        <v>#DIV/0!</v>
      </c>
    </row>
    <row r="13" spans="1:30" ht="15" customHeight="1">
      <c r="A13" s="72" t="s">
        <v>645</v>
      </c>
      <c r="B13" s="374">
        <f>SUMIF('4-Basis ruimtestaat'!B:B,'2-Kosten per locatie'!A13,'4-Basis ruimtestaat'!H:H)</f>
        <v>547.21</v>
      </c>
      <c r="C13" s="357">
        <v>1</v>
      </c>
      <c r="D13" s="376">
        <f>_xlfn.MAXIFS('4-Basis ruimtestaat'!J:J,'4-Basis ruimtestaat'!B:B,'2-Kosten per locatie'!A13)</f>
        <v>156</v>
      </c>
      <c r="E13" s="372" t="e">
        <f>SUMIF('4-Basis ruimtestaat'!B:B,'2-Kosten per locatie'!A13,'4-Basis ruimtestaat'!K:K)</f>
        <v>#DIV/0!</v>
      </c>
      <c r="F13" s="377" t="e">
        <f t="shared" si="0"/>
        <v>#DIV/0!</v>
      </c>
      <c r="G13" s="372" t="e">
        <f t="shared" si="1"/>
        <v>#DIV/0!</v>
      </c>
      <c r="H13" s="380" t="e">
        <f>(E13+F13)*'6-Opbouw uurtarief productie'!$E$47</f>
        <v>#DIV/0!</v>
      </c>
      <c r="I13" s="379" t="e">
        <f>G13*'7-Opbouw uurtarief toezicht'!$E$47</f>
        <v>#DIV/0!</v>
      </c>
      <c r="J13" s="296">
        <f>SUMIF('8-Additionele kosten'!A:A,'2-Kosten per locatie'!A13,'8-Additionele kosten'!H:H)</f>
        <v>0</v>
      </c>
      <c r="K13" s="296">
        <f>SUMIF('10-Glasbewassing'!A:A,'2-Kosten per locatie'!A13,'10-Glasbewassing'!H:H)</f>
        <v>0</v>
      </c>
      <c r="L13" s="296" t="e">
        <f t="shared" ref="L13:L33" si="3">SUM(H13:K13)</f>
        <v>#DIV/0!</v>
      </c>
      <c r="M13" s="296" t="e">
        <f t="shared" si="2"/>
        <v>#DIV/0!</v>
      </c>
      <c r="N13" s="17"/>
      <c r="O13" s="17"/>
      <c r="P13" s="17"/>
      <c r="Q13" s="17"/>
      <c r="R13" s="17"/>
      <c r="S13" s="17"/>
      <c r="T13" s="17"/>
      <c r="U13" s="17"/>
      <c r="V13" s="17"/>
      <c r="W13" s="17"/>
      <c r="X13" s="17"/>
      <c r="Y13" s="17"/>
      <c r="Z13" s="17"/>
      <c r="AA13" s="17"/>
      <c r="AB13" s="17"/>
      <c r="AC13" s="17"/>
      <c r="AD13" s="17"/>
    </row>
    <row r="14" spans="1:30" ht="15" customHeight="1">
      <c r="A14" s="72" t="s">
        <v>647</v>
      </c>
      <c r="B14" s="374">
        <f>SUMIF('4-Basis ruimtestaat'!B:B,'2-Kosten per locatie'!A14,'4-Basis ruimtestaat'!H:H)</f>
        <v>224.99999999999997</v>
      </c>
      <c r="C14" s="357">
        <v>1</v>
      </c>
      <c r="D14" s="376">
        <f>_xlfn.MAXIFS('4-Basis ruimtestaat'!J:J,'4-Basis ruimtestaat'!B:B,'2-Kosten per locatie'!A14)</f>
        <v>26</v>
      </c>
      <c r="E14" s="372" t="e">
        <f>SUMIF('4-Basis ruimtestaat'!B:B,'2-Kosten per locatie'!A14,'4-Basis ruimtestaat'!K:K)</f>
        <v>#DIV/0!</v>
      </c>
      <c r="F14" s="377" t="e">
        <f t="shared" si="0"/>
        <v>#DIV/0!</v>
      </c>
      <c r="G14" s="372" t="e">
        <f t="shared" si="1"/>
        <v>#DIV/0!</v>
      </c>
      <c r="H14" s="380" t="e">
        <f>(E14+F14)*'6-Opbouw uurtarief productie'!$E$47</f>
        <v>#DIV/0!</v>
      </c>
      <c r="I14" s="379" t="e">
        <f>G14*'7-Opbouw uurtarief toezicht'!$E$47</f>
        <v>#DIV/0!</v>
      </c>
      <c r="J14" s="296">
        <f>SUMIF('8-Additionele kosten'!A:A,'2-Kosten per locatie'!A14,'8-Additionele kosten'!H:H)</f>
        <v>0</v>
      </c>
      <c r="K14" s="296">
        <f>SUMIF('10-Glasbewassing'!A:A,'2-Kosten per locatie'!A14,'10-Glasbewassing'!H:H)</f>
        <v>0</v>
      </c>
      <c r="L14" s="296" t="e">
        <f t="shared" si="3"/>
        <v>#DIV/0!</v>
      </c>
      <c r="M14" s="296" t="e">
        <f t="shared" si="2"/>
        <v>#DIV/0!</v>
      </c>
      <c r="N14" s="17"/>
      <c r="O14" s="17"/>
      <c r="P14" s="17"/>
      <c r="Q14" s="17"/>
      <c r="R14" s="17"/>
      <c r="S14" s="17"/>
      <c r="T14" s="17"/>
      <c r="U14" s="17"/>
      <c r="V14" s="17"/>
      <c r="W14" s="17"/>
      <c r="X14" s="17"/>
      <c r="Y14" s="17"/>
      <c r="Z14" s="17"/>
      <c r="AA14" s="17"/>
      <c r="AB14" s="17"/>
      <c r="AC14" s="17"/>
      <c r="AD14" s="17"/>
    </row>
    <row r="15" spans="1:30" ht="15" customHeight="1">
      <c r="A15" s="72" t="s">
        <v>717</v>
      </c>
      <c r="B15" s="374">
        <f>SUMIF('4-Basis ruimtestaat'!B:B,'2-Kosten per locatie'!A15,'4-Basis ruimtestaat'!H:H)</f>
        <v>1438.27</v>
      </c>
      <c r="C15" s="357">
        <v>1</v>
      </c>
      <c r="D15" s="376">
        <f>_xlfn.MAXIFS('4-Basis ruimtestaat'!J:J,'4-Basis ruimtestaat'!B:B,'2-Kosten per locatie'!A15)</f>
        <v>255</v>
      </c>
      <c r="E15" s="372" t="e">
        <f>SUMIF('4-Basis ruimtestaat'!B:B,'2-Kosten per locatie'!A15,'4-Basis ruimtestaat'!K:K)</f>
        <v>#DIV/0!</v>
      </c>
      <c r="F15" s="377" t="e">
        <f t="shared" si="0"/>
        <v>#DIV/0!</v>
      </c>
      <c r="G15" s="372" t="e">
        <f t="shared" si="1"/>
        <v>#DIV/0!</v>
      </c>
      <c r="H15" s="380" t="e">
        <f>(E15+F15)*'6-Opbouw uurtarief productie'!$E$47</f>
        <v>#DIV/0!</v>
      </c>
      <c r="I15" s="379" t="e">
        <f>G15*'7-Opbouw uurtarief toezicht'!$E$47</f>
        <v>#DIV/0!</v>
      </c>
      <c r="J15" s="296">
        <f>SUMIF('8-Additionele kosten'!A:A,'2-Kosten per locatie'!A15,'8-Additionele kosten'!H:H)</f>
        <v>0</v>
      </c>
      <c r="K15" s="296">
        <f>SUMIF('10-Glasbewassing'!A:A,'2-Kosten per locatie'!A15,'10-Glasbewassing'!H:H)</f>
        <v>0</v>
      </c>
      <c r="L15" s="296" t="e">
        <f t="shared" si="3"/>
        <v>#DIV/0!</v>
      </c>
      <c r="M15" s="296" t="e">
        <f t="shared" si="2"/>
        <v>#DIV/0!</v>
      </c>
      <c r="N15" s="17"/>
      <c r="O15" s="17"/>
      <c r="P15" s="17"/>
      <c r="Q15" s="17"/>
      <c r="R15" s="17"/>
      <c r="S15" s="17"/>
      <c r="T15" s="17"/>
      <c r="U15" s="17"/>
      <c r="V15" s="17"/>
      <c r="W15" s="17"/>
      <c r="X15" s="17"/>
      <c r="Y15" s="17"/>
      <c r="Z15" s="17"/>
      <c r="AA15" s="17"/>
      <c r="AB15" s="17"/>
      <c r="AC15" s="17"/>
      <c r="AD15" s="17"/>
    </row>
    <row r="16" spans="1:30" ht="15" customHeight="1">
      <c r="A16" s="72" t="s">
        <v>639</v>
      </c>
      <c r="B16" s="374">
        <f>SUMIF('4-Basis ruimtestaat'!B:B,'2-Kosten per locatie'!A16,'4-Basis ruimtestaat'!H:H)</f>
        <v>401.5</v>
      </c>
      <c r="C16" s="357">
        <v>1</v>
      </c>
      <c r="D16" s="376">
        <f>_xlfn.MAXIFS('4-Basis ruimtestaat'!J:J,'4-Basis ruimtestaat'!B:B,'2-Kosten per locatie'!A16)</f>
        <v>255</v>
      </c>
      <c r="E16" s="372" t="e">
        <f>SUMIF('4-Basis ruimtestaat'!B:B,'2-Kosten per locatie'!A16,'4-Basis ruimtestaat'!K:K)</f>
        <v>#DIV/0!</v>
      </c>
      <c r="F16" s="377" t="e">
        <f t="shared" si="0"/>
        <v>#DIV/0!</v>
      </c>
      <c r="G16" s="372" t="e">
        <f t="shared" si="1"/>
        <v>#DIV/0!</v>
      </c>
      <c r="H16" s="380" t="e">
        <f>(E16+F16)*'6-Opbouw uurtarief productie'!$E$47</f>
        <v>#DIV/0!</v>
      </c>
      <c r="I16" s="379" t="e">
        <f>G16*'7-Opbouw uurtarief toezicht'!$E$47</f>
        <v>#DIV/0!</v>
      </c>
      <c r="J16" s="296">
        <f>SUMIF('8-Additionele kosten'!A:A,'2-Kosten per locatie'!A16,'8-Additionele kosten'!H:H)</f>
        <v>0</v>
      </c>
      <c r="K16" s="296">
        <f>SUMIF('10-Glasbewassing'!A:A,'2-Kosten per locatie'!A16,'10-Glasbewassing'!H:H)</f>
        <v>0</v>
      </c>
      <c r="L16" s="296" t="e">
        <f t="shared" si="3"/>
        <v>#DIV/0!</v>
      </c>
      <c r="M16" s="296" t="e">
        <f t="shared" si="2"/>
        <v>#DIV/0!</v>
      </c>
      <c r="N16" s="17"/>
      <c r="O16" s="17"/>
      <c r="P16" s="17"/>
      <c r="Q16" s="17"/>
      <c r="R16" s="17"/>
      <c r="S16" s="17"/>
      <c r="T16" s="17"/>
      <c r="U16" s="17"/>
      <c r="V16" s="17"/>
      <c r="W16" s="17"/>
      <c r="X16" s="17"/>
      <c r="Y16" s="17"/>
      <c r="Z16" s="17"/>
      <c r="AA16" s="17"/>
      <c r="AB16" s="17"/>
      <c r="AC16" s="17"/>
      <c r="AD16" s="17"/>
    </row>
    <row r="17" spans="1:30" ht="15" customHeight="1">
      <c r="A17" s="72" t="s">
        <v>638</v>
      </c>
      <c r="B17" s="374">
        <f>SUMIF('4-Basis ruimtestaat'!B:B,'2-Kosten per locatie'!A17,'4-Basis ruimtestaat'!H:H)</f>
        <v>1571.5900000000004</v>
      </c>
      <c r="C17" s="357">
        <v>1</v>
      </c>
      <c r="D17" s="376">
        <f>_xlfn.MAXIFS('4-Basis ruimtestaat'!J:J,'4-Basis ruimtestaat'!B:B,'2-Kosten per locatie'!A17)</f>
        <v>255</v>
      </c>
      <c r="E17" s="372" t="e">
        <f>SUMIF('4-Basis ruimtestaat'!B:B,'2-Kosten per locatie'!A17,'4-Basis ruimtestaat'!K:K)</f>
        <v>#DIV/0!</v>
      </c>
      <c r="F17" s="377" t="e">
        <f t="shared" si="0"/>
        <v>#DIV/0!</v>
      </c>
      <c r="G17" s="372" t="e">
        <f t="shared" si="1"/>
        <v>#DIV/0!</v>
      </c>
      <c r="H17" s="380" t="e">
        <f>(E17+F17)*'6-Opbouw uurtarief productie'!$E$47</f>
        <v>#DIV/0!</v>
      </c>
      <c r="I17" s="379" t="e">
        <f>G17*'7-Opbouw uurtarief toezicht'!$E$47</f>
        <v>#DIV/0!</v>
      </c>
      <c r="J17" s="296">
        <f>SUMIF('8-Additionele kosten'!A:A,'2-Kosten per locatie'!A17,'8-Additionele kosten'!H:H)</f>
        <v>0</v>
      </c>
      <c r="K17" s="296">
        <f>SUMIF('10-Glasbewassing'!A:A,'2-Kosten per locatie'!A17,'10-Glasbewassing'!H:H)</f>
        <v>0</v>
      </c>
      <c r="L17" s="296" t="e">
        <f t="shared" si="3"/>
        <v>#DIV/0!</v>
      </c>
      <c r="M17" s="296" t="e">
        <f t="shared" si="2"/>
        <v>#DIV/0!</v>
      </c>
      <c r="N17" s="17"/>
      <c r="O17" s="17"/>
      <c r="P17" s="17"/>
      <c r="Q17" s="17"/>
      <c r="R17" s="17"/>
      <c r="S17" s="17"/>
      <c r="T17" s="17"/>
      <c r="U17" s="17"/>
      <c r="V17" s="17"/>
      <c r="W17" s="17"/>
      <c r="X17" s="17"/>
      <c r="Y17" s="17"/>
      <c r="Z17" s="17"/>
      <c r="AA17" s="17"/>
      <c r="AB17" s="17"/>
      <c r="AC17" s="17"/>
      <c r="AD17" s="17"/>
    </row>
    <row r="18" spans="1:30" ht="15" customHeight="1">
      <c r="A18" s="72" t="s">
        <v>642</v>
      </c>
      <c r="B18" s="374">
        <f>SUMIF('4-Basis ruimtestaat'!B:B,'2-Kosten per locatie'!A18,'4-Basis ruimtestaat'!H:H)</f>
        <v>311.80000000000007</v>
      </c>
      <c r="C18" s="357">
        <v>1</v>
      </c>
      <c r="D18" s="376">
        <f>_xlfn.MAXIFS('4-Basis ruimtestaat'!J:J,'4-Basis ruimtestaat'!B:B,'2-Kosten per locatie'!A18)</f>
        <v>255</v>
      </c>
      <c r="E18" s="372" t="e">
        <f>SUMIF('4-Basis ruimtestaat'!B:B,'2-Kosten per locatie'!A18,'4-Basis ruimtestaat'!K:K)</f>
        <v>#DIV/0!</v>
      </c>
      <c r="F18" s="377" t="e">
        <f t="shared" si="0"/>
        <v>#DIV/0!</v>
      </c>
      <c r="G18" s="372" t="e">
        <f t="shared" si="1"/>
        <v>#DIV/0!</v>
      </c>
      <c r="H18" s="380" t="e">
        <f>(E18+F18)*'6-Opbouw uurtarief productie'!$E$47</f>
        <v>#DIV/0!</v>
      </c>
      <c r="I18" s="379" t="e">
        <f>G18*'7-Opbouw uurtarief toezicht'!$E$47</f>
        <v>#DIV/0!</v>
      </c>
      <c r="J18" s="296">
        <f>SUMIF('8-Additionele kosten'!A:A,'2-Kosten per locatie'!A18,'8-Additionele kosten'!H:H)</f>
        <v>0</v>
      </c>
      <c r="K18" s="296">
        <f>SUMIF('10-Glasbewassing'!A:A,'2-Kosten per locatie'!A18,'10-Glasbewassing'!H:H)</f>
        <v>0</v>
      </c>
      <c r="L18" s="296" t="e">
        <f t="shared" si="3"/>
        <v>#DIV/0!</v>
      </c>
      <c r="M18" s="296" t="e">
        <f t="shared" si="2"/>
        <v>#DIV/0!</v>
      </c>
      <c r="N18" s="17"/>
      <c r="O18" s="17"/>
      <c r="P18" s="17"/>
      <c r="Q18" s="17"/>
      <c r="R18" s="17"/>
      <c r="S18" s="17"/>
      <c r="T18" s="17"/>
      <c r="U18" s="17"/>
      <c r="V18" s="17"/>
      <c r="W18" s="17"/>
      <c r="X18" s="17"/>
      <c r="Y18" s="17"/>
      <c r="Z18" s="17"/>
      <c r="AA18" s="17"/>
      <c r="AB18" s="17"/>
      <c r="AC18" s="17"/>
      <c r="AD18" s="17"/>
    </row>
    <row r="19" spans="1:30" ht="15" customHeight="1">
      <c r="A19" s="72" t="s">
        <v>641</v>
      </c>
      <c r="B19" s="374">
        <f>SUMIF('4-Basis ruimtestaat'!B:B,'2-Kosten per locatie'!A19,'4-Basis ruimtestaat'!H:H)</f>
        <v>172.09999999999997</v>
      </c>
      <c r="C19" s="357">
        <v>1</v>
      </c>
      <c r="D19" s="376">
        <f>_xlfn.MAXIFS('4-Basis ruimtestaat'!J:J,'4-Basis ruimtestaat'!B:B,'2-Kosten per locatie'!A19)</f>
        <v>255</v>
      </c>
      <c r="E19" s="372" t="e">
        <f>SUMIF('4-Basis ruimtestaat'!B:B,'2-Kosten per locatie'!A19,'4-Basis ruimtestaat'!K:K)</f>
        <v>#DIV/0!</v>
      </c>
      <c r="F19" s="377" t="e">
        <f t="shared" si="0"/>
        <v>#DIV/0!</v>
      </c>
      <c r="G19" s="372" t="e">
        <f t="shared" si="1"/>
        <v>#DIV/0!</v>
      </c>
      <c r="H19" s="380" t="e">
        <f>(E19+F19)*'6-Opbouw uurtarief productie'!$E$47</f>
        <v>#DIV/0!</v>
      </c>
      <c r="I19" s="379" t="e">
        <f>G19*'7-Opbouw uurtarief toezicht'!$E$47</f>
        <v>#DIV/0!</v>
      </c>
      <c r="J19" s="296">
        <f>SUMIF('8-Additionele kosten'!A:A,'2-Kosten per locatie'!A19,'8-Additionele kosten'!H:H)</f>
        <v>0</v>
      </c>
      <c r="K19" s="296">
        <f>SUMIF('10-Glasbewassing'!A:A,'2-Kosten per locatie'!A19,'10-Glasbewassing'!H:H)</f>
        <v>0</v>
      </c>
      <c r="L19" s="296" t="e">
        <f t="shared" si="3"/>
        <v>#DIV/0!</v>
      </c>
      <c r="M19" s="296" t="e">
        <f t="shared" si="2"/>
        <v>#DIV/0!</v>
      </c>
      <c r="N19" s="17"/>
      <c r="O19" s="17"/>
      <c r="P19" s="17"/>
      <c r="Q19" s="17"/>
      <c r="R19" s="17"/>
      <c r="S19" s="17"/>
      <c r="T19" s="17"/>
      <c r="U19" s="17"/>
      <c r="V19" s="17"/>
      <c r="W19" s="17"/>
      <c r="X19" s="17"/>
      <c r="Y19" s="17"/>
      <c r="Z19" s="17"/>
      <c r="AA19" s="17"/>
      <c r="AB19" s="17"/>
      <c r="AC19" s="17"/>
      <c r="AD19" s="17"/>
    </row>
    <row r="20" spans="1:30" ht="15" customHeight="1">
      <c r="A20" s="21" t="s">
        <v>644</v>
      </c>
      <c r="B20" s="374">
        <f>SUMIF('4-Basis ruimtestaat'!B:B,'2-Kosten per locatie'!A20,'4-Basis ruimtestaat'!H:H)</f>
        <v>2052.9000000000005</v>
      </c>
      <c r="C20" s="357">
        <v>1</v>
      </c>
      <c r="D20" s="376">
        <f>_xlfn.MAXIFS('4-Basis ruimtestaat'!J:J,'4-Basis ruimtestaat'!B:B,'2-Kosten per locatie'!A20)</f>
        <v>255</v>
      </c>
      <c r="E20" s="372" t="e">
        <f>SUMIF('4-Basis ruimtestaat'!B:B,'2-Kosten per locatie'!A20,'4-Basis ruimtestaat'!K:K)*C20</f>
        <v>#DIV/0!</v>
      </c>
      <c r="F20" s="377" t="e">
        <f t="shared" si="0"/>
        <v>#DIV/0!</v>
      </c>
      <c r="G20" s="372" t="e">
        <f t="shared" si="1"/>
        <v>#DIV/0!</v>
      </c>
      <c r="H20" s="380" t="e">
        <f>(E20+F20)*'6-Opbouw uurtarief productie'!$E$47</f>
        <v>#DIV/0!</v>
      </c>
      <c r="I20" s="379" t="e">
        <f>G20*'7-Opbouw uurtarief toezicht'!$E$47</f>
        <v>#DIV/0!</v>
      </c>
      <c r="J20" s="296">
        <f>SUMIF('8-Additionele kosten'!A:A,'2-Kosten per locatie'!A20,'8-Additionele kosten'!H:H)</f>
        <v>0</v>
      </c>
      <c r="K20" s="296">
        <f>SUMIF('10-Glasbewassing'!A:A,'2-Kosten per locatie'!A20,'10-Glasbewassing'!H:H)</f>
        <v>0</v>
      </c>
      <c r="L20" s="296" t="e">
        <f t="shared" si="3"/>
        <v>#DIV/0!</v>
      </c>
      <c r="M20" s="296" t="e">
        <f t="shared" si="2"/>
        <v>#DIV/0!</v>
      </c>
      <c r="N20" s="17"/>
      <c r="O20" s="17"/>
      <c r="P20" s="17"/>
      <c r="Q20" s="17"/>
      <c r="R20" s="17"/>
      <c r="S20" s="17"/>
      <c r="T20" s="17"/>
      <c r="U20" s="17"/>
      <c r="V20" s="17"/>
      <c r="W20" s="17"/>
      <c r="X20" s="17"/>
      <c r="Y20" s="17"/>
      <c r="Z20" s="17"/>
      <c r="AA20" s="17"/>
      <c r="AB20" s="17"/>
      <c r="AC20" s="17"/>
      <c r="AD20" s="17"/>
    </row>
    <row r="21" spans="1:30" ht="15" customHeight="1">
      <c r="A21" s="21" t="s">
        <v>648</v>
      </c>
      <c r="B21" s="374">
        <f>SUMIF('4-Basis ruimtestaat'!B:B,'2-Kosten per locatie'!A21,'4-Basis ruimtestaat'!H:H)</f>
        <v>219.12</v>
      </c>
      <c r="C21" s="357">
        <v>1</v>
      </c>
      <c r="D21" s="376">
        <f>_xlfn.MAXIFS('4-Basis ruimtestaat'!J:J,'4-Basis ruimtestaat'!B:B,'2-Kosten per locatie'!A21)</f>
        <v>156</v>
      </c>
      <c r="E21" s="372" t="e">
        <f>SUMIF('4-Basis ruimtestaat'!B:B,'2-Kosten per locatie'!A21,'4-Basis ruimtestaat'!K:K)*C21</f>
        <v>#DIV/0!</v>
      </c>
      <c r="F21" s="377" t="e">
        <f t="shared" si="0"/>
        <v>#DIV/0!</v>
      </c>
      <c r="G21" s="372" t="e">
        <f t="shared" si="1"/>
        <v>#DIV/0!</v>
      </c>
      <c r="H21" s="380" t="e">
        <f>(E21+F21)*'6-Opbouw uurtarief productie'!$E$47</f>
        <v>#DIV/0!</v>
      </c>
      <c r="I21" s="379" t="e">
        <f>G21*'7-Opbouw uurtarief toezicht'!$E$47</f>
        <v>#DIV/0!</v>
      </c>
      <c r="J21" s="296">
        <f>SUMIF('8-Additionele kosten'!A:A,'2-Kosten per locatie'!A21,'8-Additionele kosten'!H:H)</f>
        <v>0</v>
      </c>
      <c r="K21" s="296">
        <f>SUMIF('10-Glasbewassing'!A:A,'2-Kosten per locatie'!A21,'10-Glasbewassing'!H:H)</f>
        <v>0</v>
      </c>
      <c r="L21" s="296" t="e">
        <f t="shared" si="3"/>
        <v>#DIV/0!</v>
      </c>
      <c r="M21" s="296" t="e">
        <f t="shared" si="2"/>
        <v>#DIV/0!</v>
      </c>
      <c r="N21" s="17"/>
      <c r="O21" s="17"/>
      <c r="P21" s="17"/>
      <c r="Q21" s="17"/>
      <c r="R21" s="17"/>
      <c r="S21" s="17"/>
      <c r="T21" s="17"/>
      <c r="U21" s="17"/>
      <c r="V21" s="17"/>
      <c r="W21" s="17"/>
      <c r="X21" s="17"/>
      <c r="Y21" s="17"/>
      <c r="Z21" s="17"/>
      <c r="AA21" s="17"/>
      <c r="AB21" s="17"/>
      <c r="AC21" s="17"/>
      <c r="AD21" s="17"/>
    </row>
    <row r="22" spans="1:30" ht="15" customHeight="1">
      <c r="A22" s="21" t="s">
        <v>640</v>
      </c>
      <c r="B22" s="374">
        <f>SUMIF('4-Basis ruimtestaat'!B:B,'2-Kosten per locatie'!A22,'4-Basis ruimtestaat'!H:H)</f>
        <v>385.1</v>
      </c>
      <c r="C22" s="357">
        <v>1</v>
      </c>
      <c r="D22" s="376">
        <f>_xlfn.MAXIFS('4-Basis ruimtestaat'!J:J,'4-Basis ruimtestaat'!B:B,'2-Kosten per locatie'!A22)</f>
        <v>104</v>
      </c>
      <c r="E22" s="372" t="e">
        <f>SUMIF('4-Basis ruimtestaat'!B:B,'2-Kosten per locatie'!A22,'4-Basis ruimtestaat'!K:K)*C22</f>
        <v>#DIV/0!</v>
      </c>
      <c r="F22" s="377" t="e">
        <f t="shared" si="0"/>
        <v>#DIV/0!</v>
      </c>
      <c r="G22" s="372" t="e">
        <f t="shared" si="1"/>
        <v>#DIV/0!</v>
      </c>
      <c r="H22" s="380" t="e">
        <f>(E22+F22)*'6-Opbouw uurtarief productie'!$E$47</f>
        <v>#DIV/0!</v>
      </c>
      <c r="I22" s="379" t="e">
        <f>G22*'7-Opbouw uurtarief toezicht'!$E$47</f>
        <v>#DIV/0!</v>
      </c>
      <c r="J22" s="296">
        <f>SUMIF('8-Additionele kosten'!A:A,'2-Kosten per locatie'!A22,'8-Additionele kosten'!H:H)</f>
        <v>0</v>
      </c>
      <c r="K22" s="296">
        <f>SUMIF('10-Glasbewassing'!A:A,'2-Kosten per locatie'!A22,'10-Glasbewassing'!H:H)</f>
        <v>0</v>
      </c>
      <c r="L22" s="296" t="e">
        <f t="shared" si="3"/>
        <v>#DIV/0!</v>
      </c>
      <c r="M22" s="296" t="e">
        <f t="shared" si="2"/>
        <v>#DIV/0!</v>
      </c>
      <c r="N22" s="17"/>
      <c r="O22" s="17"/>
      <c r="P22" s="17"/>
      <c r="Q22" s="17"/>
      <c r="R22" s="17"/>
      <c r="S22" s="17"/>
      <c r="T22" s="17"/>
      <c r="U22" s="17"/>
      <c r="V22" s="17"/>
      <c r="W22" s="17"/>
      <c r="X22" s="17"/>
      <c r="Y22" s="17"/>
      <c r="Z22" s="17"/>
      <c r="AA22" s="17"/>
      <c r="AB22" s="17"/>
      <c r="AC22" s="17"/>
      <c r="AD22" s="17"/>
    </row>
    <row r="23" spans="1:30" ht="15" customHeight="1">
      <c r="A23" s="21" t="s">
        <v>649</v>
      </c>
      <c r="B23" s="374">
        <f>SUMIF('4-Basis ruimtestaat'!B:B,'2-Kosten per locatie'!A23,'4-Basis ruimtestaat'!H:H)</f>
        <v>994.5</v>
      </c>
      <c r="C23" s="357">
        <v>1</v>
      </c>
      <c r="D23" s="376">
        <f>_xlfn.MAXIFS('4-Basis ruimtestaat'!J:J,'4-Basis ruimtestaat'!B:B,'2-Kosten per locatie'!A23)</f>
        <v>255</v>
      </c>
      <c r="E23" s="372" t="e">
        <f>SUMIF('4-Basis ruimtestaat'!B:B,'2-Kosten per locatie'!A23,'4-Basis ruimtestaat'!K:K)*C23</f>
        <v>#DIV/0!</v>
      </c>
      <c r="F23" s="377" t="e">
        <f t="shared" si="0"/>
        <v>#DIV/0!</v>
      </c>
      <c r="G23" s="372" t="e">
        <f t="shared" si="1"/>
        <v>#DIV/0!</v>
      </c>
      <c r="H23" s="380" t="e">
        <f>(E23+F23)*'6-Opbouw uurtarief productie'!$E$47</f>
        <v>#DIV/0!</v>
      </c>
      <c r="I23" s="379" t="e">
        <f>G23*'7-Opbouw uurtarief toezicht'!$E$47</f>
        <v>#DIV/0!</v>
      </c>
      <c r="J23" s="296">
        <f>SUMIF('8-Additionele kosten'!A:A,'2-Kosten per locatie'!A23,'8-Additionele kosten'!H:H)</f>
        <v>0</v>
      </c>
      <c r="K23" s="296">
        <f>SUMIF('10-Glasbewassing'!A:A,'2-Kosten per locatie'!A23,'10-Glasbewassing'!H:H)</f>
        <v>0</v>
      </c>
      <c r="L23" s="296" t="e">
        <f t="shared" si="3"/>
        <v>#DIV/0!</v>
      </c>
      <c r="M23" s="296" t="e">
        <f t="shared" si="2"/>
        <v>#DIV/0!</v>
      </c>
      <c r="N23" s="17"/>
      <c r="O23" s="17"/>
      <c r="P23" s="17"/>
      <c r="Q23" s="17"/>
      <c r="R23" s="17"/>
      <c r="S23" s="17"/>
      <c r="T23" s="17"/>
      <c r="U23" s="17"/>
      <c r="V23" s="17"/>
      <c r="W23" s="17"/>
      <c r="X23" s="17"/>
      <c r="Y23" s="17"/>
      <c r="Z23" s="17"/>
      <c r="AA23" s="17"/>
      <c r="AB23" s="17"/>
      <c r="AC23" s="17"/>
      <c r="AD23" s="17"/>
    </row>
    <row r="24" spans="1:30" ht="15" customHeight="1">
      <c r="A24" s="21" t="s">
        <v>646</v>
      </c>
      <c r="B24" s="374">
        <f>SUMIF('4-Basis ruimtestaat'!B:B,'2-Kosten per locatie'!A24,'4-Basis ruimtestaat'!H:H)</f>
        <v>2203.300000000002</v>
      </c>
      <c r="C24" s="357">
        <v>1</v>
      </c>
      <c r="D24" s="376">
        <f>_xlfn.MAXIFS('4-Basis ruimtestaat'!J:J,'4-Basis ruimtestaat'!B:B,'2-Kosten per locatie'!A24)</f>
        <v>255</v>
      </c>
      <c r="E24" s="372" t="e">
        <f>SUMIF('4-Basis ruimtestaat'!B:B,'2-Kosten per locatie'!A24,'4-Basis ruimtestaat'!K:K)*C24</f>
        <v>#DIV/0!</v>
      </c>
      <c r="F24" s="377" t="e">
        <f t="shared" si="0"/>
        <v>#DIV/0!</v>
      </c>
      <c r="G24" s="372" t="e">
        <f t="shared" si="1"/>
        <v>#DIV/0!</v>
      </c>
      <c r="H24" s="380" t="e">
        <f>(E24+F24)*'6-Opbouw uurtarief productie'!$E$47</f>
        <v>#DIV/0!</v>
      </c>
      <c r="I24" s="379" t="e">
        <f>G24*'7-Opbouw uurtarief toezicht'!$E$47</f>
        <v>#DIV/0!</v>
      </c>
      <c r="J24" s="296">
        <f>SUMIF('8-Additionele kosten'!A:A,'2-Kosten per locatie'!A24,'8-Additionele kosten'!H:H)</f>
        <v>0</v>
      </c>
      <c r="K24" s="296">
        <f>SUMIF('10-Glasbewassing'!A:A,'2-Kosten per locatie'!A24,'10-Glasbewassing'!H:H)</f>
        <v>0</v>
      </c>
      <c r="L24" s="296" t="e">
        <f t="shared" si="3"/>
        <v>#DIV/0!</v>
      </c>
      <c r="M24" s="296" t="e">
        <f t="shared" si="2"/>
        <v>#DIV/0!</v>
      </c>
      <c r="N24" s="17"/>
      <c r="O24" s="17"/>
      <c r="P24" s="17"/>
      <c r="Q24" s="17"/>
      <c r="R24" s="17"/>
      <c r="S24" s="17"/>
      <c r="T24" s="17"/>
      <c r="U24" s="17"/>
      <c r="V24" s="17"/>
      <c r="W24" s="17"/>
      <c r="X24" s="17"/>
      <c r="Y24" s="17"/>
      <c r="Z24" s="17"/>
      <c r="AA24" s="17"/>
      <c r="AB24" s="17"/>
      <c r="AC24" s="17"/>
      <c r="AD24" s="17"/>
    </row>
    <row r="25" spans="1:30" ht="15" customHeight="1">
      <c r="A25" s="21" t="s">
        <v>423</v>
      </c>
      <c r="B25" s="374">
        <f>SUMIF('4-Basis ruimtestaat'!B:B,'2-Kosten per locatie'!A25,'4-Basis ruimtestaat'!H:H)</f>
        <v>245.45</v>
      </c>
      <c r="C25" s="357">
        <v>1</v>
      </c>
      <c r="D25" s="376">
        <f>_xlfn.MAXIFS('4-Basis ruimtestaat'!J:J,'4-Basis ruimtestaat'!B:B,'2-Kosten per locatie'!A25)</f>
        <v>104</v>
      </c>
      <c r="E25" s="372" t="e">
        <f>SUMIF('4-Basis ruimtestaat'!B:B,'2-Kosten per locatie'!A25,'4-Basis ruimtestaat'!K:K)*C25</f>
        <v>#DIV/0!</v>
      </c>
      <c r="F25" s="377" t="e">
        <f t="shared" si="0"/>
        <v>#DIV/0!</v>
      </c>
      <c r="G25" s="372" t="e">
        <f t="shared" si="1"/>
        <v>#DIV/0!</v>
      </c>
      <c r="H25" s="380" t="e">
        <f>(E25+F25)*'6-Opbouw uurtarief productie'!$E$47</f>
        <v>#DIV/0!</v>
      </c>
      <c r="I25" s="379" t="e">
        <f>G25*'7-Opbouw uurtarief toezicht'!$E$47</f>
        <v>#DIV/0!</v>
      </c>
      <c r="J25" s="296">
        <f>SUMIF('8-Additionele kosten'!A:A,'2-Kosten per locatie'!A25,'8-Additionele kosten'!H:H)</f>
        <v>0</v>
      </c>
      <c r="K25" s="296">
        <f>SUMIF('10-Glasbewassing'!A:A,'2-Kosten per locatie'!A25,'10-Glasbewassing'!H:H)</f>
        <v>0</v>
      </c>
      <c r="L25" s="296" t="e">
        <f t="shared" si="3"/>
        <v>#DIV/0!</v>
      </c>
      <c r="M25" s="296" t="e">
        <f t="shared" si="2"/>
        <v>#DIV/0!</v>
      </c>
      <c r="N25" s="17"/>
      <c r="O25" s="17"/>
      <c r="P25" s="17"/>
      <c r="Q25" s="17"/>
      <c r="R25" s="17"/>
      <c r="S25" s="17"/>
      <c r="T25" s="17"/>
      <c r="U25" s="17"/>
      <c r="V25" s="17"/>
      <c r="W25" s="17"/>
      <c r="X25" s="17"/>
      <c r="Y25" s="17"/>
      <c r="Z25" s="17"/>
      <c r="AA25" s="17"/>
      <c r="AB25" s="17"/>
      <c r="AC25" s="17"/>
      <c r="AD25" s="17"/>
    </row>
    <row r="26" spans="1:30" ht="15" customHeight="1">
      <c r="A26" s="21" t="s">
        <v>718</v>
      </c>
      <c r="B26" s="374">
        <f>SUMIF('4-Basis ruimtestaat'!B:B,'2-Kosten per locatie'!A26,'4-Basis ruimtestaat'!H:H)</f>
        <v>0</v>
      </c>
      <c r="C26" s="377" t="s">
        <v>708</v>
      </c>
      <c r="D26" s="376">
        <f>_xlfn.MAXIFS('4-Basis ruimtestaat'!J:J,'4-Basis ruimtestaat'!B:B,'2-Kosten per locatie'!A26)</f>
        <v>0</v>
      </c>
      <c r="E26" s="372"/>
      <c r="F26" s="377"/>
      <c r="G26" s="372"/>
      <c r="H26" s="380"/>
      <c r="I26" s="379"/>
      <c r="J26" s="296"/>
      <c r="K26" s="296">
        <f>SUMIF('10-Glasbewassing'!A:A,'2-Kosten per locatie'!A26,'10-Glasbewassing'!H:H)</f>
        <v>0</v>
      </c>
      <c r="L26" s="296">
        <f t="shared" si="3"/>
        <v>0</v>
      </c>
      <c r="M26" s="296">
        <f t="shared" si="2"/>
        <v>0</v>
      </c>
      <c r="N26" s="17"/>
      <c r="O26" s="17"/>
      <c r="P26" s="17"/>
      <c r="Q26" s="17"/>
      <c r="R26" s="17"/>
      <c r="S26" s="17"/>
      <c r="T26" s="17"/>
      <c r="U26" s="17"/>
      <c r="V26" s="17"/>
      <c r="W26" s="17"/>
      <c r="X26" s="17"/>
      <c r="Y26" s="17"/>
      <c r="Z26" s="17"/>
      <c r="AA26" s="17"/>
      <c r="AB26" s="17"/>
      <c r="AC26" s="17"/>
      <c r="AD26" s="17"/>
    </row>
    <row r="27" spans="1:30" ht="15" customHeight="1">
      <c r="A27" s="21" t="s">
        <v>719</v>
      </c>
      <c r="B27" s="374">
        <f>SUMIF('4-Basis ruimtestaat'!B:B,'2-Kosten per locatie'!A27,'4-Basis ruimtestaat'!H:H)</f>
        <v>0</v>
      </c>
      <c r="C27" s="377" t="s">
        <v>708</v>
      </c>
      <c r="D27" s="376">
        <f>_xlfn.MAXIFS('4-Basis ruimtestaat'!J:J,'4-Basis ruimtestaat'!B:B,'2-Kosten per locatie'!A27)</f>
        <v>0</v>
      </c>
      <c r="E27" s="372"/>
      <c r="F27" s="377"/>
      <c r="G27" s="372"/>
      <c r="H27" s="380"/>
      <c r="I27" s="379"/>
      <c r="J27" s="296"/>
      <c r="K27" s="296">
        <f>SUMIF('10-Glasbewassing'!A:A,'2-Kosten per locatie'!A27,'10-Glasbewassing'!H:H)</f>
        <v>0</v>
      </c>
      <c r="L27" s="296">
        <f t="shared" si="3"/>
        <v>0</v>
      </c>
      <c r="M27" s="296">
        <f t="shared" si="2"/>
        <v>0</v>
      </c>
      <c r="N27" s="17"/>
      <c r="O27" s="17"/>
      <c r="P27" s="17"/>
      <c r="Q27" s="17"/>
      <c r="R27" s="17"/>
      <c r="S27" s="17"/>
      <c r="T27" s="17"/>
      <c r="U27" s="17"/>
      <c r="V27" s="17"/>
      <c r="W27" s="17"/>
      <c r="X27" s="17"/>
      <c r="Y27" s="17"/>
      <c r="Z27" s="17"/>
      <c r="AA27" s="17"/>
      <c r="AB27" s="17"/>
      <c r="AC27" s="17"/>
      <c r="AD27" s="17"/>
    </row>
    <row r="28" spans="1:30" ht="15" customHeight="1">
      <c r="A28" s="411" t="s">
        <v>674</v>
      </c>
      <c r="B28" s="374">
        <f>SUMIF('4-Basis ruimtestaat'!B:B,'2-Kosten per locatie'!A28,'4-Basis ruimtestaat'!H:H)</f>
        <v>0</v>
      </c>
      <c r="C28" s="377" t="s">
        <v>708</v>
      </c>
      <c r="D28" s="376">
        <f>_xlfn.MAXIFS('4-Basis ruimtestaat'!J:J,'4-Basis ruimtestaat'!B:B,'2-Kosten per locatie'!A28)</f>
        <v>0</v>
      </c>
      <c r="E28" s="372"/>
      <c r="F28" s="377"/>
      <c r="G28" s="372"/>
      <c r="H28" s="380"/>
      <c r="I28" s="379"/>
      <c r="J28" s="296"/>
      <c r="K28" s="296">
        <f>SUMIF('10-Glasbewassing'!A:A,'2-Kosten per locatie'!A28,'10-Glasbewassing'!H:H)</f>
        <v>0</v>
      </c>
      <c r="L28" s="296">
        <f t="shared" si="3"/>
        <v>0</v>
      </c>
      <c r="M28" s="296">
        <f t="shared" si="2"/>
        <v>0</v>
      </c>
      <c r="N28" s="17"/>
      <c r="O28" s="17"/>
      <c r="P28" s="17"/>
      <c r="Q28" s="17"/>
      <c r="R28" s="17"/>
      <c r="S28" s="17"/>
      <c r="T28" s="17"/>
      <c r="U28" s="17"/>
      <c r="V28" s="17"/>
      <c r="W28" s="17"/>
      <c r="X28" s="17"/>
      <c r="Y28" s="17"/>
      <c r="Z28" s="17"/>
      <c r="AA28" s="17"/>
      <c r="AB28" s="17"/>
      <c r="AC28" s="17"/>
      <c r="AD28" s="17"/>
    </row>
    <row r="29" spans="1:30" ht="15" customHeight="1">
      <c r="A29" s="411" t="s">
        <v>675</v>
      </c>
      <c r="B29" s="374">
        <f>SUMIF('4-Basis ruimtestaat'!B:B,'2-Kosten per locatie'!A29,'4-Basis ruimtestaat'!H:H)</f>
        <v>0</v>
      </c>
      <c r="C29" s="377" t="s">
        <v>708</v>
      </c>
      <c r="D29" s="376">
        <f>_xlfn.MAXIFS('4-Basis ruimtestaat'!J:J,'4-Basis ruimtestaat'!B:B,'2-Kosten per locatie'!A29)</f>
        <v>0</v>
      </c>
      <c r="E29" s="372"/>
      <c r="F29" s="377"/>
      <c r="G29" s="372"/>
      <c r="H29" s="380"/>
      <c r="I29" s="379"/>
      <c r="J29" s="296"/>
      <c r="K29" s="296">
        <f>SUMIF('10-Glasbewassing'!A:A,'2-Kosten per locatie'!A29,'10-Glasbewassing'!H:H)</f>
        <v>0</v>
      </c>
      <c r="L29" s="296">
        <f t="shared" si="3"/>
        <v>0</v>
      </c>
      <c r="M29" s="296">
        <f t="shared" si="2"/>
        <v>0</v>
      </c>
      <c r="N29" s="17"/>
      <c r="O29" s="17"/>
      <c r="P29" s="17"/>
      <c r="Q29" s="17"/>
      <c r="R29" s="17"/>
      <c r="S29" s="17"/>
      <c r="T29" s="17"/>
      <c r="U29" s="17"/>
      <c r="V29" s="17"/>
      <c r="W29" s="17"/>
      <c r="X29" s="17"/>
      <c r="Y29" s="17"/>
      <c r="Z29" s="17"/>
      <c r="AA29" s="17"/>
      <c r="AB29" s="17"/>
      <c r="AC29" s="17"/>
      <c r="AD29" s="17"/>
    </row>
    <row r="30" spans="1:30" ht="15" customHeight="1">
      <c r="A30" s="411" t="s">
        <v>676</v>
      </c>
      <c r="B30" s="374">
        <f>SUMIF('4-Basis ruimtestaat'!B:B,'2-Kosten per locatie'!A30,'4-Basis ruimtestaat'!H:H)</f>
        <v>0</v>
      </c>
      <c r="C30" s="377" t="s">
        <v>708</v>
      </c>
      <c r="D30" s="376">
        <f>_xlfn.MAXIFS('4-Basis ruimtestaat'!J:J,'4-Basis ruimtestaat'!B:B,'2-Kosten per locatie'!A30)</f>
        <v>0</v>
      </c>
      <c r="E30" s="372"/>
      <c r="F30" s="377"/>
      <c r="G30" s="372"/>
      <c r="H30" s="380"/>
      <c r="I30" s="379"/>
      <c r="J30" s="296"/>
      <c r="K30" s="296">
        <f>SUMIF('10-Glasbewassing'!A:A,'2-Kosten per locatie'!A30,'10-Glasbewassing'!H:H)</f>
        <v>0</v>
      </c>
      <c r="L30" s="296">
        <f t="shared" si="3"/>
        <v>0</v>
      </c>
      <c r="M30" s="296">
        <f t="shared" si="2"/>
        <v>0</v>
      </c>
      <c r="N30" s="17"/>
      <c r="O30" s="17"/>
      <c r="P30" s="17"/>
      <c r="Q30" s="17"/>
      <c r="R30" s="17"/>
      <c r="S30" s="17"/>
      <c r="T30" s="17"/>
      <c r="U30" s="17"/>
      <c r="V30" s="17"/>
      <c r="W30" s="17"/>
      <c r="X30" s="17"/>
      <c r="Y30" s="17"/>
      <c r="Z30" s="17"/>
      <c r="AA30" s="17"/>
      <c r="AB30" s="17"/>
      <c r="AC30" s="17"/>
      <c r="AD30" s="17"/>
    </row>
    <row r="31" spans="1:30" ht="15" customHeight="1">
      <c r="A31" s="411" t="s">
        <v>677</v>
      </c>
      <c r="B31" s="374">
        <f>SUMIF('4-Basis ruimtestaat'!B:B,'2-Kosten per locatie'!A31,'4-Basis ruimtestaat'!H:H)</f>
        <v>0</v>
      </c>
      <c r="C31" s="377" t="s">
        <v>708</v>
      </c>
      <c r="D31" s="376">
        <f>_xlfn.MAXIFS('4-Basis ruimtestaat'!J:J,'4-Basis ruimtestaat'!B:B,'2-Kosten per locatie'!A31)</f>
        <v>0</v>
      </c>
      <c r="E31" s="372"/>
      <c r="F31" s="377"/>
      <c r="G31" s="372"/>
      <c r="H31" s="380"/>
      <c r="I31" s="379"/>
      <c r="J31" s="296"/>
      <c r="K31" s="296">
        <f>SUMIF('10-Glasbewassing'!A:A,'2-Kosten per locatie'!A31,'10-Glasbewassing'!H:H)</f>
        <v>0</v>
      </c>
      <c r="L31" s="296">
        <f t="shared" si="3"/>
        <v>0</v>
      </c>
      <c r="M31" s="296">
        <f t="shared" si="2"/>
        <v>0</v>
      </c>
      <c r="N31" s="17"/>
      <c r="O31" s="17"/>
      <c r="P31" s="17"/>
      <c r="Q31" s="17"/>
      <c r="R31" s="17"/>
      <c r="S31" s="17"/>
      <c r="T31" s="17"/>
      <c r="U31" s="17"/>
      <c r="V31" s="17"/>
      <c r="W31" s="17"/>
      <c r="X31" s="17"/>
      <c r="Y31" s="17"/>
      <c r="Z31" s="17"/>
      <c r="AA31" s="17"/>
      <c r="AB31" s="17"/>
      <c r="AC31" s="17"/>
      <c r="AD31" s="17"/>
    </row>
    <row r="32" spans="1:30" ht="15" customHeight="1">
      <c r="A32" s="411" t="s">
        <v>678</v>
      </c>
      <c r="B32" s="374">
        <f>SUMIF('4-Basis ruimtestaat'!B:B,'2-Kosten per locatie'!A32,'4-Basis ruimtestaat'!H:H)</f>
        <v>0</v>
      </c>
      <c r="C32" s="377" t="s">
        <v>708</v>
      </c>
      <c r="D32" s="376">
        <f>_xlfn.MAXIFS('4-Basis ruimtestaat'!J:J,'4-Basis ruimtestaat'!B:B,'2-Kosten per locatie'!A32)</f>
        <v>0</v>
      </c>
      <c r="E32" s="372"/>
      <c r="F32" s="377"/>
      <c r="G32" s="372"/>
      <c r="H32" s="380"/>
      <c r="I32" s="379"/>
      <c r="J32" s="296"/>
      <c r="K32" s="296">
        <f>SUMIF('10-Glasbewassing'!A:A,'2-Kosten per locatie'!A32,'10-Glasbewassing'!H:H)</f>
        <v>0</v>
      </c>
      <c r="L32" s="296">
        <f t="shared" si="3"/>
        <v>0</v>
      </c>
      <c r="M32" s="296">
        <f t="shared" si="2"/>
        <v>0</v>
      </c>
      <c r="N32" s="17"/>
      <c r="O32" s="17"/>
      <c r="P32" s="17"/>
      <c r="Q32" s="17"/>
      <c r="R32" s="17"/>
      <c r="S32" s="17"/>
      <c r="T32" s="17"/>
      <c r="U32" s="17"/>
      <c r="V32" s="17"/>
      <c r="W32" s="17"/>
      <c r="X32" s="17"/>
      <c r="Y32" s="17"/>
      <c r="Z32" s="17"/>
      <c r="AA32" s="17"/>
      <c r="AB32" s="17"/>
      <c r="AC32" s="17"/>
      <c r="AD32" s="17"/>
    </row>
    <row r="33" spans="1:30" ht="15" customHeight="1">
      <c r="A33" s="358" t="s">
        <v>202</v>
      </c>
      <c r="B33" s="374">
        <f>SUMIF('4-Basis ruimtestaat'!B:B,'2-Kosten per locatie'!A33,'4-Basis ruimtestaat'!H:H)</f>
        <v>0</v>
      </c>
      <c r="C33" s="377" t="s">
        <v>708</v>
      </c>
      <c r="D33" s="376">
        <f>_xlfn.MAXIFS('4-Basis ruimtestaat'!J:J,'4-Basis ruimtestaat'!B:B,'2-Kosten per locatie'!A33)</f>
        <v>0</v>
      </c>
      <c r="E33" s="372"/>
      <c r="F33" s="377"/>
      <c r="G33" s="372"/>
      <c r="H33" s="380"/>
      <c r="I33" s="379"/>
      <c r="J33" s="296"/>
      <c r="K33" s="296">
        <f>SUMIF('10-Glasbewassing'!A:A,'2-Kosten per locatie'!A33,'10-Glasbewassing'!H:H)</f>
        <v>0</v>
      </c>
      <c r="L33" s="296">
        <f t="shared" si="3"/>
        <v>0</v>
      </c>
      <c r="M33" s="296">
        <f t="shared" si="2"/>
        <v>0</v>
      </c>
      <c r="N33" s="17"/>
      <c r="O33" s="17"/>
      <c r="P33" s="17"/>
      <c r="Q33" s="17"/>
      <c r="R33" s="17"/>
      <c r="S33" s="17"/>
      <c r="T33" s="17"/>
      <c r="U33" s="17"/>
      <c r="V33" s="17"/>
      <c r="W33" s="17"/>
      <c r="X33" s="17"/>
      <c r="Y33" s="17"/>
      <c r="Z33" s="17"/>
      <c r="AA33" s="17"/>
      <c r="AB33" s="17"/>
      <c r="AC33" s="17"/>
      <c r="AD33" s="17"/>
    </row>
    <row r="34" spans="1:30" s="24" customFormat="1" ht="15" customHeight="1">
      <c r="A34" s="23" t="s">
        <v>9</v>
      </c>
      <c r="B34" s="375">
        <f>SUM(B12:B33)</f>
        <v>10767.840000000004</v>
      </c>
      <c r="C34" s="361"/>
      <c r="D34" s="335"/>
      <c r="E34" s="373" t="e">
        <f t="shared" ref="E34:M34" si="4">SUM(E12:E33)</f>
        <v>#DIV/0!</v>
      </c>
      <c r="F34" s="373" t="e">
        <f t="shared" si="4"/>
        <v>#DIV/0!</v>
      </c>
      <c r="G34" s="373" t="e">
        <f t="shared" si="4"/>
        <v>#DIV/0!</v>
      </c>
      <c r="H34" s="408" t="e">
        <f t="shared" si="4"/>
        <v>#DIV/0!</v>
      </c>
      <c r="I34" s="408" t="e">
        <f t="shared" si="4"/>
        <v>#DIV/0!</v>
      </c>
      <c r="J34" s="408">
        <f t="shared" si="4"/>
        <v>0</v>
      </c>
      <c r="K34" s="408">
        <f t="shared" si="4"/>
        <v>0</v>
      </c>
      <c r="L34" s="408" t="e">
        <f t="shared" si="4"/>
        <v>#DIV/0!</v>
      </c>
      <c r="M34" s="408" t="e">
        <f t="shared" si="4"/>
        <v>#DIV/0!</v>
      </c>
    </row>
    <row r="35" spans="1:30" s="22" customFormat="1" ht="14.1" customHeight="1">
      <c r="V35" s="17"/>
    </row>
    <row r="36" spans="1:30" ht="15.6" customHeight="1">
      <c r="A36" s="22"/>
      <c r="B36" s="22"/>
      <c r="C36" s="22"/>
      <c r="D36" s="22"/>
      <c r="E36" s="22"/>
      <c r="F36" s="22"/>
      <c r="G36" s="22"/>
      <c r="H36" s="22"/>
      <c r="I36" s="22"/>
      <c r="S36" s="22"/>
      <c r="T36" s="17"/>
      <c r="U36" s="17"/>
      <c r="V36" s="17"/>
      <c r="W36" s="17"/>
      <c r="X36" s="17"/>
      <c r="Y36" s="17"/>
      <c r="Z36" s="17"/>
      <c r="AA36" s="17"/>
      <c r="AB36" s="17"/>
      <c r="AC36" s="17"/>
      <c r="AD36" s="17"/>
    </row>
    <row r="37" spans="1:30" s="22" customFormat="1" ht="15" customHeight="1">
      <c r="K37" s="25"/>
      <c r="L37" s="25"/>
      <c r="M37" s="25"/>
      <c r="N37" s="25"/>
    </row>
    <row r="38" spans="1:30" ht="15" customHeight="1">
      <c r="A38" s="22"/>
      <c r="B38" s="22"/>
      <c r="C38" s="22"/>
      <c r="D38" s="22"/>
      <c r="E38" s="22"/>
      <c r="F38" s="22"/>
      <c r="G38" s="22"/>
      <c r="H38" s="22"/>
      <c r="I38" s="22"/>
      <c r="J38" s="22"/>
      <c r="K38" s="22"/>
      <c r="V38" s="22"/>
      <c r="W38" s="17"/>
      <c r="X38" s="17"/>
      <c r="Y38" s="17"/>
      <c r="Z38" s="17"/>
      <c r="AA38" s="17"/>
      <c r="AB38" s="17"/>
      <c r="AC38" s="17"/>
      <c r="AD38" s="17"/>
    </row>
    <row r="39" spans="1:30" ht="15" customHeight="1">
      <c r="A39" s="22"/>
      <c r="B39" s="22"/>
      <c r="C39" s="22"/>
      <c r="D39" s="22"/>
      <c r="E39" s="22"/>
      <c r="F39" s="22"/>
      <c r="G39" s="22"/>
      <c r="H39" s="22"/>
      <c r="I39" s="22"/>
      <c r="J39" s="22"/>
      <c r="K39" s="22"/>
      <c r="V39" s="22"/>
      <c r="W39" s="17"/>
      <c r="X39" s="17"/>
      <c r="Y39" s="17"/>
      <c r="Z39" s="17"/>
      <c r="AA39" s="17"/>
      <c r="AB39" s="17"/>
      <c r="AC39" s="17"/>
      <c r="AD39" s="17"/>
    </row>
    <row r="40" spans="1:30" ht="15" customHeight="1">
      <c r="A40" s="22"/>
      <c r="B40" s="22"/>
      <c r="C40" s="22"/>
      <c r="D40" s="22"/>
      <c r="E40" s="22"/>
      <c r="F40" s="22"/>
      <c r="G40" s="22"/>
      <c r="H40" s="22"/>
      <c r="I40" s="22"/>
      <c r="J40" s="22"/>
      <c r="K40" s="22"/>
      <c r="V40" s="22"/>
      <c r="W40" s="17"/>
      <c r="X40" s="17"/>
      <c r="Y40" s="17"/>
      <c r="Z40" s="17"/>
      <c r="AA40" s="17"/>
      <c r="AB40" s="17"/>
      <c r="AC40" s="17"/>
      <c r="AD40" s="17"/>
    </row>
    <row r="41" spans="1:30" ht="15" customHeight="1">
      <c r="A41" s="22"/>
      <c r="B41" s="22"/>
      <c r="C41" s="22"/>
      <c r="D41" s="22"/>
      <c r="E41" s="22"/>
      <c r="F41" s="22"/>
      <c r="G41" s="22"/>
      <c r="H41" s="22"/>
      <c r="I41" s="22"/>
      <c r="J41" s="22"/>
      <c r="K41" s="22"/>
      <c r="V41" s="22"/>
      <c r="W41" s="17"/>
      <c r="X41" s="17"/>
      <c r="Y41" s="17"/>
      <c r="Z41" s="17"/>
      <c r="AA41" s="17"/>
      <c r="AB41" s="17"/>
      <c r="AC41" s="17"/>
      <c r="AD41" s="17"/>
    </row>
    <row r="42" spans="1:30" ht="15" customHeight="1">
      <c r="A42" s="22"/>
      <c r="B42" s="22"/>
      <c r="C42" s="22"/>
      <c r="D42" s="22"/>
      <c r="E42" s="22"/>
      <c r="F42" s="22"/>
      <c r="G42" s="22"/>
      <c r="H42" s="22"/>
      <c r="I42" s="22"/>
      <c r="J42" s="22"/>
      <c r="K42" s="22"/>
      <c r="V42" s="22"/>
      <c r="W42" s="17"/>
      <c r="X42" s="17"/>
      <c r="Y42" s="17"/>
      <c r="Z42" s="17"/>
      <c r="AA42" s="17"/>
      <c r="AB42" s="17"/>
      <c r="AC42" s="17"/>
      <c r="AD42" s="17"/>
    </row>
    <row r="43" spans="1:30" ht="15" customHeight="1">
      <c r="A43" s="22"/>
      <c r="B43" s="22"/>
      <c r="C43" s="22"/>
      <c r="D43" s="22"/>
      <c r="E43" s="22"/>
      <c r="F43" s="22"/>
      <c r="G43" s="22"/>
      <c r="H43" s="22"/>
      <c r="I43" s="22"/>
      <c r="J43" s="22"/>
      <c r="K43" s="22"/>
      <c r="V43" s="22"/>
      <c r="W43" s="17"/>
      <c r="X43" s="17"/>
      <c r="Y43" s="17"/>
      <c r="Z43" s="17"/>
      <c r="AA43" s="17"/>
      <c r="AB43" s="17"/>
      <c r="AC43" s="17"/>
      <c r="AD43" s="17"/>
    </row>
    <row r="44" spans="1:30" ht="15" customHeight="1">
      <c r="A44" s="22"/>
      <c r="B44" s="22"/>
      <c r="C44" s="22"/>
      <c r="D44" s="22"/>
      <c r="E44" s="22"/>
      <c r="F44" s="22"/>
      <c r="G44" s="22"/>
      <c r="H44" s="22"/>
      <c r="I44" s="22"/>
      <c r="J44" s="22"/>
      <c r="K44" s="22"/>
      <c r="R44" s="22"/>
      <c r="S44" s="22"/>
      <c r="T44" s="22"/>
      <c r="U44" s="22"/>
      <c r="V44" s="22"/>
      <c r="W44" s="17"/>
      <c r="X44" s="17"/>
      <c r="Y44" s="17"/>
      <c r="Z44" s="17"/>
      <c r="AA44" s="17"/>
      <c r="AB44" s="17"/>
      <c r="AC44" s="17"/>
      <c r="AD44" s="17"/>
    </row>
    <row r="45" spans="1:30" ht="15" customHeight="1">
      <c r="A45" s="22"/>
      <c r="B45" s="22"/>
      <c r="C45" s="22"/>
      <c r="D45" s="22"/>
      <c r="E45" s="22"/>
      <c r="F45" s="22"/>
      <c r="G45" s="22"/>
      <c r="H45" s="22"/>
      <c r="I45" s="22"/>
      <c r="J45" s="22"/>
      <c r="K45" s="22"/>
      <c r="R45" s="22"/>
      <c r="S45" s="22"/>
      <c r="T45" s="22"/>
      <c r="U45" s="22"/>
      <c r="V45" s="22"/>
      <c r="W45" s="17"/>
      <c r="X45" s="17"/>
      <c r="Y45" s="17"/>
      <c r="Z45" s="17"/>
      <c r="AA45" s="17"/>
      <c r="AB45" s="17"/>
      <c r="AC45" s="17"/>
      <c r="AD45" s="17"/>
    </row>
    <row r="46" spans="1:30" ht="15" customHeight="1">
      <c r="A46" s="22"/>
      <c r="B46" s="22"/>
      <c r="C46" s="22"/>
      <c r="D46" s="22"/>
      <c r="E46" s="22"/>
      <c r="F46" s="22"/>
      <c r="G46" s="22"/>
      <c r="H46" s="22"/>
      <c r="I46" s="22"/>
      <c r="J46" s="22"/>
      <c r="K46" s="22"/>
      <c r="R46" s="22"/>
      <c r="S46" s="22"/>
      <c r="T46" s="22"/>
      <c r="U46" s="22"/>
      <c r="V46" s="22"/>
      <c r="W46" s="17"/>
      <c r="X46" s="17"/>
      <c r="Y46" s="17"/>
      <c r="Z46" s="17"/>
      <c r="AA46" s="17"/>
      <c r="AB46" s="17"/>
      <c r="AC46" s="17"/>
      <c r="AD46" s="17"/>
    </row>
    <row r="47" spans="1:30" s="24" customFormat="1" ht="15" customHeight="1">
      <c r="A47" s="22"/>
      <c r="B47" s="22"/>
      <c r="C47" s="22"/>
      <c r="D47" s="22"/>
      <c r="E47" s="22"/>
      <c r="F47" s="22"/>
      <c r="G47" s="22"/>
      <c r="H47" s="22"/>
      <c r="I47" s="22"/>
      <c r="J47" s="22"/>
      <c r="K47" s="22"/>
      <c r="R47" s="22"/>
      <c r="S47" s="22"/>
      <c r="T47" s="22"/>
      <c r="U47" s="22"/>
      <c r="V47" s="22"/>
    </row>
    <row r="48" spans="1:30" ht="14.1" customHeight="1">
      <c r="A48" s="22"/>
      <c r="B48" s="22"/>
      <c r="C48" s="22"/>
      <c r="D48" s="22"/>
      <c r="E48" s="22"/>
      <c r="F48" s="22"/>
      <c r="G48" s="22"/>
      <c r="H48" s="22"/>
      <c r="I48" s="22"/>
      <c r="J48" s="22"/>
      <c r="K48" s="22"/>
      <c r="Z48" s="22"/>
      <c r="AA48" s="22"/>
      <c r="AB48" s="22"/>
      <c r="AC48" s="22"/>
      <c r="AD48" s="22"/>
    </row>
    <row r="49" spans="1:11" ht="14.1" customHeight="1">
      <c r="A49" s="22"/>
      <c r="B49" s="22"/>
      <c r="C49" s="22"/>
      <c r="D49" s="22"/>
      <c r="E49" s="22"/>
      <c r="F49" s="22"/>
      <c r="G49" s="22"/>
      <c r="H49" s="22"/>
      <c r="I49" s="22"/>
      <c r="J49" s="22"/>
      <c r="K49" s="22"/>
    </row>
    <row r="50" spans="1:11" ht="14.1" customHeight="1">
      <c r="A50" s="22"/>
      <c r="B50" s="22"/>
      <c r="C50" s="22"/>
      <c r="D50" s="22"/>
      <c r="E50" s="22"/>
      <c r="F50" s="22"/>
      <c r="G50" s="22"/>
      <c r="H50" s="22"/>
      <c r="I50" s="22"/>
      <c r="J50" s="22"/>
      <c r="K50" s="22"/>
    </row>
    <row r="51" spans="1:11" ht="14.1" customHeight="1">
      <c r="A51" s="22"/>
      <c r="B51" s="22"/>
      <c r="C51" s="22"/>
      <c r="D51" s="22"/>
      <c r="E51" s="22"/>
      <c r="F51" s="22"/>
      <c r="G51" s="22"/>
      <c r="H51" s="22"/>
      <c r="I51" s="22"/>
      <c r="J51" s="22"/>
      <c r="K51" s="22"/>
    </row>
    <row r="52" spans="1:11" ht="14.1" customHeight="1">
      <c r="A52" s="22"/>
      <c r="B52" s="22"/>
      <c r="C52" s="22"/>
      <c r="D52" s="22"/>
      <c r="E52" s="22"/>
      <c r="F52" s="22"/>
      <c r="G52" s="22"/>
      <c r="H52" s="22"/>
      <c r="I52" s="22"/>
      <c r="J52" s="22"/>
      <c r="K52" s="22"/>
    </row>
    <row r="53" spans="1:11" ht="14.1" customHeight="1">
      <c r="A53" s="22"/>
      <c r="B53" s="22"/>
      <c r="C53" s="22"/>
      <c r="D53" s="22"/>
      <c r="E53" s="22"/>
      <c r="F53" s="22"/>
      <c r="G53" s="22"/>
      <c r="H53" s="22"/>
      <c r="I53" s="22"/>
      <c r="J53" s="22"/>
      <c r="K53" s="22"/>
    </row>
    <row r="54" spans="1:11" ht="14.1" customHeight="1">
      <c r="A54" s="22"/>
      <c r="B54" s="22"/>
      <c r="C54" s="22"/>
      <c r="D54" s="22"/>
      <c r="E54" s="22"/>
      <c r="F54" s="22"/>
      <c r="G54" s="22"/>
      <c r="H54" s="22"/>
      <c r="I54" s="22"/>
      <c r="J54" s="22"/>
      <c r="K54" s="22"/>
    </row>
    <row r="55" spans="1:11" ht="14.1" customHeight="1">
      <c r="A55" s="22"/>
      <c r="B55" s="22"/>
      <c r="C55" s="22"/>
      <c r="D55" s="22"/>
      <c r="E55" s="22"/>
      <c r="F55" s="22"/>
      <c r="G55" s="22"/>
      <c r="H55" s="22"/>
      <c r="I55" s="22"/>
      <c r="J55" s="22"/>
      <c r="K55" s="22"/>
    </row>
    <row r="56" spans="1:11" ht="14.1" customHeight="1">
      <c r="A56" s="22"/>
      <c r="B56" s="22"/>
      <c r="C56" s="22"/>
      <c r="D56" s="22"/>
      <c r="E56" s="22"/>
      <c r="F56" s="22"/>
      <c r="G56" s="22"/>
      <c r="H56" s="22"/>
      <c r="I56" s="22"/>
      <c r="J56" s="22"/>
      <c r="K56" s="22"/>
    </row>
    <row r="57" spans="1:11" ht="14.1" customHeight="1">
      <c r="A57" s="22"/>
      <c r="B57" s="22"/>
      <c r="C57" s="22"/>
      <c r="D57" s="22"/>
      <c r="E57" s="22"/>
      <c r="F57" s="22"/>
      <c r="G57" s="22"/>
      <c r="H57" s="22"/>
      <c r="I57" s="22"/>
      <c r="J57" s="22"/>
      <c r="K57" s="22"/>
    </row>
    <row r="58" spans="1:11" ht="14.1" customHeight="1">
      <c r="A58" s="22"/>
      <c r="B58" s="22"/>
      <c r="C58" s="22"/>
      <c r="D58" s="22"/>
      <c r="E58" s="22"/>
      <c r="F58" s="22"/>
      <c r="G58" s="22"/>
      <c r="H58" s="22"/>
      <c r="I58" s="22"/>
      <c r="J58" s="22"/>
      <c r="K58" s="22"/>
    </row>
    <row r="59" spans="1:11" ht="14.1" customHeight="1">
      <c r="A59" s="22"/>
      <c r="B59" s="22"/>
      <c r="C59" s="22"/>
      <c r="D59" s="22"/>
      <c r="E59" s="22"/>
      <c r="F59" s="22"/>
      <c r="G59" s="22"/>
      <c r="H59" s="22"/>
      <c r="I59" s="22"/>
      <c r="J59" s="22"/>
      <c r="K59" s="22"/>
    </row>
    <row r="60" spans="1:11" ht="14.1" customHeight="1">
      <c r="A60" s="22"/>
      <c r="B60" s="22"/>
      <c r="C60" s="22"/>
      <c r="D60" s="22"/>
      <c r="E60" s="22"/>
      <c r="F60" s="22"/>
      <c r="G60" s="22"/>
      <c r="H60" s="22"/>
      <c r="I60" s="22"/>
      <c r="J60" s="22"/>
      <c r="K60" s="22"/>
    </row>
    <row r="61" spans="1:11" ht="14.1" customHeight="1">
      <c r="A61" s="22"/>
      <c r="B61" s="22"/>
      <c r="C61" s="22"/>
      <c r="D61" s="22"/>
      <c r="E61" s="22"/>
      <c r="F61" s="22"/>
      <c r="G61" s="22"/>
      <c r="H61" s="22"/>
      <c r="I61" s="22"/>
      <c r="J61" s="22"/>
      <c r="K61" s="22"/>
    </row>
    <row r="62" spans="1:11" ht="14.1" customHeight="1">
      <c r="A62" s="22"/>
      <c r="B62" s="22"/>
      <c r="C62" s="22"/>
      <c r="D62" s="22"/>
      <c r="E62" s="22"/>
      <c r="F62" s="22"/>
      <c r="G62" s="22"/>
      <c r="H62" s="22"/>
      <c r="I62" s="22"/>
      <c r="J62" s="22"/>
      <c r="K62" s="22"/>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O43"/>
  <sheetViews>
    <sheetView showGridLines="0" zoomScaleNormal="100" workbookViewId="0">
      <pane ySplit="9" topLeftCell="A10" activePane="bottomLeft" state="frozen"/>
      <selection activeCell="B1" sqref="B1"/>
      <selection pane="bottomLeft" activeCell="F6" sqref="F6"/>
    </sheetView>
  </sheetViews>
  <sheetFormatPr defaultColWidth="9.109375" defaultRowHeight="13.2"/>
  <cols>
    <col min="1" max="1" width="29.6640625" style="3" customWidth="1"/>
    <col min="2" max="2" width="9.109375" style="3" customWidth="1"/>
    <col min="3" max="9" width="9.109375" style="3"/>
    <col min="10" max="10" width="8.33203125" style="3" customWidth="1"/>
    <col min="11" max="11" width="2.21875" style="3" customWidth="1"/>
    <col min="12" max="12" width="8.21875" style="3" customWidth="1"/>
    <col min="13" max="13" width="2.21875" style="29" customWidth="1"/>
    <col min="14" max="14" width="8.21875" style="3" customWidth="1"/>
    <col min="15" max="15" width="9.109375" style="29"/>
    <col min="16" max="16" width="9.109375" style="3"/>
    <col min="17" max="17" width="30.44140625" style="3" customWidth="1"/>
    <col min="18" max="16384" width="9.109375" style="3"/>
  </cols>
  <sheetData>
    <row r="1" spans="1:15">
      <c r="A1" s="275" t="s">
        <v>23</v>
      </c>
    </row>
    <row r="3" spans="1:15" ht="15">
      <c r="A3" s="27" t="str">
        <f>'2-Kosten per locatie'!A3</f>
        <v>Naam opdrachtgever</v>
      </c>
      <c r="B3" s="54" t="str">
        <f>'2-Kosten per locatie'!B3</f>
        <v>Veiligheidsregio Amsterdam-Amstelland</v>
      </c>
      <c r="C3" s="274"/>
      <c r="D3" s="274"/>
      <c r="E3" s="274"/>
      <c r="F3" s="274"/>
    </row>
    <row r="4" spans="1:15" ht="15">
      <c r="A4" s="27" t="str">
        <f>'2-Kosten per locatie'!A4</f>
        <v>Calculatie onderdeel</v>
      </c>
      <c r="B4" s="54" t="str">
        <f ca="1">MID(CELL("bestandsnaam",$B$7),SEARCH("]",CELL("bestandsnaam",$B$7),1)+1,256)</f>
        <v>3-Productie normen</v>
      </c>
      <c r="C4" s="54"/>
      <c r="D4" s="54"/>
      <c r="E4" s="54"/>
      <c r="F4" s="54"/>
    </row>
    <row r="5" spans="1:15" ht="15">
      <c r="A5" s="27" t="str">
        <f>'2-Kosten per locatie'!A5</f>
        <v>Gebouw/plaats</v>
      </c>
      <c r="B5" s="54" t="str">
        <f>'2-Kosten per locatie'!B5</f>
        <v>Amsterdam en omstreken</v>
      </c>
      <c r="C5" s="54"/>
      <c r="D5" s="54"/>
      <c r="E5" s="54"/>
      <c r="F5" s="54"/>
    </row>
    <row r="6" spans="1:15" ht="15">
      <c r="A6" s="27" t="str">
        <f>'2-Kosten per locatie'!A6</f>
        <v>Referentie nummer</v>
      </c>
      <c r="B6" s="54" t="str">
        <f>'2-Kosten per locatie'!B6</f>
        <v>VrAA-EA-RT/SW -2023</v>
      </c>
      <c r="C6" s="54"/>
      <c r="D6" s="54"/>
      <c r="E6" s="54"/>
      <c r="G6" s="272" t="s">
        <v>165</v>
      </c>
      <c r="H6" s="273"/>
      <c r="I6" s="52" t="e">
        <f>SUM('4-Basis ruimtestaat'!P:P)/SUM('4-Basis ruimtestaat'!K:K)</f>
        <v>#DIV/0!</v>
      </c>
      <c r="J6" s="53" t="s">
        <v>166</v>
      </c>
      <c r="L6" s="29"/>
      <c r="M6" s="3"/>
      <c r="N6" s="29"/>
      <c r="O6" s="3"/>
    </row>
    <row r="7" spans="1:15">
      <c r="A7" s="30"/>
      <c r="B7" s="31"/>
      <c r="C7" s="31"/>
      <c r="D7" s="31"/>
      <c r="E7" s="31"/>
      <c r="F7" s="32"/>
      <c r="G7" s="33"/>
      <c r="H7" s="33"/>
      <c r="I7" s="34"/>
      <c r="J7" s="35"/>
      <c r="K7" s="36"/>
      <c r="L7" s="29"/>
      <c r="M7" s="36"/>
      <c r="N7" s="37"/>
      <c r="O7" s="3"/>
    </row>
    <row r="8" spans="1:15" ht="27.75" customHeight="1">
      <c r="A8" s="50" t="s">
        <v>98</v>
      </c>
      <c r="B8" s="51">
        <v>2</v>
      </c>
      <c r="C8" s="51">
        <v>12</v>
      </c>
      <c r="D8" s="51">
        <v>26</v>
      </c>
      <c r="E8" s="51">
        <v>52</v>
      </c>
      <c r="F8" s="51">
        <v>104</v>
      </c>
      <c r="G8" s="51">
        <v>130</v>
      </c>
      <c r="H8" s="51">
        <v>156</v>
      </c>
      <c r="I8" s="51">
        <v>208</v>
      </c>
      <c r="J8" s="51">
        <v>255</v>
      </c>
      <c r="K8" s="36"/>
      <c r="L8" s="29"/>
      <c r="M8" s="38"/>
      <c r="O8" s="3"/>
    </row>
    <row r="9" spans="1:15" ht="58.2" customHeight="1">
      <c r="A9" s="266" t="s">
        <v>52</v>
      </c>
      <c r="B9" s="440" t="s">
        <v>117</v>
      </c>
      <c r="C9" s="441"/>
      <c r="D9" s="441"/>
      <c r="E9" s="441"/>
      <c r="F9" s="441"/>
      <c r="G9" s="441"/>
      <c r="H9" s="441"/>
      <c r="I9" s="441"/>
      <c r="J9" s="442"/>
      <c r="K9" s="36"/>
      <c r="L9" s="265" t="s">
        <v>167</v>
      </c>
      <c r="M9" s="38"/>
      <c r="N9" s="265" t="s">
        <v>99</v>
      </c>
      <c r="O9" s="3"/>
    </row>
    <row r="10" spans="1:15">
      <c r="A10" s="315" t="s">
        <v>174</v>
      </c>
      <c r="B10" s="314"/>
      <c r="C10" s="314"/>
      <c r="D10" s="277"/>
      <c r="E10" s="277"/>
      <c r="F10" s="277"/>
      <c r="G10" s="314"/>
      <c r="H10" s="277"/>
      <c r="I10" s="314"/>
      <c r="J10" s="277"/>
      <c r="K10" s="36"/>
      <c r="L10" s="267">
        <f>SUMIF('4-Basis ruimtestaat'!F:F,'3-Productie normen'!A10,'4-Basis ruimtestaat'!H:H)</f>
        <v>3204.9100000000012</v>
      </c>
      <c r="M10" s="36"/>
      <c r="N10" s="40" t="s">
        <v>103</v>
      </c>
      <c r="O10" s="3"/>
    </row>
    <row r="11" spans="1:15">
      <c r="A11" s="39" t="s">
        <v>656</v>
      </c>
      <c r="B11" s="314"/>
      <c r="C11" s="314"/>
      <c r="D11" s="314"/>
      <c r="E11" s="277"/>
      <c r="F11" s="314"/>
      <c r="G11" s="314"/>
      <c r="H11" s="314"/>
      <c r="I11" s="314"/>
      <c r="J11" s="314"/>
      <c r="K11" s="36"/>
      <c r="L11" s="267">
        <f>SUMIF('4-Basis ruimtestaat'!F:F,'3-Productie normen'!A11,'4-Basis ruimtestaat'!H:H)</f>
        <v>25</v>
      </c>
      <c r="M11" s="3"/>
      <c r="N11" s="40" t="s">
        <v>104</v>
      </c>
      <c r="O11" s="3"/>
    </row>
    <row r="12" spans="1:15">
      <c r="A12" s="39" t="s">
        <v>91</v>
      </c>
      <c r="B12" s="314"/>
      <c r="C12" s="314"/>
      <c r="D12" s="314"/>
      <c r="E12" s="277"/>
      <c r="F12" s="277"/>
      <c r="G12" s="314"/>
      <c r="H12" s="277"/>
      <c r="I12" s="314"/>
      <c r="J12" s="277"/>
      <c r="K12" s="36"/>
      <c r="L12" s="267">
        <f>SUMIF('4-Basis ruimtestaat'!F:F,'3-Productie normen'!A12,'4-Basis ruimtestaat'!H:H)</f>
        <v>437.64</v>
      </c>
      <c r="M12" s="3"/>
      <c r="N12" s="40" t="s">
        <v>104</v>
      </c>
      <c r="O12" s="3"/>
    </row>
    <row r="13" spans="1:15">
      <c r="A13" s="315" t="s">
        <v>220</v>
      </c>
      <c r="B13" s="314"/>
      <c r="C13" s="277"/>
      <c r="D13" s="277"/>
      <c r="E13" s="277"/>
      <c r="F13" s="277"/>
      <c r="G13" s="314"/>
      <c r="H13" s="277"/>
      <c r="I13" s="314"/>
      <c r="J13" s="277"/>
      <c r="K13" s="36"/>
      <c r="L13" s="267">
        <f>SUMIF('4-Basis ruimtestaat'!F:F,'3-Productie normen'!A13,'4-Basis ruimtestaat'!H:H)</f>
        <v>1505.7799999999997</v>
      </c>
      <c r="M13" s="3"/>
      <c r="N13" s="40" t="s">
        <v>104</v>
      </c>
      <c r="O13" s="3"/>
    </row>
    <row r="14" spans="1:15">
      <c r="A14" s="42" t="s">
        <v>655</v>
      </c>
      <c r="B14" s="314"/>
      <c r="C14" s="314"/>
      <c r="D14" s="314"/>
      <c r="E14" s="314"/>
      <c r="F14" s="314"/>
      <c r="G14" s="314"/>
      <c r="H14" s="277"/>
      <c r="I14" s="314"/>
      <c r="J14" s="277"/>
      <c r="K14" s="36"/>
      <c r="L14" s="267">
        <f>SUMIF('4-Basis ruimtestaat'!F:F,'3-Productie normen'!A14,'4-Basis ruimtestaat'!H:H)</f>
        <v>96.02</v>
      </c>
      <c r="M14" s="3"/>
      <c r="N14" s="40" t="s">
        <v>105</v>
      </c>
      <c r="O14" s="3"/>
    </row>
    <row r="15" spans="1:15">
      <c r="A15" s="42" t="s">
        <v>1</v>
      </c>
      <c r="B15" s="314"/>
      <c r="C15" s="314"/>
      <c r="D15" s="314"/>
      <c r="E15" s="277"/>
      <c r="F15" s="277"/>
      <c r="G15" s="314"/>
      <c r="H15" s="314"/>
      <c r="I15" s="314"/>
      <c r="J15" s="277"/>
      <c r="K15" s="36"/>
      <c r="L15" s="267">
        <f>SUMIF('4-Basis ruimtestaat'!F:F,'3-Productie normen'!A15,'4-Basis ruimtestaat'!H:H)</f>
        <v>618.38999999999987</v>
      </c>
      <c r="M15" s="3"/>
      <c r="N15" s="40" t="s">
        <v>104</v>
      </c>
      <c r="O15" s="3"/>
    </row>
    <row r="16" spans="1:15">
      <c r="A16" s="39" t="s">
        <v>219</v>
      </c>
      <c r="B16" s="314"/>
      <c r="C16" s="314"/>
      <c r="D16" s="314"/>
      <c r="E16" s="277"/>
      <c r="F16" s="314"/>
      <c r="G16" s="314"/>
      <c r="H16" s="314"/>
      <c r="I16" s="314"/>
      <c r="J16" s="277"/>
      <c r="K16" s="36"/>
      <c r="L16" s="267">
        <f>SUMIF('4-Basis ruimtestaat'!F:F,'3-Productie normen'!A16,'4-Basis ruimtestaat'!H:H)</f>
        <v>31.1</v>
      </c>
      <c r="M16" s="3"/>
      <c r="N16" s="40" t="s">
        <v>104</v>
      </c>
      <c r="O16" s="3"/>
    </row>
    <row r="17" spans="1:15">
      <c r="A17" s="315" t="s">
        <v>177</v>
      </c>
      <c r="B17" s="277"/>
      <c r="C17" s="277"/>
      <c r="D17" s="277"/>
      <c r="E17" s="277"/>
      <c r="F17" s="314"/>
      <c r="G17" s="314"/>
      <c r="H17" s="314"/>
      <c r="I17" s="314"/>
      <c r="J17" s="277"/>
      <c r="K17" s="36"/>
      <c r="L17" s="267">
        <f>SUMIF('4-Basis ruimtestaat'!F:F,'3-Productie normen'!A17,'4-Basis ruimtestaat'!H:H)</f>
        <v>218.74</v>
      </c>
      <c r="M17" s="3"/>
      <c r="N17" s="40" t="s">
        <v>104</v>
      </c>
      <c r="O17" s="3"/>
    </row>
    <row r="18" spans="1:15">
      <c r="A18" s="315" t="s">
        <v>175</v>
      </c>
      <c r="B18" s="314"/>
      <c r="C18" s="314"/>
      <c r="D18" s="314"/>
      <c r="E18" s="277"/>
      <c r="F18" s="277"/>
      <c r="G18" s="314"/>
      <c r="H18" s="277"/>
      <c r="I18" s="314"/>
      <c r="J18" s="277"/>
      <c r="K18" s="36"/>
      <c r="L18" s="267">
        <f>SUMIF('4-Basis ruimtestaat'!F:F,'3-Productie normen'!A18,'4-Basis ruimtestaat'!H:H)</f>
        <v>153.17000000000002</v>
      </c>
      <c r="M18" s="3"/>
      <c r="N18" s="40" t="s">
        <v>104</v>
      </c>
      <c r="O18" s="3"/>
    </row>
    <row r="19" spans="1:15">
      <c r="A19" s="39" t="s">
        <v>95</v>
      </c>
      <c r="B19" s="314"/>
      <c r="C19" s="314"/>
      <c r="D19" s="277"/>
      <c r="E19" s="314"/>
      <c r="F19" s="277"/>
      <c r="G19" s="314"/>
      <c r="H19" s="277"/>
      <c r="I19" s="314"/>
      <c r="J19" s="277"/>
      <c r="K19" s="36"/>
      <c r="L19" s="267">
        <f>SUMIF('4-Basis ruimtestaat'!F:F,'3-Productie normen'!A19,'4-Basis ruimtestaat'!H:H)</f>
        <v>761.97000000000014</v>
      </c>
      <c r="M19" s="3"/>
      <c r="N19" s="40" t="s">
        <v>104</v>
      </c>
      <c r="O19" s="3"/>
    </row>
    <row r="20" spans="1:15">
      <c r="A20" s="39" t="s">
        <v>480</v>
      </c>
      <c r="B20" s="314"/>
      <c r="C20" s="314"/>
      <c r="D20" s="314"/>
      <c r="E20" s="314"/>
      <c r="F20" s="277"/>
      <c r="G20" s="314"/>
      <c r="H20" s="314"/>
      <c r="I20" s="314"/>
      <c r="J20" s="277"/>
      <c r="K20" s="36"/>
      <c r="L20" s="267">
        <f>SUMIF('4-Basis ruimtestaat'!F:F,'3-Productie normen'!A20,'4-Basis ruimtestaat'!H:H)</f>
        <v>21.5</v>
      </c>
      <c r="M20" s="3"/>
      <c r="N20" s="40" t="s">
        <v>104</v>
      </c>
      <c r="O20" s="3"/>
    </row>
    <row r="21" spans="1:15">
      <c r="A21" s="315" t="s">
        <v>17</v>
      </c>
      <c r="B21" s="314"/>
      <c r="C21" s="314"/>
      <c r="D21" s="277"/>
      <c r="E21" s="277"/>
      <c r="F21" s="277"/>
      <c r="G21" s="314"/>
      <c r="H21" s="277"/>
      <c r="I21" s="314"/>
      <c r="J21" s="277"/>
      <c r="K21" s="36"/>
      <c r="L21" s="267">
        <f>SUMIF('4-Basis ruimtestaat'!F:F,'3-Productie normen'!A21,'4-Basis ruimtestaat'!H:H)</f>
        <v>572.60000000000036</v>
      </c>
      <c r="M21" s="36"/>
      <c r="N21" s="40" t="s">
        <v>105</v>
      </c>
      <c r="O21" s="3"/>
    </row>
    <row r="22" spans="1:15">
      <c r="A22" s="39" t="s">
        <v>657</v>
      </c>
      <c r="B22" s="314"/>
      <c r="C22" s="277"/>
      <c r="D22" s="314"/>
      <c r="E22" s="314"/>
      <c r="F22" s="314"/>
      <c r="G22" s="314"/>
      <c r="H22" s="314"/>
      <c r="I22" s="314"/>
      <c r="J22" s="277"/>
      <c r="K22" s="36"/>
      <c r="L22" s="267">
        <f>SUMIF('4-Basis ruimtestaat'!F:F,'3-Productie normen'!A22,'4-Basis ruimtestaat'!H:H)</f>
        <v>45</v>
      </c>
      <c r="M22" s="3"/>
      <c r="N22" s="40" t="s">
        <v>104</v>
      </c>
      <c r="O22" s="3"/>
    </row>
    <row r="23" spans="1:15">
      <c r="A23" s="39" t="s">
        <v>659</v>
      </c>
      <c r="B23" s="314"/>
      <c r="C23" s="314"/>
      <c r="D23" s="277"/>
      <c r="E23" s="277"/>
      <c r="F23" s="277"/>
      <c r="G23" s="314"/>
      <c r="H23" s="314"/>
      <c r="I23" s="314"/>
      <c r="J23" s="277"/>
      <c r="K23" s="36"/>
      <c r="L23" s="267">
        <f>SUMIF('4-Basis ruimtestaat'!F:F,'3-Productie normen'!A23,'4-Basis ruimtestaat'!H:H)</f>
        <v>918.84999999999991</v>
      </c>
      <c r="M23" s="3"/>
      <c r="N23" s="40" t="s">
        <v>104</v>
      </c>
      <c r="O23" s="3"/>
    </row>
    <row r="24" spans="1:15">
      <c r="A24" s="39" t="s">
        <v>218</v>
      </c>
      <c r="B24" s="314"/>
      <c r="C24" s="314"/>
      <c r="D24" s="277"/>
      <c r="E24" s="277"/>
      <c r="F24" s="277"/>
      <c r="G24" s="314"/>
      <c r="H24" s="314"/>
      <c r="I24" s="314"/>
      <c r="J24" s="277"/>
      <c r="K24" s="36"/>
      <c r="L24" s="267">
        <f>SUMIF('4-Basis ruimtestaat'!F:F,'3-Productie normen'!A24,'4-Basis ruimtestaat'!H:H)</f>
        <v>580.59999999999991</v>
      </c>
      <c r="M24" s="3"/>
      <c r="N24" s="40" t="s">
        <v>104</v>
      </c>
      <c r="O24" s="3"/>
    </row>
    <row r="25" spans="1:15">
      <c r="A25" s="39" t="s">
        <v>658</v>
      </c>
      <c r="B25" s="314"/>
      <c r="C25" s="314"/>
      <c r="D25" s="314"/>
      <c r="E25" s="314"/>
      <c r="F25" s="314"/>
      <c r="G25" s="314"/>
      <c r="H25" s="314"/>
      <c r="I25" s="314"/>
      <c r="J25" s="277"/>
      <c r="K25" s="36"/>
      <c r="L25" s="267">
        <f>SUMIF('4-Basis ruimtestaat'!F:F,'3-Productie normen'!A25,'4-Basis ruimtestaat'!H:H)</f>
        <v>194.09</v>
      </c>
      <c r="M25" s="3"/>
      <c r="N25" s="40" t="s">
        <v>104</v>
      </c>
      <c r="O25" s="3"/>
    </row>
    <row r="26" spans="1:15">
      <c r="A26" s="315" t="s">
        <v>176</v>
      </c>
      <c r="B26" s="314"/>
      <c r="C26" s="314"/>
      <c r="D26" s="314"/>
      <c r="E26" s="277"/>
      <c r="F26" s="277"/>
      <c r="G26" s="314"/>
      <c r="H26" s="314"/>
      <c r="I26" s="314"/>
      <c r="J26" s="277"/>
      <c r="K26" s="36"/>
      <c r="L26" s="267">
        <f>SUMIF('4-Basis ruimtestaat'!F:F,'3-Productie normen'!A26,'4-Basis ruimtestaat'!H:H)</f>
        <v>782.8499999999998</v>
      </c>
      <c r="M26" s="3"/>
      <c r="N26" s="40" t="s">
        <v>103</v>
      </c>
      <c r="O26" s="3"/>
    </row>
    <row r="27" spans="1:15">
      <c r="A27" s="39"/>
      <c r="B27" s="314"/>
      <c r="C27" s="314"/>
      <c r="D27" s="314"/>
      <c r="E27" s="314"/>
      <c r="F27" s="314"/>
      <c r="G27" s="314"/>
      <c r="H27" s="314"/>
      <c r="I27" s="314"/>
      <c r="J27" s="314"/>
      <c r="K27" s="36"/>
      <c r="L27" s="267">
        <f>SUMIF('4-Basis ruimtestaat'!F:F,'3-Productie normen'!A27,'4-Basis ruimtestaat'!H:H)</f>
        <v>0</v>
      </c>
      <c r="M27" s="3"/>
      <c r="N27" s="40"/>
      <c r="O27" s="3"/>
    </row>
    <row r="28" spans="1:15">
      <c r="A28" s="42" t="s">
        <v>661</v>
      </c>
      <c r="B28" s="314"/>
      <c r="C28" s="314"/>
      <c r="D28" s="314"/>
      <c r="E28" s="314"/>
      <c r="F28" s="314"/>
      <c r="G28" s="314"/>
      <c r="H28" s="314"/>
      <c r="I28" s="314"/>
      <c r="J28" s="44"/>
      <c r="K28" s="36"/>
      <c r="L28" s="267">
        <f>SUMIF('4-Basis ruimtestaat'!F:F,'3-Productie normen'!A28,'4-Basis ruimtestaat'!H:H)</f>
        <v>599.63000000000011</v>
      </c>
      <c r="M28" s="3"/>
      <c r="N28" s="40"/>
      <c r="O28" s="3"/>
    </row>
    <row r="29" spans="1:15">
      <c r="A29" s="39"/>
      <c r="B29" s="41"/>
      <c r="C29" s="41"/>
      <c r="D29" s="41"/>
      <c r="E29" s="41"/>
      <c r="F29" s="41"/>
      <c r="G29" s="41"/>
      <c r="H29" s="41"/>
      <c r="I29" s="41"/>
      <c r="J29" s="45"/>
      <c r="K29" s="36"/>
      <c r="L29" s="267"/>
      <c r="M29" s="38"/>
      <c r="N29" s="40"/>
      <c r="O29" s="3"/>
    </row>
    <row r="30" spans="1:15">
      <c r="A30" s="268" t="s">
        <v>9</v>
      </c>
      <c r="B30" s="165"/>
      <c r="C30" s="165"/>
      <c r="D30" s="165"/>
      <c r="E30" s="165"/>
      <c r="F30" s="165"/>
      <c r="G30" s="165"/>
      <c r="H30" s="165"/>
      <c r="I30" s="165"/>
      <c r="J30" s="46"/>
      <c r="K30" s="269"/>
      <c r="L30" s="271">
        <f>SUM(L10:L29)</f>
        <v>10767.840000000004</v>
      </c>
      <c r="M30" s="36"/>
      <c r="N30" s="270"/>
      <c r="O30" s="3"/>
    </row>
    <row r="31" spans="1:15">
      <c r="L31" s="434"/>
      <c r="M31" s="36"/>
      <c r="O31" s="3"/>
    </row>
    <row r="32" spans="1:15">
      <c r="A32" s="48" t="s">
        <v>164</v>
      </c>
      <c r="B32" s="49">
        <v>2</v>
      </c>
      <c r="C32" s="49">
        <v>3</v>
      </c>
      <c r="D32" s="49">
        <v>4</v>
      </c>
      <c r="E32" s="49">
        <v>5</v>
      </c>
      <c r="F32" s="49">
        <v>6</v>
      </c>
      <c r="G32" s="49">
        <v>7</v>
      </c>
      <c r="H32" s="49">
        <v>8</v>
      </c>
      <c r="I32" s="49">
        <v>9</v>
      </c>
      <c r="J32" s="49">
        <v>10</v>
      </c>
      <c r="K32" s="36"/>
      <c r="L32" s="435"/>
      <c r="M32" s="3"/>
      <c r="N32" s="29"/>
      <c r="O32" s="3"/>
    </row>
    <row r="34" spans="1:6">
      <c r="A34" s="388" t="s">
        <v>183</v>
      </c>
      <c r="B34" s="388" t="s">
        <v>100</v>
      </c>
      <c r="C34" s="389" t="s">
        <v>163</v>
      </c>
    </row>
    <row r="35" spans="1:6">
      <c r="A35" s="393" t="s">
        <v>184</v>
      </c>
      <c r="B35" s="390">
        <v>2</v>
      </c>
      <c r="C35" s="391">
        <v>2</v>
      </c>
      <c r="D35" s="401"/>
      <c r="E35" s="401"/>
      <c r="F35" s="401"/>
    </row>
    <row r="36" spans="1:6">
      <c r="A36" s="393" t="s">
        <v>185</v>
      </c>
      <c r="B36" s="390">
        <v>12</v>
      </c>
      <c r="C36" s="402">
        <v>3</v>
      </c>
      <c r="D36" s="401"/>
      <c r="E36" s="401"/>
      <c r="F36" s="401"/>
    </row>
    <row r="37" spans="1:6">
      <c r="A37" s="393" t="s">
        <v>665</v>
      </c>
      <c r="B37" s="390">
        <v>26</v>
      </c>
      <c r="C37" s="402">
        <v>4</v>
      </c>
      <c r="D37" s="401"/>
      <c r="E37" s="401"/>
      <c r="F37" s="401"/>
    </row>
    <row r="38" spans="1:6">
      <c r="A38" s="393" t="s">
        <v>186</v>
      </c>
      <c r="B38" s="390">
        <v>52</v>
      </c>
      <c r="C38" s="402">
        <v>5</v>
      </c>
      <c r="D38" s="401"/>
      <c r="E38" s="401"/>
      <c r="F38" s="401"/>
    </row>
    <row r="39" spans="1:6">
      <c r="A39" s="393" t="s">
        <v>188</v>
      </c>
      <c r="B39" s="392">
        <v>104</v>
      </c>
      <c r="C39" s="391">
        <v>6</v>
      </c>
      <c r="D39" s="401"/>
      <c r="E39" s="401"/>
      <c r="F39" s="401"/>
    </row>
    <row r="40" spans="1:6">
      <c r="A40" s="393" t="s">
        <v>664</v>
      </c>
      <c r="B40" s="390">
        <v>130</v>
      </c>
      <c r="C40" s="391">
        <v>7</v>
      </c>
      <c r="D40" s="401"/>
      <c r="E40" s="401"/>
      <c r="F40" s="401"/>
    </row>
    <row r="41" spans="1:6">
      <c r="A41" s="393" t="s">
        <v>189</v>
      </c>
      <c r="B41" s="390">
        <v>156</v>
      </c>
      <c r="C41" s="391">
        <v>8</v>
      </c>
      <c r="D41" s="401"/>
      <c r="E41" s="401"/>
      <c r="F41" s="401"/>
    </row>
    <row r="42" spans="1:6">
      <c r="A42" s="393" t="s">
        <v>663</v>
      </c>
      <c r="B42" s="390">
        <v>208</v>
      </c>
      <c r="C42" s="391">
        <v>9</v>
      </c>
      <c r="D42" s="401"/>
      <c r="E42" s="401"/>
      <c r="F42" s="401"/>
    </row>
    <row r="43" spans="1:6">
      <c r="A43" s="393" t="s">
        <v>187</v>
      </c>
      <c r="B43" s="392">
        <v>255</v>
      </c>
      <c r="C43" s="391">
        <v>10</v>
      </c>
      <c r="D43" s="401"/>
      <c r="E43" s="401"/>
      <c r="F43" s="401"/>
    </row>
  </sheetData>
  <sortState xmlns:xlrd2="http://schemas.microsoft.com/office/spreadsheetml/2017/richdata2" ref="A10:N26">
    <sortCondition ref="A10:A26"/>
  </sortState>
  <mergeCells count="1">
    <mergeCell ref="B9:J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P479"/>
  <sheetViews>
    <sheetView showGridLines="0" showZeros="0" zoomScaleNormal="100" zoomScalePageLayoutView="75" workbookViewId="0">
      <pane xSplit="2" ySplit="9" topLeftCell="C10" activePane="bottomRight" state="frozen"/>
      <selection pane="topRight" activeCell="C1" sqref="C1"/>
      <selection pane="bottomLeft" activeCell="A10" sqref="A10"/>
      <selection pane="bottomRight" activeCell="G5" sqref="G5"/>
    </sheetView>
  </sheetViews>
  <sheetFormatPr defaultColWidth="8.6640625" defaultRowHeight="14.1" customHeight="1"/>
  <cols>
    <col min="1" max="1" width="5" style="3" bestFit="1" customWidth="1"/>
    <col min="2" max="2" width="31" style="3" customWidth="1"/>
    <col min="3" max="3" width="12" style="3" customWidth="1"/>
    <col min="4" max="4" width="10.109375" style="3" customWidth="1"/>
    <col min="5" max="5" width="23.44140625" style="3" customWidth="1"/>
    <col min="6" max="6" width="19.5546875" style="3" customWidth="1"/>
    <col min="7" max="7" width="12.109375" style="3" bestFit="1" customWidth="1"/>
    <col min="8" max="8" width="8" style="3" bestFit="1" customWidth="1"/>
    <col min="9" max="9" width="10.6640625" style="194" customWidth="1"/>
    <col min="10" max="10" width="9.5546875" style="83" customWidth="1"/>
    <col min="11" max="11" width="12.5546875" style="3" bestFit="1" customWidth="1"/>
    <col min="12" max="12" width="12" style="3" bestFit="1" customWidth="1"/>
    <col min="13" max="13" width="9.33203125" style="3" customWidth="1"/>
    <col min="14" max="14" width="35.109375" style="3" customWidth="1"/>
    <col min="15" max="15" width="3" style="3" customWidth="1"/>
    <col min="16" max="16" width="11.109375" style="3" customWidth="1"/>
    <col min="17" max="17" width="15.5546875" style="3" bestFit="1" customWidth="1"/>
    <col min="18" max="16384" width="8.6640625" style="3"/>
  </cols>
  <sheetData>
    <row r="1" spans="1:16" ht="13.2">
      <c r="B1" s="275" t="s">
        <v>23</v>
      </c>
      <c r="J1" s="3"/>
    </row>
    <row r="2" spans="1:16" ht="14.1" customHeight="1">
      <c r="A2" s="56">
        <v>2</v>
      </c>
      <c r="B2" s="57"/>
      <c r="C2" s="58"/>
      <c r="D2" s="59"/>
      <c r="E2" s="60"/>
      <c r="F2" s="60"/>
      <c r="G2" s="61"/>
      <c r="H2" s="62"/>
      <c r="I2" s="327"/>
      <c r="J2" s="63"/>
      <c r="K2" s="61"/>
      <c r="L2" s="64"/>
      <c r="M2" s="60"/>
      <c r="N2" s="60"/>
    </row>
    <row r="3" spans="1:16" ht="14.1" customHeight="1">
      <c r="A3" s="56">
        <v>3</v>
      </c>
      <c r="B3" s="27" t="str">
        <f>'2-Kosten per locatie'!A3</f>
        <v>Naam opdrachtgever</v>
      </c>
      <c r="C3" s="54" t="str">
        <f>'2-Kosten per locatie'!B3</f>
        <v>Veiligheidsregio Amsterdam-Amstelland</v>
      </c>
      <c r="D3" s="65"/>
      <c r="G3" s="61"/>
      <c r="H3" s="62"/>
      <c r="I3" s="327"/>
      <c r="J3" s="63"/>
      <c r="K3" s="61"/>
      <c r="L3" s="64"/>
      <c r="M3" s="60"/>
      <c r="N3" s="60"/>
    </row>
    <row r="4" spans="1:16" ht="14.1" customHeight="1">
      <c r="A4" s="56">
        <v>4</v>
      </c>
      <c r="B4" s="27" t="str">
        <f>'2-Kosten per locatie'!A4</f>
        <v>Calculatie onderdeel</v>
      </c>
      <c r="C4" s="54" t="str">
        <f ca="1">MID(CELL("bestandsnaam",$C$9),SEARCH("]",CELL("bestandsnaam",$C$9),1)+1,256)</f>
        <v>4-Basis ruimtestaat</v>
      </c>
      <c r="D4" s="66"/>
      <c r="G4" s="61"/>
      <c r="H4" s="62"/>
      <c r="I4" s="327"/>
      <c r="J4" s="63"/>
      <c r="K4" s="61"/>
      <c r="L4" s="64"/>
      <c r="M4" s="60"/>
      <c r="N4" s="60"/>
    </row>
    <row r="5" spans="1:16" ht="14.1" customHeight="1">
      <c r="A5" s="56">
        <v>5</v>
      </c>
      <c r="B5" s="27" t="str">
        <f>'2-Kosten per locatie'!A5</f>
        <v>Gebouw/plaats</v>
      </c>
      <c r="C5" s="54" t="str">
        <f>'2-Kosten per locatie'!B5</f>
        <v>Amsterdam en omstreken</v>
      </c>
      <c r="D5" s="65"/>
      <c r="G5" s="61"/>
      <c r="H5" s="62"/>
      <c r="I5" s="327"/>
      <c r="J5" s="63"/>
      <c r="K5" s="61"/>
      <c r="L5" s="64"/>
      <c r="M5" s="60"/>
      <c r="N5" s="60"/>
    </row>
    <row r="6" spans="1:16" ht="14.1" customHeight="1">
      <c r="A6" s="56">
        <v>6</v>
      </c>
      <c r="B6" s="27" t="str">
        <f>'2-Kosten per locatie'!A6</f>
        <v>Referentie nummer</v>
      </c>
      <c r="C6" s="54" t="str">
        <f>'2-Kosten per locatie'!B6</f>
        <v>VrAA-EA-RT/SW -2023</v>
      </c>
      <c r="D6" s="65"/>
      <c r="G6" s="61"/>
      <c r="H6" s="62"/>
      <c r="I6" s="327"/>
      <c r="J6" s="63"/>
      <c r="K6" s="61"/>
      <c r="L6" s="64"/>
      <c r="M6" s="60"/>
      <c r="N6" s="60"/>
    </row>
    <row r="7" spans="1:16" ht="12.75" customHeight="1">
      <c r="A7" s="56">
        <v>7</v>
      </c>
      <c r="B7" s="27" t="str">
        <f>'2-Kosten per locatie'!A7</f>
        <v>Naam dienstverlener</v>
      </c>
      <c r="C7" s="54">
        <f>'2-Kosten per locatie'!B7</f>
        <v>0</v>
      </c>
      <c r="D7" s="65"/>
      <c r="G7" s="61"/>
      <c r="H7" s="62"/>
      <c r="I7" s="327"/>
      <c r="J7" s="63"/>
      <c r="K7" s="61"/>
      <c r="L7" s="64"/>
      <c r="M7" s="60"/>
      <c r="N7" s="60"/>
    </row>
    <row r="8" spans="1:16" ht="14.1" customHeight="1">
      <c r="A8" s="56">
        <v>8</v>
      </c>
      <c r="B8" s="60"/>
      <c r="C8" s="58"/>
      <c r="D8" s="59"/>
      <c r="E8" s="60"/>
      <c r="F8" s="60"/>
      <c r="G8" s="61"/>
      <c r="H8" s="62"/>
      <c r="I8" s="327"/>
      <c r="J8" s="63"/>
      <c r="K8" s="61"/>
      <c r="L8" s="61"/>
      <c r="M8" s="60"/>
      <c r="N8" s="60"/>
    </row>
    <row r="9" spans="1:16" ht="44.1" customHeight="1">
      <c r="A9" s="56">
        <v>9</v>
      </c>
      <c r="B9" s="67" t="s">
        <v>76</v>
      </c>
      <c r="C9" s="67" t="s">
        <v>77</v>
      </c>
      <c r="D9" s="67" t="s">
        <v>82</v>
      </c>
      <c r="E9" s="67" t="s">
        <v>83</v>
      </c>
      <c r="F9" s="67" t="s">
        <v>84</v>
      </c>
      <c r="G9" s="68" t="s">
        <v>85</v>
      </c>
      <c r="H9" s="69" t="s">
        <v>86</v>
      </c>
      <c r="I9" s="71" t="s">
        <v>206</v>
      </c>
      <c r="J9" s="70" t="s">
        <v>714</v>
      </c>
      <c r="K9" s="71" t="s">
        <v>87</v>
      </c>
      <c r="L9" s="71" t="s">
        <v>101</v>
      </c>
      <c r="M9" s="278" t="s">
        <v>88</v>
      </c>
      <c r="N9" s="313" t="s">
        <v>173</v>
      </c>
      <c r="O9" s="55"/>
      <c r="P9" s="278" t="s">
        <v>89</v>
      </c>
    </row>
    <row r="10" spans="1:16" ht="14.1" customHeight="1">
      <c r="A10" s="56">
        <v>10</v>
      </c>
      <c r="B10" s="72" t="s">
        <v>638</v>
      </c>
      <c r="C10" s="47" t="s">
        <v>90</v>
      </c>
      <c r="D10" s="73" t="s">
        <v>224</v>
      </c>
      <c r="E10" s="72" t="s">
        <v>91</v>
      </c>
      <c r="F10" s="72" t="s">
        <v>91</v>
      </c>
      <c r="G10" s="42" t="s">
        <v>424</v>
      </c>
      <c r="H10" s="74">
        <v>66.3</v>
      </c>
      <c r="I10" s="360">
        <f t="shared" ref="I10:I73" si="0">SUM(J10:J10)</f>
        <v>255</v>
      </c>
      <c r="J10" s="75">
        <v>255</v>
      </c>
      <c r="K10" s="76" t="e">
        <f t="shared" ref="K10:K73" si="1">IF(J10="nio",0,IF(J10&gt;0,J10*H10/L10,0))</f>
        <v>#DIV/0!</v>
      </c>
      <c r="L10" s="77">
        <f>IF(J10="nio",0,IF(J10&gt;0,VLOOKUP(F10,'3-Productie normen'!A:M,VLOOKUP(J10,'3-Productie normen'!$B$35:$C$43,2,FALSE),FALSE)))/VLOOKUP(B10,'2-Kosten per locatie'!$A$11:$C$34,3,FALSE)</f>
        <v>0</v>
      </c>
      <c r="M10" s="78" t="str">
        <f>VLOOKUP(F10,'3-Productie normen'!A:O,14,FALSE)</f>
        <v>V</v>
      </c>
      <c r="N10" s="78"/>
      <c r="P10" s="43">
        <f t="shared" ref="P10:P73" si="2">I10*H10</f>
        <v>16906.5</v>
      </c>
    </row>
    <row r="11" spans="1:16" ht="14.1" customHeight="1">
      <c r="A11" s="56">
        <v>11</v>
      </c>
      <c r="B11" s="72" t="s">
        <v>638</v>
      </c>
      <c r="C11" s="47" t="s">
        <v>90</v>
      </c>
      <c r="D11" s="73" t="s">
        <v>225</v>
      </c>
      <c r="E11" s="72" t="s">
        <v>425</v>
      </c>
      <c r="F11" s="72" t="s">
        <v>220</v>
      </c>
      <c r="G11" s="42" t="s">
        <v>424</v>
      </c>
      <c r="H11" s="74">
        <v>17.66</v>
      </c>
      <c r="I11" s="360">
        <f t="shared" si="0"/>
        <v>255</v>
      </c>
      <c r="J11" s="75">
        <v>255</v>
      </c>
      <c r="K11" s="76" t="e">
        <f t="shared" si="1"/>
        <v>#DIV/0!</v>
      </c>
      <c r="L11" s="77">
        <f>IF(J11="nio",0,IF(J11&gt;0,VLOOKUP(F11,'3-Productie normen'!A:M,VLOOKUP(J11,'3-Productie normen'!$B$35:$C$43,2,FALSE),FALSE)))/VLOOKUP(B11,'2-Kosten per locatie'!$A$11:$C$34,3,FALSE)</f>
        <v>0</v>
      </c>
      <c r="M11" s="78" t="str">
        <f>VLOOKUP(F11,'3-Productie normen'!A:O,14,FALSE)</f>
        <v>V</v>
      </c>
      <c r="N11" s="78"/>
      <c r="P11" s="43">
        <f t="shared" si="2"/>
        <v>4503.3</v>
      </c>
    </row>
    <row r="12" spans="1:16" ht="14.1" customHeight="1">
      <c r="A12" s="56">
        <v>12</v>
      </c>
      <c r="B12" s="72" t="s">
        <v>638</v>
      </c>
      <c r="C12" s="47" t="s">
        <v>90</v>
      </c>
      <c r="D12" s="73" t="s">
        <v>226</v>
      </c>
      <c r="E12" s="42" t="s">
        <v>426</v>
      </c>
      <c r="F12" s="42" t="s">
        <v>661</v>
      </c>
      <c r="G12" s="42" t="s">
        <v>424</v>
      </c>
      <c r="H12" s="74">
        <v>41.64</v>
      </c>
      <c r="I12" s="360">
        <f t="shared" si="0"/>
        <v>0</v>
      </c>
      <c r="J12" s="400" t="s">
        <v>660</v>
      </c>
      <c r="K12" s="76">
        <f t="shared" si="1"/>
        <v>0</v>
      </c>
      <c r="L12" s="77">
        <f>IF(J12="nio",0,IF(J12&gt;0,VLOOKUP(F12,'3-Productie normen'!A:M,VLOOKUP(J12,'3-Productie normen'!$B$35:$C$43,2,FALSE),FALSE)))/VLOOKUP(B12,'2-Kosten per locatie'!$A$11:$C$34,3,FALSE)</f>
        <v>0</v>
      </c>
      <c r="M12" s="78">
        <f>VLOOKUP(F12,'3-Productie normen'!A:O,14,FALSE)</f>
        <v>0</v>
      </c>
      <c r="N12" s="78"/>
      <c r="P12" s="43">
        <f t="shared" si="2"/>
        <v>0</v>
      </c>
    </row>
    <row r="13" spans="1:16" ht="14.1" customHeight="1">
      <c r="A13" s="56">
        <v>13</v>
      </c>
      <c r="B13" s="72" t="s">
        <v>638</v>
      </c>
      <c r="C13" s="47" t="s">
        <v>90</v>
      </c>
      <c r="D13" s="81" t="s">
        <v>227</v>
      </c>
      <c r="E13" s="82" t="s">
        <v>427</v>
      </c>
      <c r="F13" s="315" t="s">
        <v>177</v>
      </c>
      <c r="G13" s="42" t="s">
        <v>424</v>
      </c>
      <c r="H13" s="74">
        <v>9.67</v>
      </c>
      <c r="I13" s="360">
        <f t="shared" si="0"/>
        <v>52</v>
      </c>
      <c r="J13" s="75">
        <v>52</v>
      </c>
      <c r="K13" s="76" t="e">
        <f t="shared" si="1"/>
        <v>#DIV/0!</v>
      </c>
      <c r="L13" s="77">
        <f>IF(J13="nio",0,IF(J13&gt;0,VLOOKUP(F13,'3-Productie normen'!A:M,VLOOKUP(J13,'3-Productie normen'!$B$35:$C$43,2,FALSE),FALSE)))/VLOOKUP(B13,'2-Kosten per locatie'!$A$11:$C$34,3,FALSE)</f>
        <v>0</v>
      </c>
      <c r="M13" s="78" t="str">
        <f>VLOOKUP(F13,'3-Productie normen'!A:O,14,FALSE)</f>
        <v>V</v>
      </c>
      <c r="N13" s="78"/>
      <c r="P13" s="43">
        <f t="shared" si="2"/>
        <v>502.84</v>
      </c>
    </row>
    <row r="14" spans="1:16" ht="14.1" customHeight="1">
      <c r="A14" s="56">
        <v>14</v>
      </c>
      <c r="B14" s="72" t="s">
        <v>638</v>
      </c>
      <c r="C14" s="47" t="s">
        <v>90</v>
      </c>
      <c r="D14" s="73" t="s">
        <v>228</v>
      </c>
      <c r="E14" s="72" t="s">
        <v>428</v>
      </c>
      <c r="F14" s="42" t="s">
        <v>661</v>
      </c>
      <c r="G14" s="42" t="s">
        <v>424</v>
      </c>
      <c r="H14" s="74">
        <v>25.3</v>
      </c>
      <c r="I14" s="360">
        <f t="shared" si="0"/>
        <v>0</v>
      </c>
      <c r="J14" s="400" t="s">
        <v>660</v>
      </c>
      <c r="K14" s="76">
        <f t="shared" si="1"/>
        <v>0</v>
      </c>
      <c r="L14" s="77">
        <f>IF(J14="nio",0,IF(J14&gt;0,VLOOKUP(F14,'3-Productie normen'!A:M,VLOOKUP(J14,'3-Productie normen'!$B$35:$C$43,2,FALSE),FALSE)))/VLOOKUP(B14,'2-Kosten per locatie'!$A$11:$C$34,3,FALSE)</f>
        <v>0</v>
      </c>
      <c r="M14" s="78">
        <f>VLOOKUP(F14,'3-Productie normen'!A:O,14,FALSE)</f>
        <v>0</v>
      </c>
      <c r="N14" s="78"/>
      <c r="P14" s="43">
        <f t="shared" si="2"/>
        <v>0</v>
      </c>
    </row>
    <row r="15" spans="1:16" ht="14.1" customHeight="1">
      <c r="A15" s="56">
        <v>15</v>
      </c>
      <c r="B15" s="72" t="s">
        <v>638</v>
      </c>
      <c r="C15" s="47" t="s">
        <v>90</v>
      </c>
      <c r="D15" s="73" t="s">
        <v>229</v>
      </c>
      <c r="E15" s="72" t="s">
        <v>429</v>
      </c>
      <c r="F15" s="42" t="s">
        <v>661</v>
      </c>
      <c r="G15" s="42" t="s">
        <v>430</v>
      </c>
      <c r="H15" s="74">
        <v>35.770000000000003</v>
      </c>
      <c r="I15" s="360">
        <f t="shared" si="0"/>
        <v>0</v>
      </c>
      <c r="J15" s="400" t="s">
        <v>660</v>
      </c>
      <c r="K15" s="76">
        <f t="shared" si="1"/>
        <v>0</v>
      </c>
      <c r="L15" s="77">
        <f>IF(J15="nio",0,IF(J15&gt;0,VLOOKUP(F15,'3-Productie normen'!A:M,VLOOKUP(J15,'3-Productie normen'!$B$35:$C$43,2,FALSE),FALSE)))/VLOOKUP(B15,'2-Kosten per locatie'!$A$11:$C$34,3,FALSE)</f>
        <v>0</v>
      </c>
      <c r="M15" s="78">
        <f>VLOOKUP(F15,'3-Productie normen'!A:O,14,FALSE)</f>
        <v>0</v>
      </c>
      <c r="N15" s="78"/>
      <c r="P15" s="43">
        <f t="shared" si="2"/>
        <v>0</v>
      </c>
    </row>
    <row r="16" spans="1:16" ht="14.1" customHeight="1">
      <c r="A16" s="56">
        <v>16</v>
      </c>
      <c r="B16" s="72" t="s">
        <v>638</v>
      </c>
      <c r="C16" s="47" t="s">
        <v>90</v>
      </c>
      <c r="D16" s="73" t="s">
        <v>230</v>
      </c>
      <c r="E16" s="72" t="s">
        <v>431</v>
      </c>
      <c r="F16" s="42" t="s">
        <v>661</v>
      </c>
      <c r="G16" s="42" t="s">
        <v>424</v>
      </c>
      <c r="H16" s="74">
        <v>34.700000000000003</v>
      </c>
      <c r="I16" s="360">
        <f t="shared" si="0"/>
        <v>0</v>
      </c>
      <c r="J16" s="400" t="s">
        <v>660</v>
      </c>
      <c r="K16" s="76">
        <f t="shared" si="1"/>
        <v>0</v>
      </c>
      <c r="L16" s="77">
        <f>IF(J16="nio",0,IF(J16&gt;0,VLOOKUP(F16,'3-Productie normen'!A:M,VLOOKUP(J16,'3-Productie normen'!$B$35:$C$43,2,FALSE),FALSE)))/VLOOKUP(B16,'2-Kosten per locatie'!$A$11:$C$34,3,FALSE)</f>
        <v>0</v>
      </c>
      <c r="M16" s="78">
        <f>VLOOKUP(F16,'3-Productie normen'!A:O,14,FALSE)</f>
        <v>0</v>
      </c>
      <c r="N16" s="78"/>
      <c r="P16" s="43">
        <f t="shared" si="2"/>
        <v>0</v>
      </c>
    </row>
    <row r="17" spans="1:16" ht="14.1" customHeight="1">
      <c r="A17" s="56">
        <v>17</v>
      </c>
      <c r="B17" s="72" t="s">
        <v>638</v>
      </c>
      <c r="C17" s="47" t="s">
        <v>90</v>
      </c>
      <c r="D17" s="73" t="s">
        <v>231</v>
      </c>
      <c r="E17" s="42" t="s">
        <v>432</v>
      </c>
      <c r="F17" s="72" t="s">
        <v>91</v>
      </c>
      <c r="G17" s="42" t="s">
        <v>433</v>
      </c>
      <c r="H17" s="74">
        <v>4.9000000000000004</v>
      </c>
      <c r="I17" s="360">
        <f t="shared" si="0"/>
        <v>52</v>
      </c>
      <c r="J17" s="75">
        <v>52</v>
      </c>
      <c r="K17" s="76" t="e">
        <f t="shared" si="1"/>
        <v>#DIV/0!</v>
      </c>
      <c r="L17" s="77">
        <f>IF(J17="nio",0,IF(J17&gt;0,VLOOKUP(F17,'3-Productie normen'!A:M,VLOOKUP(J17,'3-Productie normen'!$B$35:$C$43,2,FALSE),FALSE)))/VLOOKUP(B17,'2-Kosten per locatie'!$A$11:$C$34,3,FALSE)</f>
        <v>0</v>
      </c>
      <c r="M17" s="78" t="str">
        <f>VLOOKUP(F17,'3-Productie normen'!A:O,14,FALSE)</f>
        <v>V</v>
      </c>
      <c r="N17" s="78"/>
      <c r="P17" s="43">
        <f t="shared" si="2"/>
        <v>254.8</v>
      </c>
    </row>
    <row r="18" spans="1:16" ht="14.1" customHeight="1">
      <c r="A18" s="56">
        <v>18</v>
      </c>
      <c r="B18" s="72" t="s">
        <v>638</v>
      </c>
      <c r="C18" s="47" t="s">
        <v>90</v>
      </c>
      <c r="D18" s="81" t="s">
        <v>232</v>
      </c>
      <c r="E18" s="82" t="s">
        <v>434</v>
      </c>
      <c r="F18" s="39" t="s">
        <v>218</v>
      </c>
      <c r="G18" s="42" t="s">
        <v>435</v>
      </c>
      <c r="H18" s="74">
        <v>19.5</v>
      </c>
      <c r="I18" s="360">
        <f t="shared" si="0"/>
        <v>255</v>
      </c>
      <c r="J18" s="75">
        <v>255</v>
      </c>
      <c r="K18" s="76" t="e">
        <f t="shared" si="1"/>
        <v>#DIV/0!</v>
      </c>
      <c r="L18" s="77">
        <f>IF(J18="nio",0,IF(J18&gt;0,VLOOKUP(F18,'3-Productie normen'!A:M,VLOOKUP(J18,'3-Productie normen'!$B$35:$C$43,2,FALSE),FALSE)))/VLOOKUP(B18,'2-Kosten per locatie'!$A$11:$C$34,3,FALSE)</f>
        <v>0</v>
      </c>
      <c r="M18" s="78" t="str">
        <f>VLOOKUP(F18,'3-Productie normen'!A:O,14,FALSE)</f>
        <v>V</v>
      </c>
      <c r="N18" s="78"/>
      <c r="P18" s="43">
        <f t="shared" si="2"/>
        <v>4972.5</v>
      </c>
    </row>
    <row r="19" spans="1:16" ht="14.1" customHeight="1">
      <c r="A19" s="56">
        <v>19</v>
      </c>
      <c r="B19" s="72" t="s">
        <v>638</v>
      </c>
      <c r="C19" s="47" t="s">
        <v>90</v>
      </c>
      <c r="D19" s="73" t="s">
        <v>233</v>
      </c>
      <c r="E19" s="72" t="s">
        <v>436</v>
      </c>
      <c r="F19" s="39" t="s">
        <v>218</v>
      </c>
      <c r="G19" s="42" t="s">
        <v>437</v>
      </c>
      <c r="H19" s="74">
        <v>3.5</v>
      </c>
      <c r="I19" s="360">
        <f t="shared" si="0"/>
        <v>255</v>
      </c>
      <c r="J19" s="75">
        <v>255</v>
      </c>
      <c r="K19" s="76" t="e">
        <f t="shared" si="1"/>
        <v>#DIV/0!</v>
      </c>
      <c r="L19" s="77">
        <f>IF(J19="nio",0,IF(J19&gt;0,VLOOKUP(F19,'3-Productie normen'!A:M,VLOOKUP(J19,'3-Productie normen'!$B$35:$C$43,2,FALSE),FALSE)))/VLOOKUP(B19,'2-Kosten per locatie'!$A$11:$C$34,3,FALSE)</f>
        <v>0</v>
      </c>
      <c r="M19" s="78" t="str">
        <f>VLOOKUP(F19,'3-Productie normen'!A:O,14,FALSE)</f>
        <v>V</v>
      </c>
      <c r="N19" s="78"/>
      <c r="P19" s="43">
        <f t="shared" si="2"/>
        <v>892.5</v>
      </c>
    </row>
    <row r="20" spans="1:16" ht="14.1" customHeight="1">
      <c r="A20" s="56">
        <v>20</v>
      </c>
      <c r="B20" s="72" t="s">
        <v>638</v>
      </c>
      <c r="C20" s="47" t="s">
        <v>90</v>
      </c>
      <c r="D20" s="73" t="s">
        <v>234</v>
      </c>
      <c r="E20" s="72" t="s">
        <v>434</v>
      </c>
      <c r="F20" s="39" t="s">
        <v>218</v>
      </c>
      <c r="G20" s="42" t="s">
        <v>435</v>
      </c>
      <c r="H20" s="74">
        <v>18</v>
      </c>
      <c r="I20" s="360">
        <f t="shared" si="0"/>
        <v>255</v>
      </c>
      <c r="J20" s="75">
        <v>255</v>
      </c>
      <c r="K20" s="76" t="e">
        <f t="shared" si="1"/>
        <v>#DIV/0!</v>
      </c>
      <c r="L20" s="77">
        <f>IF(J20="nio",0,IF(J20&gt;0,VLOOKUP(F20,'3-Productie normen'!A:M,VLOOKUP(J20,'3-Productie normen'!$B$35:$C$43,2,FALSE),FALSE)))/VLOOKUP(B20,'2-Kosten per locatie'!$A$11:$C$34,3,FALSE)</f>
        <v>0</v>
      </c>
      <c r="M20" s="78" t="str">
        <f>VLOOKUP(F20,'3-Productie normen'!A:O,14,FALSE)</f>
        <v>V</v>
      </c>
      <c r="N20" s="78"/>
      <c r="P20" s="43">
        <f t="shared" si="2"/>
        <v>4590</v>
      </c>
    </row>
    <row r="21" spans="1:16" ht="14.1" customHeight="1">
      <c r="A21" s="56">
        <v>21</v>
      </c>
      <c r="B21" s="72" t="s">
        <v>638</v>
      </c>
      <c r="C21" s="47" t="s">
        <v>90</v>
      </c>
      <c r="D21" s="73" t="s">
        <v>235</v>
      </c>
      <c r="E21" s="72" t="s">
        <v>436</v>
      </c>
      <c r="F21" s="39" t="s">
        <v>218</v>
      </c>
      <c r="G21" s="42" t="s">
        <v>437</v>
      </c>
      <c r="H21" s="74">
        <v>3.5</v>
      </c>
      <c r="I21" s="360">
        <f t="shared" si="0"/>
        <v>255</v>
      </c>
      <c r="J21" s="75">
        <v>255</v>
      </c>
      <c r="K21" s="76" t="e">
        <f t="shared" si="1"/>
        <v>#DIV/0!</v>
      </c>
      <c r="L21" s="77">
        <f>IF(J21="nio",0,IF(J21&gt;0,VLOOKUP(F21,'3-Productie normen'!A:M,VLOOKUP(J21,'3-Productie normen'!$B$35:$C$43,2,FALSE),FALSE)))/VLOOKUP(B21,'2-Kosten per locatie'!$A$11:$C$34,3,FALSE)</f>
        <v>0</v>
      </c>
      <c r="M21" s="78" t="str">
        <f>VLOOKUP(F21,'3-Productie normen'!A:O,14,FALSE)</f>
        <v>V</v>
      </c>
      <c r="N21" s="78"/>
      <c r="P21" s="43">
        <f t="shared" si="2"/>
        <v>892.5</v>
      </c>
    </row>
    <row r="22" spans="1:16" ht="14.1" customHeight="1">
      <c r="A22" s="56">
        <v>22</v>
      </c>
      <c r="B22" s="72" t="s">
        <v>638</v>
      </c>
      <c r="C22" s="47" t="s">
        <v>90</v>
      </c>
      <c r="D22" s="73" t="s">
        <v>236</v>
      </c>
      <c r="E22" s="42" t="s">
        <v>219</v>
      </c>
      <c r="F22" s="42" t="s">
        <v>219</v>
      </c>
      <c r="G22" s="42" t="s">
        <v>92</v>
      </c>
      <c r="H22" s="74">
        <v>2</v>
      </c>
      <c r="I22" s="360">
        <f t="shared" si="0"/>
        <v>255</v>
      </c>
      <c r="J22" s="75">
        <v>255</v>
      </c>
      <c r="K22" s="76" t="e">
        <f t="shared" si="1"/>
        <v>#DIV/0!</v>
      </c>
      <c r="L22" s="77">
        <f>IF(J22="nio",0,IF(J22&gt;0,VLOOKUP(F22,'3-Productie normen'!A:M,VLOOKUP(J22,'3-Productie normen'!$B$35:$C$43,2,FALSE),FALSE)))/VLOOKUP(B22,'2-Kosten per locatie'!$A$11:$C$34,3,FALSE)</f>
        <v>0</v>
      </c>
      <c r="M22" s="78" t="str">
        <f>VLOOKUP(F22,'3-Productie normen'!A:O,14,FALSE)</f>
        <v>V</v>
      </c>
      <c r="N22" s="78"/>
      <c r="P22" s="43">
        <f t="shared" si="2"/>
        <v>510</v>
      </c>
    </row>
    <row r="23" spans="1:16" ht="14.1" customHeight="1">
      <c r="A23" s="56">
        <v>23</v>
      </c>
      <c r="B23" s="72" t="s">
        <v>638</v>
      </c>
      <c r="C23" s="47" t="s">
        <v>90</v>
      </c>
      <c r="D23" s="81" t="s">
        <v>237</v>
      </c>
      <c r="E23" s="82" t="s">
        <v>438</v>
      </c>
      <c r="F23" s="42" t="s">
        <v>661</v>
      </c>
      <c r="G23" s="42" t="s">
        <v>439</v>
      </c>
      <c r="H23" s="74">
        <v>17.399999999999999</v>
      </c>
      <c r="I23" s="360">
        <f t="shared" si="0"/>
        <v>0</v>
      </c>
      <c r="J23" s="400" t="s">
        <v>660</v>
      </c>
      <c r="K23" s="76">
        <f t="shared" si="1"/>
        <v>0</v>
      </c>
      <c r="L23" s="77">
        <f>IF(J23="nio",0,IF(J23&gt;0,VLOOKUP(F23,'3-Productie normen'!A:M,VLOOKUP(J23,'3-Productie normen'!$B$35:$C$43,2,FALSE),FALSE)))/VLOOKUP(B23,'2-Kosten per locatie'!$A$11:$C$34,3,FALSE)</f>
        <v>0</v>
      </c>
      <c r="M23" s="78">
        <f>VLOOKUP(F23,'3-Productie normen'!A:O,14,FALSE)</f>
        <v>0</v>
      </c>
      <c r="N23" s="78"/>
      <c r="P23" s="43">
        <f t="shared" si="2"/>
        <v>0</v>
      </c>
    </row>
    <row r="24" spans="1:16" ht="14.1" customHeight="1">
      <c r="A24" s="56">
        <v>24</v>
      </c>
      <c r="B24" s="72" t="s">
        <v>638</v>
      </c>
      <c r="C24" s="47" t="s">
        <v>90</v>
      </c>
      <c r="D24" s="73" t="s">
        <v>238</v>
      </c>
      <c r="E24" s="72" t="s">
        <v>440</v>
      </c>
      <c r="F24" s="42" t="s">
        <v>661</v>
      </c>
      <c r="G24" s="42" t="s">
        <v>439</v>
      </c>
      <c r="H24" s="74">
        <v>9.4</v>
      </c>
      <c r="I24" s="360">
        <f t="shared" si="0"/>
        <v>0</v>
      </c>
      <c r="J24" s="400" t="s">
        <v>660</v>
      </c>
      <c r="K24" s="76">
        <f t="shared" si="1"/>
        <v>0</v>
      </c>
      <c r="L24" s="77">
        <f>IF(J24="nio",0,IF(J24&gt;0,VLOOKUP(F24,'3-Productie normen'!A:M,VLOOKUP(J24,'3-Productie normen'!$B$35:$C$43,2,FALSE),FALSE)))/VLOOKUP(B24,'2-Kosten per locatie'!$A$11:$C$34,3,FALSE)</f>
        <v>0</v>
      </c>
      <c r="M24" s="78">
        <f>VLOOKUP(F24,'3-Productie normen'!A:O,14,FALSE)</f>
        <v>0</v>
      </c>
      <c r="N24" s="78"/>
      <c r="P24" s="43">
        <f t="shared" si="2"/>
        <v>0</v>
      </c>
    </row>
    <row r="25" spans="1:16" ht="14.1" customHeight="1">
      <c r="A25" s="56">
        <v>25</v>
      </c>
      <c r="B25" s="72" t="s">
        <v>638</v>
      </c>
      <c r="C25" s="47" t="s">
        <v>90</v>
      </c>
      <c r="D25" s="73" t="s">
        <v>239</v>
      </c>
      <c r="E25" s="72" t="s">
        <v>441</v>
      </c>
      <c r="F25" s="42" t="s">
        <v>1</v>
      </c>
      <c r="G25" s="42" t="s">
        <v>92</v>
      </c>
      <c r="H25" s="74">
        <v>108</v>
      </c>
      <c r="I25" s="360">
        <f t="shared" si="0"/>
        <v>255</v>
      </c>
      <c r="J25" s="75">
        <v>255</v>
      </c>
      <c r="K25" s="76" t="e">
        <f t="shared" si="1"/>
        <v>#DIV/0!</v>
      </c>
      <c r="L25" s="77">
        <f>IF(J25="nio",0,IF(J25&gt;0,VLOOKUP(F25,'3-Productie normen'!A:M,VLOOKUP(J25,'3-Productie normen'!$B$35:$C$43,2,FALSE),FALSE)))/VLOOKUP(B25,'2-Kosten per locatie'!$A$11:$C$34,3,FALSE)</f>
        <v>0</v>
      </c>
      <c r="M25" s="78" t="str">
        <f>VLOOKUP(F25,'3-Productie normen'!A:O,14,FALSE)</f>
        <v>V</v>
      </c>
      <c r="N25" s="78"/>
      <c r="P25" s="43">
        <f t="shared" si="2"/>
        <v>27540</v>
      </c>
    </row>
    <row r="26" spans="1:16" ht="14.1" customHeight="1">
      <c r="A26" s="56">
        <v>26</v>
      </c>
      <c r="B26" s="72" t="s">
        <v>638</v>
      </c>
      <c r="C26" s="47" t="s">
        <v>90</v>
      </c>
      <c r="D26" s="73" t="s">
        <v>240</v>
      </c>
      <c r="E26" s="72" t="s">
        <v>442</v>
      </c>
      <c r="F26" s="72" t="s">
        <v>17</v>
      </c>
      <c r="G26" s="42" t="s">
        <v>439</v>
      </c>
      <c r="H26" s="74">
        <v>11</v>
      </c>
      <c r="I26" s="360">
        <f t="shared" si="0"/>
        <v>255</v>
      </c>
      <c r="J26" s="75">
        <v>255</v>
      </c>
      <c r="K26" s="76" t="e">
        <f t="shared" si="1"/>
        <v>#DIV/0!</v>
      </c>
      <c r="L26" s="77">
        <f>IF(J26="nio",0,IF(J26&gt;0,VLOOKUP(F26,'3-Productie normen'!A:M,VLOOKUP(J26,'3-Productie normen'!$B$35:$C$43,2,FALSE),FALSE)))/VLOOKUP(B26,'2-Kosten per locatie'!$A$11:$C$34,3,FALSE)</f>
        <v>0</v>
      </c>
      <c r="M26" s="78" t="str">
        <f>VLOOKUP(F26,'3-Productie normen'!A:O,14,FALSE)</f>
        <v>S</v>
      </c>
      <c r="N26" s="78"/>
      <c r="P26" s="43">
        <f t="shared" si="2"/>
        <v>2805</v>
      </c>
    </row>
    <row r="27" spans="1:16" ht="14.1" customHeight="1">
      <c r="A27" s="56">
        <v>27</v>
      </c>
      <c r="B27" s="72" t="s">
        <v>638</v>
      </c>
      <c r="C27" s="47" t="s">
        <v>90</v>
      </c>
      <c r="D27" s="73" t="s">
        <v>241</v>
      </c>
      <c r="E27" s="72" t="s">
        <v>442</v>
      </c>
      <c r="F27" s="72" t="s">
        <v>17</v>
      </c>
      <c r="G27" s="42" t="s">
        <v>439</v>
      </c>
      <c r="H27" s="74">
        <v>11</v>
      </c>
      <c r="I27" s="360">
        <f t="shared" si="0"/>
        <v>255</v>
      </c>
      <c r="J27" s="75">
        <v>255</v>
      </c>
      <c r="K27" s="76" t="e">
        <f t="shared" si="1"/>
        <v>#DIV/0!</v>
      </c>
      <c r="L27" s="77">
        <f>IF(J27="nio",0,IF(J27&gt;0,VLOOKUP(F27,'3-Productie normen'!A:M,VLOOKUP(J27,'3-Productie normen'!$B$35:$C$43,2,FALSE),FALSE)))/VLOOKUP(B27,'2-Kosten per locatie'!$A$11:$C$34,3,FALSE)</f>
        <v>0</v>
      </c>
      <c r="M27" s="78" t="str">
        <f>VLOOKUP(F27,'3-Productie normen'!A:O,14,FALSE)</f>
        <v>S</v>
      </c>
      <c r="N27" s="78"/>
      <c r="P27" s="43">
        <f t="shared" si="2"/>
        <v>2805</v>
      </c>
    </row>
    <row r="28" spans="1:16" ht="14.1" customHeight="1">
      <c r="A28" s="56">
        <v>28</v>
      </c>
      <c r="B28" s="72" t="s">
        <v>638</v>
      </c>
      <c r="C28" s="47" t="s">
        <v>90</v>
      </c>
      <c r="D28" s="73" t="s">
        <v>242</v>
      </c>
      <c r="E28" s="72" t="s">
        <v>443</v>
      </c>
      <c r="F28" s="315" t="s">
        <v>17</v>
      </c>
      <c r="G28" s="42" t="s">
        <v>439</v>
      </c>
      <c r="H28" s="74">
        <v>2.5</v>
      </c>
      <c r="I28" s="360">
        <f t="shared" si="0"/>
        <v>255</v>
      </c>
      <c r="J28" s="75">
        <v>255</v>
      </c>
      <c r="K28" s="76" t="e">
        <f t="shared" si="1"/>
        <v>#DIV/0!</v>
      </c>
      <c r="L28" s="77">
        <f>IF(J28="nio",0,IF(J28&gt;0,VLOOKUP(F28,'3-Productie normen'!A:M,VLOOKUP(J28,'3-Productie normen'!$B$35:$C$43,2,FALSE),FALSE)))/VLOOKUP(B28,'2-Kosten per locatie'!$A$11:$C$34,3,FALSE)</f>
        <v>0</v>
      </c>
      <c r="M28" s="78" t="str">
        <f>VLOOKUP(F28,'3-Productie normen'!A:O,14,FALSE)</f>
        <v>S</v>
      </c>
      <c r="N28" s="78"/>
      <c r="P28" s="43">
        <f t="shared" si="2"/>
        <v>637.5</v>
      </c>
    </row>
    <row r="29" spans="1:16" ht="14.1" customHeight="1">
      <c r="A29" s="56">
        <v>29</v>
      </c>
      <c r="B29" s="72" t="s">
        <v>638</v>
      </c>
      <c r="C29" s="47" t="s">
        <v>90</v>
      </c>
      <c r="D29" s="73" t="s">
        <v>243</v>
      </c>
      <c r="E29" s="72" t="s">
        <v>443</v>
      </c>
      <c r="F29" s="315" t="s">
        <v>17</v>
      </c>
      <c r="G29" s="42" t="s">
        <v>439</v>
      </c>
      <c r="H29" s="74">
        <v>2.5</v>
      </c>
      <c r="I29" s="360">
        <f t="shared" si="0"/>
        <v>255</v>
      </c>
      <c r="J29" s="75">
        <v>255</v>
      </c>
      <c r="K29" s="76" t="e">
        <f t="shared" si="1"/>
        <v>#DIV/0!</v>
      </c>
      <c r="L29" s="77">
        <f>IF(J29="nio",0,IF(J29&gt;0,VLOOKUP(F29,'3-Productie normen'!A:M,VLOOKUP(J29,'3-Productie normen'!$B$35:$C$43,2,FALSE),FALSE)))/VLOOKUP(B29,'2-Kosten per locatie'!$A$11:$C$34,3,FALSE)</f>
        <v>0</v>
      </c>
      <c r="M29" s="78" t="str">
        <f>VLOOKUP(F29,'3-Productie normen'!A:O,14,FALSE)</f>
        <v>S</v>
      </c>
      <c r="N29" s="78"/>
      <c r="P29" s="43">
        <f t="shared" si="2"/>
        <v>637.5</v>
      </c>
    </row>
    <row r="30" spans="1:16" ht="14.1" customHeight="1">
      <c r="A30" s="56">
        <v>30</v>
      </c>
      <c r="B30" s="72" t="s">
        <v>638</v>
      </c>
      <c r="C30" s="47" t="s">
        <v>650</v>
      </c>
      <c r="D30" s="73" t="s">
        <v>244</v>
      </c>
      <c r="E30" s="72" t="s">
        <v>425</v>
      </c>
      <c r="F30" s="72" t="s">
        <v>220</v>
      </c>
      <c r="G30" s="42" t="s">
        <v>444</v>
      </c>
      <c r="H30" s="74">
        <v>16</v>
      </c>
      <c r="I30" s="360">
        <f t="shared" si="0"/>
        <v>255</v>
      </c>
      <c r="J30" s="75">
        <v>255</v>
      </c>
      <c r="K30" s="76" t="e">
        <f t="shared" si="1"/>
        <v>#DIV/0!</v>
      </c>
      <c r="L30" s="77">
        <f>IF(J30="nio",0,IF(J30&gt;0,VLOOKUP(F30,'3-Productie normen'!A:M,VLOOKUP(J30,'3-Productie normen'!$B$35:$C$43,2,FALSE),FALSE)))/VLOOKUP(B30,'2-Kosten per locatie'!$A$11:$C$34,3,FALSE)</f>
        <v>0</v>
      </c>
      <c r="M30" s="78" t="str">
        <f>VLOOKUP(F30,'3-Productie normen'!A:O,14,FALSE)</f>
        <v>V</v>
      </c>
      <c r="N30" s="78"/>
      <c r="P30" s="43">
        <f t="shared" si="2"/>
        <v>4080</v>
      </c>
    </row>
    <row r="31" spans="1:16" ht="14.1" customHeight="1">
      <c r="A31" s="56">
        <v>31</v>
      </c>
      <c r="B31" s="72" t="s">
        <v>638</v>
      </c>
      <c r="C31" s="47" t="s">
        <v>650</v>
      </c>
      <c r="D31" s="73" t="s">
        <v>245</v>
      </c>
      <c r="E31" s="72" t="s">
        <v>445</v>
      </c>
      <c r="F31" s="42" t="s">
        <v>661</v>
      </c>
      <c r="G31" s="42" t="s">
        <v>444</v>
      </c>
      <c r="H31" s="74">
        <v>91.4</v>
      </c>
      <c r="I31" s="360">
        <f t="shared" si="0"/>
        <v>0</v>
      </c>
      <c r="J31" s="400" t="s">
        <v>660</v>
      </c>
      <c r="K31" s="76">
        <f t="shared" si="1"/>
        <v>0</v>
      </c>
      <c r="L31" s="77">
        <f>IF(J31="nio",0,IF(J31&gt;0,VLOOKUP(F31,'3-Productie normen'!A:M,VLOOKUP(J31,'3-Productie normen'!$B$35:$C$43,2,FALSE),FALSE)))/VLOOKUP(B31,'2-Kosten per locatie'!$A$11:$C$34,3,FALSE)</f>
        <v>0</v>
      </c>
      <c r="M31" s="78">
        <f>VLOOKUP(F31,'3-Productie normen'!A:O,14,FALSE)</f>
        <v>0</v>
      </c>
      <c r="N31" s="78"/>
      <c r="P31" s="43">
        <f t="shared" si="2"/>
        <v>0</v>
      </c>
    </row>
    <row r="32" spans="1:16" ht="14.1" customHeight="1">
      <c r="A32" s="56">
        <v>32</v>
      </c>
      <c r="B32" s="72" t="s">
        <v>638</v>
      </c>
      <c r="C32" s="47" t="s">
        <v>650</v>
      </c>
      <c r="D32" s="73" t="s">
        <v>246</v>
      </c>
      <c r="E32" s="72" t="s">
        <v>446</v>
      </c>
      <c r="F32" s="315" t="s">
        <v>177</v>
      </c>
      <c r="G32" s="42" t="s">
        <v>444</v>
      </c>
      <c r="H32" s="74">
        <v>33.6</v>
      </c>
      <c r="I32" s="360">
        <f t="shared" si="0"/>
        <v>52</v>
      </c>
      <c r="J32" s="75">
        <v>52</v>
      </c>
      <c r="K32" s="76" t="e">
        <f t="shared" si="1"/>
        <v>#DIV/0!</v>
      </c>
      <c r="L32" s="77">
        <f>IF(J32="nio",0,IF(J32&gt;0,VLOOKUP(F32,'3-Productie normen'!A:M,VLOOKUP(J32,'3-Productie normen'!$B$35:$C$43,2,FALSE),FALSE)))/VLOOKUP(B32,'2-Kosten per locatie'!$A$11:$C$34,3,FALSE)</f>
        <v>0</v>
      </c>
      <c r="M32" s="78" t="str">
        <f>VLOOKUP(F32,'3-Productie normen'!A:O,14,FALSE)</f>
        <v>V</v>
      </c>
      <c r="N32" s="78"/>
      <c r="P32" s="43">
        <f t="shared" si="2"/>
        <v>1747.2</v>
      </c>
    </row>
    <row r="33" spans="1:16" ht="14.1" customHeight="1">
      <c r="A33" s="56">
        <v>33</v>
      </c>
      <c r="B33" s="72" t="s">
        <v>638</v>
      </c>
      <c r="C33" s="47" t="s">
        <v>650</v>
      </c>
      <c r="D33" s="73" t="s">
        <v>247</v>
      </c>
      <c r="E33" s="72" t="s">
        <v>447</v>
      </c>
      <c r="F33" s="42" t="s">
        <v>1</v>
      </c>
      <c r="G33" s="42" t="s">
        <v>444</v>
      </c>
      <c r="H33" s="74">
        <v>23</v>
      </c>
      <c r="I33" s="360">
        <f t="shared" si="0"/>
        <v>255</v>
      </c>
      <c r="J33" s="75">
        <v>255</v>
      </c>
      <c r="K33" s="76" t="e">
        <f t="shared" si="1"/>
        <v>#DIV/0!</v>
      </c>
      <c r="L33" s="77">
        <f>IF(J33="nio",0,IF(J33&gt;0,VLOOKUP(F33,'3-Productie normen'!A:M,VLOOKUP(J33,'3-Productie normen'!$B$35:$C$43,2,FALSE),FALSE)))/VLOOKUP(B33,'2-Kosten per locatie'!$A$11:$C$34,3,FALSE)</f>
        <v>0</v>
      </c>
      <c r="M33" s="78" t="str">
        <f>VLOOKUP(F33,'3-Productie normen'!A:O,14,FALSE)</f>
        <v>V</v>
      </c>
      <c r="N33" s="78"/>
      <c r="P33" s="43">
        <f t="shared" si="2"/>
        <v>5865</v>
      </c>
    </row>
    <row r="34" spans="1:16" ht="14.1" customHeight="1">
      <c r="A34" s="56">
        <v>34</v>
      </c>
      <c r="B34" s="72" t="s">
        <v>638</v>
      </c>
      <c r="C34" s="47" t="s">
        <v>650</v>
      </c>
      <c r="D34" s="73" t="s">
        <v>248</v>
      </c>
      <c r="E34" s="72" t="s">
        <v>448</v>
      </c>
      <c r="F34" s="315" t="s">
        <v>175</v>
      </c>
      <c r="G34" s="42" t="s">
        <v>444</v>
      </c>
      <c r="H34" s="74">
        <v>2.5</v>
      </c>
      <c r="I34" s="360">
        <f t="shared" si="0"/>
        <v>255</v>
      </c>
      <c r="J34" s="75">
        <v>255</v>
      </c>
      <c r="K34" s="76" t="e">
        <f t="shared" si="1"/>
        <v>#DIV/0!</v>
      </c>
      <c r="L34" s="77">
        <f>IF(J34="nio",0,IF(J34&gt;0,VLOOKUP(F34,'3-Productie normen'!A:M,VLOOKUP(J34,'3-Productie normen'!$B$35:$C$43,2,FALSE),FALSE)))/VLOOKUP(B34,'2-Kosten per locatie'!$A$11:$C$34,3,FALSE)</f>
        <v>0</v>
      </c>
      <c r="M34" s="78" t="str">
        <f>VLOOKUP(F34,'3-Productie normen'!A:O,14,FALSE)</f>
        <v>V</v>
      </c>
      <c r="N34" s="78"/>
      <c r="P34" s="43">
        <f t="shared" si="2"/>
        <v>637.5</v>
      </c>
    </row>
    <row r="35" spans="1:16" ht="14.1" customHeight="1">
      <c r="A35" s="56">
        <v>35</v>
      </c>
      <c r="B35" s="72" t="s">
        <v>638</v>
      </c>
      <c r="C35" s="47" t="s">
        <v>650</v>
      </c>
      <c r="D35" s="73" t="s">
        <v>249</v>
      </c>
      <c r="E35" s="72" t="s">
        <v>449</v>
      </c>
      <c r="F35" s="315" t="s">
        <v>17</v>
      </c>
      <c r="G35" s="42" t="s">
        <v>450</v>
      </c>
      <c r="H35" s="74">
        <v>5.2</v>
      </c>
      <c r="I35" s="360">
        <f t="shared" si="0"/>
        <v>255</v>
      </c>
      <c r="J35" s="75">
        <v>255</v>
      </c>
      <c r="K35" s="76" t="e">
        <f t="shared" si="1"/>
        <v>#DIV/0!</v>
      </c>
      <c r="L35" s="77">
        <f>IF(J35="nio",0,IF(J35&gt;0,VLOOKUP(F35,'3-Productie normen'!A:M,VLOOKUP(J35,'3-Productie normen'!$B$35:$C$43,2,FALSE),FALSE)))/VLOOKUP(B35,'2-Kosten per locatie'!$A$11:$C$34,3,FALSE)</f>
        <v>0</v>
      </c>
      <c r="M35" s="78" t="str">
        <f>VLOOKUP(F35,'3-Productie normen'!A:O,14,FALSE)</f>
        <v>S</v>
      </c>
      <c r="N35" s="78"/>
      <c r="P35" s="43">
        <f t="shared" si="2"/>
        <v>1326</v>
      </c>
    </row>
    <row r="36" spans="1:16" ht="14.1" customHeight="1">
      <c r="A36" s="56">
        <v>36</v>
      </c>
      <c r="B36" s="72" t="s">
        <v>638</v>
      </c>
      <c r="C36" s="47" t="s">
        <v>650</v>
      </c>
      <c r="D36" s="73" t="s">
        <v>250</v>
      </c>
      <c r="E36" s="72" t="s">
        <v>451</v>
      </c>
      <c r="F36" s="315" t="s">
        <v>17</v>
      </c>
      <c r="G36" s="42" t="s">
        <v>450</v>
      </c>
      <c r="H36" s="74">
        <v>2.5</v>
      </c>
      <c r="I36" s="360">
        <f t="shared" si="0"/>
        <v>255</v>
      </c>
      <c r="J36" s="75">
        <v>255</v>
      </c>
      <c r="K36" s="76" t="e">
        <f t="shared" si="1"/>
        <v>#DIV/0!</v>
      </c>
      <c r="L36" s="77">
        <f>IF(J36="nio",0,IF(J36&gt;0,VLOOKUP(F36,'3-Productie normen'!A:M,VLOOKUP(J36,'3-Productie normen'!$B$35:$C$43,2,FALSE),FALSE)))/VLOOKUP(B36,'2-Kosten per locatie'!$A$11:$C$34,3,FALSE)</f>
        <v>0</v>
      </c>
      <c r="M36" s="78" t="str">
        <f>VLOOKUP(F36,'3-Productie normen'!A:O,14,FALSE)</f>
        <v>S</v>
      </c>
      <c r="N36" s="78"/>
      <c r="P36" s="43">
        <f t="shared" si="2"/>
        <v>637.5</v>
      </c>
    </row>
    <row r="37" spans="1:16" ht="14.1" customHeight="1">
      <c r="A37" s="56">
        <v>37</v>
      </c>
      <c r="B37" s="72" t="s">
        <v>638</v>
      </c>
      <c r="C37" s="47" t="s">
        <v>650</v>
      </c>
      <c r="D37" s="73" t="s">
        <v>251</v>
      </c>
      <c r="E37" s="72" t="s">
        <v>425</v>
      </c>
      <c r="F37" s="72" t="s">
        <v>220</v>
      </c>
      <c r="G37" s="42" t="s">
        <v>92</v>
      </c>
      <c r="H37" s="74">
        <v>14.2</v>
      </c>
      <c r="I37" s="360">
        <f t="shared" si="0"/>
        <v>255</v>
      </c>
      <c r="J37" s="75">
        <v>255</v>
      </c>
      <c r="K37" s="76" t="e">
        <f t="shared" si="1"/>
        <v>#DIV/0!</v>
      </c>
      <c r="L37" s="77">
        <f>IF(J37="nio",0,IF(J37&gt;0,VLOOKUP(F37,'3-Productie normen'!A:M,VLOOKUP(J37,'3-Productie normen'!$B$35:$C$43,2,FALSE),FALSE)))/VLOOKUP(B37,'2-Kosten per locatie'!$A$11:$C$34,3,FALSE)</f>
        <v>0</v>
      </c>
      <c r="M37" s="78" t="str">
        <f>VLOOKUP(F37,'3-Productie normen'!A:O,14,FALSE)</f>
        <v>V</v>
      </c>
      <c r="N37" s="78"/>
      <c r="P37" s="43">
        <f t="shared" si="2"/>
        <v>3621</v>
      </c>
    </row>
    <row r="38" spans="1:16" ht="14.1" customHeight="1">
      <c r="A38" s="56">
        <v>38</v>
      </c>
      <c r="B38" s="72" t="s">
        <v>638</v>
      </c>
      <c r="C38" s="47" t="s">
        <v>650</v>
      </c>
      <c r="D38" s="73" t="s">
        <v>252</v>
      </c>
      <c r="E38" s="72" t="s">
        <v>452</v>
      </c>
      <c r="F38" s="315" t="s">
        <v>174</v>
      </c>
      <c r="G38" s="42" t="s">
        <v>92</v>
      </c>
      <c r="H38" s="74">
        <v>34.6</v>
      </c>
      <c r="I38" s="360">
        <f t="shared" si="0"/>
        <v>255</v>
      </c>
      <c r="J38" s="75">
        <v>255</v>
      </c>
      <c r="K38" s="76" t="e">
        <f t="shared" si="1"/>
        <v>#DIV/0!</v>
      </c>
      <c r="L38" s="77">
        <f>IF(J38="nio",0,IF(J38&gt;0,VLOOKUP(F38,'3-Productie normen'!A:M,VLOOKUP(J38,'3-Productie normen'!$B$35:$C$43,2,FALSE),FALSE)))/VLOOKUP(B38,'2-Kosten per locatie'!$A$11:$C$34,3,FALSE)</f>
        <v>0</v>
      </c>
      <c r="M38" s="78" t="str">
        <f>VLOOKUP(F38,'3-Productie normen'!A:O,14,FALSE)</f>
        <v>B</v>
      </c>
      <c r="N38" s="78"/>
      <c r="P38" s="43">
        <f t="shared" si="2"/>
        <v>8823</v>
      </c>
    </row>
    <row r="39" spans="1:16" ht="14.1" customHeight="1">
      <c r="A39" s="56">
        <v>39</v>
      </c>
      <c r="B39" s="72" t="s">
        <v>638</v>
      </c>
      <c r="C39" s="47" t="s">
        <v>650</v>
      </c>
      <c r="D39" s="73" t="s">
        <v>253</v>
      </c>
      <c r="E39" s="72" t="s">
        <v>453</v>
      </c>
      <c r="F39" s="39" t="s">
        <v>218</v>
      </c>
      <c r="G39" s="42" t="s">
        <v>437</v>
      </c>
      <c r="H39" s="74">
        <v>15.7</v>
      </c>
      <c r="I39" s="360">
        <f t="shared" si="0"/>
        <v>255</v>
      </c>
      <c r="J39" s="75">
        <v>255</v>
      </c>
      <c r="K39" s="76" t="e">
        <f t="shared" si="1"/>
        <v>#DIV/0!</v>
      </c>
      <c r="L39" s="77">
        <f>IF(J39="nio",0,IF(J39&gt;0,VLOOKUP(F39,'3-Productie normen'!A:M,VLOOKUP(J39,'3-Productie normen'!$B$35:$C$43,2,FALSE),FALSE)))/VLOOKUP(B39,'2-Kosten per locatie'!$A$11:$C$34,3,FALSE)</f>
        <v>0</v>
      </c>
      <c r="M39" s="78" t="str">
        <f>VLOOKUP(F39,'3-Productie normen'!A:O,14,FALSE)</f>
        <v>V</v>
      </c>
      <c r="N39" s="78"/>
      <c r="P39" s="43">
        <f t="shared" si="2"/>
        <v>4003.5</v>
      </c>
    </row>
    <row r="40" spans="1:16" ht="14.1" customHeight="1">
      <c r="A40" s="56">
        <v>40</v>
      </c>
      <c r="B40" s="72" t="s">
        <v>638</v>
      </c>
      <c r="C40" s="47" t="s">
        <v>650</v>
      </c>
      <c r="D40" s="73" t="s">
        <v>254</v>
      </c>
      <c r="E40" s="72" t="s">
        <v>218</v>
      </c>
      <c r="F40" s="39" t="s">
        <v>218</v>
      </c>
      <c r="G40" s="42" t="s">
        <v>437</v>
      </c>
      <c r="H40" s="74">
        <v>7.45</v>
      </c>
      <c r="I40" s="360">
        <f t="shared" si="0"/>
        <v>255</v>
      </c>
      <c r="J40" s="75">
        <v>255</v>
      </c>
      <c r="K40" s="76" t="e">
        <f t="shared" si="1"/>
        <v>#DIV/0!</v>
      </c>
      <c r="L40" s="77">
        <f>IF(J40="nio",0,IF(J40&gt;0,VLOOKUP(F40,'3-Productie normen'!A:M,VLOOKUP(J40,'3-Productie normen'!$B$35:$C$43,2,FALSE),FALSE)))/VLOOKUP(B40,'2-Kosten per locatie'!$A$11:$C$34,3,FALSE)</f>
        <v>0</v>
      </c>
      <c r="M40" s="78" t="str">
        <f>VLOOKUP(F40,'3-Productie normen'!A:O,14,FALSE)</f>
        <v>V</v>
      </c>
      <c r="N40" s="78"/>
      <c r="P40" s="43">
        <f t="shared" si="2"/>
        <v>1899.75</v>
      </c>
    </row>
    <row r="41" spans="1:16" ht="14.1" customHeight="1">
      <c r="A41" s="56">
        <v>41</v>
      </c>
      <c r="B41" s="72" t="s">
        <v>638</v>
      </c>
      <c r="C41" s="47" t="s">
        <v>650</v>
      </c>
      <c r="D41" s="73" t="s">
        <v>255</v>
      </c>
      <c r="E41" s="72" t="s">
        <v>425</v>
      </c>
      <c r="F41" s="72" t="s">
        <v>220</v>
      </c>
      <c r="G41" s="42" t="s">
        <v>444</v>
      </c>
      <c r="H41" s="74">
        <v>16</v>
      </c>
      <c r="I41" s="360">
        <f t="shared" si="0"/>
        <v>255</v>
      </c>
      <c r="J41" s="75">
        <v>255</v>
      </c>
      <c r="K41" s="76" t="e">
        <f t="shared" si="1"/>
        <v>#DIV/0!</v>
      </c>
      <c r="L41" s="77">
        <f>IF(J41="nio",0,IF(J41&gt;0,VLOOKUP(F41,'3-Productie normen'!A:M,VLOOKUP(J41,'3-Productie normen'!$B$35:$C$43,2,FALSE),FALSE)))/VLOOKUP(B41,'2-Kosten per locatie'!$A$11:$C$34,3,FALSE)</f>
        <v>0</v>
      </c>
      <c r="M41" s="78" t="str">
        <f>VLOOKUP(F41,'3-Productie normen'!A:O,14,FALSE)</f>
        <v>V</v>
      </c>
      <c r="N41" s="78"/>
      <c r="P41" s="43">
        <f t="shared" si="2"/>
        <v>4080</v>
      </c>
    </row>
    <row r="42" spans="1:16" ht="14.1" customHeight="1">
      <c r="A42" s="56">
        <v>42</v>
      </c>
      <c r="B42" s="72" t="s">
        <v>638</v>
      </c>
      <c r="C42" s="47" t="s">
        <v>650</v>
      </c>
      <c r="D42" s="73" t="s">
        <v>256</v>
      </c>
      <c r="E42" s="72" t="s">
        <v>454</v>
      </c>
      <c r="F42" s="42" t="s">
        <v>655</v>
      </c>
      <c r="G42" s="42" t="s">
        <v>439</v>
      </c>
      <c r="H42" s="74">
        <v>13</v>
      </c>
      <c r="I42" s="360">
        <f t="shared" si="0"/>
        <v>255</v>
      </c>
      <c r="J42" s="75">
        <v>255</v>
      </c>
      <c r="K42" s="76" t="e">
        <f t="shared" si="1"/>
        <v>#DIV/0!</v>
      </c>
      <c r="L42" s="77">
        <f>IF(J42="nio",0,IF(J42&gt;0,VLOOKUP(F42,'3-Productie normen'!A:M,VLOOKUP(J42,'3-Productie normen'!$B$35:$C$43,2,FALSE),FALSE)))/VLOOKUP(B42,'2-Kosten per locatie'!$A$11:$C$34,3,FALSE)</f>
        <v>0</v>
      </c>
      <c r="M42" s="78" t="str">
        <f>VLOOKUP(F42,'3-Productie normen'!A:O,14,FALSE)</f>
        <v>S</v>
      </c>
      <c r="N42" s="78"/>
      <c r="P42" s="43">
        <f t="shared" si="2"/>
        <v>3315</v>
      </c>
    </row>
    <row r="43" spans="1:16" ht="14.1" customHeight="1">
      <c r="A43" s="56">
        <v>43</v>
      </c>
      <c r="B43" s="72" t="s">
        <v>638</v>
      </c>
      <c r="C43" s="47" t="s">
        <v>650</v>
      </c>
      <c r="D43" s="73" t="s">
        <v>257</v>
      </c>
      <c r="E43" s="72" t="s">
        <v>443</v>
      </c>
      <c r="F43" s="315" t="s">
        <v>17</v>
      </c>
      <c r="G43" s="42" t="s">
        <v>439</v>
      </c>
      <c r="H43" s="74">
        <v>1.5</v>
      </c>
      <c r="I43" s="360">
        <f t="shared" si="0"/>
        <v>255</v>
      </c>
      <c r="J43" s="75">
        <v>255</v>
      </c>
      <c r="K43" s="76" t="e">
        <f t="shared" si="1"/>
        <v>#DIV/0!</v>
      </c>
      <c r="L43" s="77">
        <f>IF(J43="nio",0,IF(J43&gt;0,VLOOKUP(F43,'3-Productie normen'!A:M,VLOOKUP(J43,'3-Productie normen'!$B$35:$C$43,2,FALSE),FALSE)))/VLOOKUP(B43,'2-Kosten per locatie'!$A$11:$C$34,3,FALSE)</f>
        <v>0</v>
      </c>
      <c r="M43" s="78" t="str">
        <f>VLOOKUP(F43,'3-Productie normen'!A:O,14,FALSE)</f>
        <v>S</v>
      </c>
      <c r="N43" s="78"/>
      <c r="P43" s="43">
        <f t="shared" si="2"/>
        <v>382.5</v>
      </c>
    </row>
    <row r="44" spans="1:16" ht="14.1" customHeight="1">
      <c r="A44" s="56">
        <v>44</v>
      </c>
      <c r="B44" s="72" t="s">
        <v>638</v>
      </c>
      <c r="C44" s="47" t="s">
        <v>650</v>
      </c>
      <c r="D44" s="73" t="s">
        <v>258</v>
      </c>
      <c r="E44" s="72" t="s">
        <v>442</v>
      </c>
      <c r="F44" s="72" t="s">
        <v>17</v>
      </c>
      <c r="G44" s="42" t="s">
        <v>439</v>
      </c>
      <c r="H44" s="74">
        <v>7.7</v>
      </c>
      <c r="I44" s="360">
        <f t="shared" si="0"/>
        <v>255</v>
      </c>
      <c r="J44" s="75">
        <v>255</v>
      </c>
      <c r="K44" s="76" t="e">
        <f t="shared" si="1"/>
        <v>#DIV/0!</v>
      </c>
      <c r="L44" s="77">
        <f>IF(J44="nio",0,IF(J44&gt;0,VLOOKUP(F44,'3-Productie normen'!A:M,VLOOKUP(J44,'3-Productie normen'!$B$35:$C$43,2,FALSE),FALSE)))/VLOOKUP(B44,'2-Kosten per locatie'!$A$11:$C$34,3,FALSE)</f>
        <v>0</v>
      </c>
      <c r="M44" s="78" t="str">
        <f>VLOOKUP(F44,'3-Productie normen'!A:O,14,FALSE)</f>
        <v>S</v>
      </c>
      <c r="N44" s="78"/>
      <c r="P44" s="43">
        <f t="shared" si="2"/>
        <v>1963.5</v>
      </c>
    </row>
    <row r="45" spans="1:16" ht="14.1" customHeight="1">
      <c r="A45" s="56">
        <v>45</v>
      </c>
      <c r="B45" s="72" t="s">
        <v>638</v>
      </c>
      <c r="C45" s="47" t="s">
        <v>650</v>
      </c>
      <c r="D45" s="73" t="s">
        <v>259</v>
      </c>
      <c r="E45" s="72" t="s">
        <v>455</v>
      </c>
      <c r="F45" s="39" t="s">
        <v>659</v>
      </c>
      <c r="G45" s="42" t="s">
        <v>456</v>
      </c>
      <c r="H45" s="74">
        <v>43</v>
      </c>
      <c r="I45" s="360">
        <f t="shared" si="0"/>
        <v>255</v>
      </c>
      <c r="J45" s="75">
        <v>255</v>
      </c>
      <c r="K45" s="76" t="e">
        <f t="shared" si="1"/>
        <v>#DIV/0!</v>
      </c>
      <c r="L45" s="77">
        <f>IF(J45="nio",0,IF(J45&gt;0,VLOOKUP(F45,'3-Productie normen'!A:M,VLOOKUP(J45,'3-Productie normen'!$B$35:$C$43,2,FALSE),FALSE)))/VLOOKUP(B45,'2-Kosten per locatie'!$A$11:$C$34,3,FALSE)</f>
        <v>0</v>
      </c>
      <c r="M45" s="78" t="str">
        <f>VLOOKUP(F45,'3-Productie normen'!A:O,14,FALSE)</f>
        <v>V</v>
      </c>
      <c r="N45" s="78"/>
      <c r="P45" s="43">
        <f t="shared" si="2"/>
        <v>10965</v>
      </c>
    </row>
    <row r="46" spans="1:16" ht="14.1" customHeight="1">
      <c r="A46" s="56">
        <v>46</v>
      </c>
      <c r="B46" s="72" t="s">
        <v>638</v>
      </c>
      <c r="C46" s="47" t="s">
        <v>650</v>
      </c>
      <c r="D46" s="73" t="s">
        <v>260</v>
      </c>
      <c r="E46" s="72" t="s">
        <v>457</v>
      </c>
      <c r="F46" s="39" t="s">
        <v>218</v>
      </c>
      <c r="G46" s="42" t="s">
        <v>458</v>
      </c>
      <c r="H46" s="74">
        <v>3.5</v>
      </c>
      <c r="I46" s="360">
        <f t="shared" si="0"/>
        <v>255</v>
      </c>
      <c r="J46" s="75">
        <v>255</v>
      </c>
      <c r="K46" s="76" t="e">
        <f t="shared" si="1"/>
        <v>#DIV/0!</v>
      </c>
      <c r="L46" s="77">
        <f>IF(J46="nio",0,IF(J46&gt;0,VLOOKUP(F46,'3-Productie normen'!A:M,VLOOKUP(J46,'3-Productie normen'!$B$35:$C$43,2,FALSE),FALSE)))/VLOOKUP(B46,'2-Kosten per locatie'!$A$11:$C$34,3,FALSE)</f>
        <v>0</v>
      </c>
      <c r="M46" s="78" t="str">
        <f>VLOOKUP(F46,'3-Productie normen'!A:O,14,FALSE)</f>
        <v>V</v>
      </c>
      <c r="N46" s="78"/>
      <c r="P46" s="43">
        <f t="shared" si="2"/>
        <v>892.5</v>
      </c>
    </row>
    <row r="47" spans="1:16" ht="14.1" customHeight="1">
      <c r="A47" s="56">
        <v>47</v>
      </c>
      <c r="B47" s="72" t="s">
        <v>638</v>
      </c>
      <c r="C47" s="47" t="s">
        <v>651</v>
      </c>
      <c r="D47" s="73" t="s">
        <v>261</v>
      </c>
      <c r="E47" s="72" t="s">
        <v>459</v>
      </c>
      <c r="F47" s="39" t="s">
        <v>218</v>
      </c>
      <c r="G47" s="42" t="s">
        <v>437</v>
      </c>
      <c r="H47" s="74"/>
      <c r="I47" s="360">
        <f t="shared" si="0"/>
        <v>255</v>
      </c>
      <c r="J47" s="75">
        <v>255</v>
      </c>
      <c r="K47" s="76" t="e">
        <f t="shared" si="1"/>
        <v>#DIV/0!</v>
      </c>
      <c r="L47" s="77">
        <f>IF(J47="nio",0,IF(J47&gt;0,VLOOKUP(F47,'3-Productie normen'!A:M,VLOOKUP(J47,'3-Productie normen'!$B$35:$C$43,2,FALSE),FALSE)))/VLOOKUP(B47,'2-Kosten per locatie'!$A$11:$C$34,3,FALSE)</f>
        <v>0</v>
      </c>
      <c r="M47" s="78" t="str">
        <f>VLOOKUP(F47,'3-Productie normen'!A:O,14,FALSE)</f>
        <v>V</v>
      </c>
      <c r="N47" s="78"/>
      <c r="P47" s="43">
        <f t="shared" si="2"/>
        <v>0</v>
      </c>
    </row>
    <row r="48" spans="1:16" ht="14.1" customHeight="1">
      <c r="A48" s="56">
        <v>48</v>
      </c>
      <c r="B48" s="72" t="s">
        <v>638</v>
      </c>
      <c r="C48" s="47" t="s">
        <v>651</v>
      </c>
      <c r="D48" s="73" t="s">
        <v>262</v>
      </c>
      <c r="E48" s="72" t="s">
        <v>425</v>
      </c>
      <c r="F48" s="72" t="s">
        <v>220</v>
      </c>
      <c r="G48" s="42" t="s">
        <v>460</v>
      </c>
      <c r="H48" s="74">
        <v>7</v>
      </c>
      <c r="I48" s="360">
        <f t="shared" si="0"/>
        <v>255</v>
      </c>
      <c r="J48" s="75">
        <v>255</v>
      </c>
      <c r="K48" s="76" t="e">
        <f t="shared" si="1"/>
        <v>#DIV/0!</v>
      </c>
      <c r="L48" s="77">
        <f>IF(J48="nio",0,IF(J48&gt;0,VLOOKUP(F48,'3-Productie normen'!A:M,VLOOKUP(J48,'3-Productie normen'!$B$35:$C$43,2,FALSE),FALSE)))/VLOOKUP(B48,'2-Kosten per locatie'!$A$11:$C$34,3,FALSE)</f>
        <v>0</v>
      </c>
      <c r="M48" s="78" t="str">
        <f>VLOOKUP(F48,'3-Productie normen'!A:O,14,FALSE)</f>
        <v>V</v>
      </c>
      <c r="N48" s="78"/>
      <c r="P48" s="43">
        <f t="shared" si="2"/>
        <v>1785</v>
      </c>
    </row>
    <row r="49" spans="1:16" ht="14.1" customHeight="1">
      <c r="A49" s="56">
        <v>49</v>
      </c>
      <c r="B49" s="72" t="s">
        <v>638</v>
      </c>
      <c r="C49" s="47" t="s">
        <v>651</v>
      </c>
      <c r="D49" s="73" t="s">
        <v>263</v>
      </c>
      <c r="E49" s="72" t="s">
        <v>425</v>
      </c>
      <c r="F49" s="72" t="s">
        <v>220</v>
      </c>
      <c r="G49" s="42" t="s">
        <v>461</v>
      </c>
      <c r="H49" s="74">
        <v>66</v>
      </c>
      <c r="I49" s="360">
        <f t="shared" si="0"/>
        <v>255</v>
      </c>
      <c r="J49" s="75">
        <v>255</v>
      </c>
      <c r="K49" s="76" t="e">
        <f t="shared" si="1"/>
        <v>#DIV/0!</v>
      </c>
      <c r="L49" s="77">
        <f>IF(J49="nio",0,IF(J49&gt;0,VLOOKUP(F49,'3-Productie normen'!A:M,VLOOKUP(J49,'3-Productie normen'!$B$35:$C$43,2,FALSE),FALSE)))/VLOOKUP(B49,'2-Kosten per locatie'!$A$11:$C$34,3,FALSE)</f>
        <v>0</v>
      </c>
      <c r="M49" s="78" t="str">
        <f>VLOOKUP(F49,'3-Productie normen'!A:O,14,FALSE)</f>
        <v>V</v>
      </c>
      <c r="N49" s="78"/>
      <c r="P49" s="43">
        <f t="shared" si="2"/>
        <v>16830</v>
      </c>
    </row>
    <row r="50" spans="1:16" ht="14.1" customHeight="1">
      <c r="A50" s="56">
        <v>50</v>
      </c>
      <c r="B50" s="72" t="s">
        <v>638</v>
      </c>
      <c r="C50" s="47" t="s">
        <v>651</v>
      </c>
      <c r="D50" s="73" t="s">
        <v>264</v>
      </c>
      <c r="E50" s="72" t="s">
        <v>451</v>
      </c>
      <c r="F50" s="315" t="s">
        <v>17</v>
      </c>
      <c r="G50" s="42" t="s">
        <v>462</v>
      </c>
      <c r="H50" s="74">
        <v>5.9</v>
      </c>
      <c r="I50" s="360">
        <f t="shared" si="0"/>
        <v>255</v>
      </c>
      <c r="J50" s="75">
        <v>255</v>
      </c>
      <c r="K50" s="76" t="e">
        <f t="shared" si="1"/>
        <v>#DIV/0!</v>
      </c>
      <c r="L50" s="77">
        <f>IF(J50="nio",0,IF(J50&gt;0,VLOOKUP(F50,'3-Productie normen'!A:M,VLOOKUP(J50,'3-Productie normen'!$B$35:$C$43,2,FALSE),FALSE)))/VLOOKUP(B50,'2-Kosten per locatie'!$A$11:$C$34,3,FALSE)</f>
        <v>0</v>
      </c>
      <c r="M50" s="78" t="str">
        <f>VLOOKUP(F50,'3-Productie normen'!A:O,14,FALSE)</f>
        <v>S</v>
      </c>
      <c r="N50" s="78"/>
      <c r="P50" s="43">
        <f t="shared" si="2"/>
        <v>1504.5</v>
      </c>
    </row>
    <row r="51" spans="1:16" ht="14.1" customHeight="1">
      <c r="A51" s="56">
        <v>51</v>
      </c>
      <c r="B51" s="72" t="s">
        <v>638</v>
      </c>
      <c r="C51" s="47" t="s">
        <v>651</v>
      </c>
      <c r="D51" s="73" t="s">
        <v>265</v>
      </c>
      <c r="E51" s="72" t="s">
        <v>449</v>
      </c>
      <c r="F51" s="315" t="s">
        <v>17</v>
      </c>
      <c r="G51" s="42" t="s">
        <v>462</v>
      </c>
      <c r="H51" s="74">
        <v>5.9</v>
      </c>
      <c r="I51" s="360">
        <f t="shared" si="0"/>
        <v>255</v>
      </c>
      <c r="J51" s="75">
        <v>255</v>
      </c>
      <c r="K51" s="76" t="e">
        <f t="shared" si="1"/>
        <v>#DIV/0!</v>
      </c>
      <c r="L51" s="77">
        <f>IF(J51="nio",0,IF(J51&gt;0,VLOOKUP(F51,'3-Productie normen'!A:M,VLOOKUP(J51,'3-Productie normen'!$B$35:$C$43,2,FALSE),FALSE)))/VLOOKUP(B51,'2-Kosten per locatie'!$A$11:$C$34,3,FALSE)</f>
        <v>0</v>
      </c>
      <c r="M51" s="78" t="str">
        <f>VLOOKUP(F51,'3-Productie normen'!A:O,14,FALSE)</f>
        <v>S</v>
      </c>
      <c r="N51" s="78"/>
      <c r="P51" s="43">
        <f t="shared" si="2"/>
        <v>1504.5</v>
      </c>
    </row>
    <row r="52" spans="1:16" ht="14.1" customHeight="1">
      <c r="A52" s="56">
        <v>52</v>
      </c>
      <c r="B52" s="72" t="s">
        <v>638</v>
      </c>
      <c r="C52" s="47" t="s">
        <v>651</v>
      </c>
      <c r="D52" s="73" t="s">
        <v>266</v>
      </c>
      <c r="E52" s="72" t="s">
        <v>463</v>
      </c>
      <c r="F52" s="315" t="s">
        <v>17</v>
      </c>
      <c r="G52" s="42" t="s">
        <v>462</v>
      </c>
      <c r="H52" s="74">
        <v>4.5</v>
      </c>
      <c r="I52" s="360">
        <f t="shared" si="0"/>
        <v>255</v>
      </c>
      <c r="J52" s="75">
        <v>255</v>
      </c>
      <c r="K52" s="76" t="e">
        <f t="shared" si="1"/>
        <v>#DIV/0!</v>
      </c>
      <c r="L52" s="77">
        <f>IF(J52="nio",0,IF(J52&gt;0,VLOOKUP(F52,'3-Productie normen'!A:M,VLOOKUP(J52,'3-Productie normen'!$B$35:$C$43,2,FALSE),FALSE)))/VLOOKUP(B52,'2-Kosten per locatie'!$A$11:$C$34,3,FALSE)</f>
        <v>0</v>
      </c>
      <c r="M52" s="78" t="str">
        <f>VLOOKUP(F52,'3-Productie normen'!A:O,14,FALSE)</f>
        <v>S</v>
      </c>
      <c r="N52" s="78"/>
      <c r="P52" s="43">
        <f t="shared" si="2"/>
        <v>1147.5</v>
      </c>
    </row>
    <row r="53" spans="1:16" ht="14.1" customHeight="1">
      <c r="A53" s="56">
        <v>53</v>
      </c>
      <c r="B53" s="72" t="s">
        <v>638</v>
      </c>
      <c r="C53" s="47" t="s">
        <v>651</v>
      </c>
      <c r="D53" s="73" t="s">
        <v>267</v>
      </c>
      <c r="E53" s="72" t="s">
        <v>452</v>
      </c>
      <c r="F53" s="315" t="s">
        <v>174</v>
      </c>
      <c r="G53" s="42" t="s">
        <v>435</v>
      </c>
      <c r="H53" s="74">
        <v>13.3</v>
      </c>
      <c r="I53" s="360">
        <f t="shared" si="0"/>
        <v>255</v>
      </c>
      <c r="J53" s="75">
        <v>255</v>
      </c>
      <c r="K53" s="76" t="e">
        <f t="shared" si="1"/>
        <v>#DIV/0!</v>
      </c>
      <c r="L53" s="77">
        <f>IF(J53="nio",0,IF(J53&gt;0,VLOOKUP(F53,'3-Productie normen'!A:M,VLOOKUP(J53,'3-Productie normen'!$B$35:$C$43,2,FALSE),FALSE)))/VLOOKUP(B53,'2-Kosten per locatie'!$A$11:$C$34,3,FALSE)</f>
        <v>0</v>
      </c>
      <c r="M53" s="78" t="str">
        <f>VLOOKUP(F53,'3-Productie normen'!A:O,14,FALSE)</f>
        <v>B</v>
      </c>
      <c r="N53" s="78"/>
      <c r="P53" s="43">
        <f t="shared" si="2"/>
        <v>3391.5</v>
      </c>
    </row>
    <row r="54" spans="1:16" ht="14.1" customHeight="1">
      <c r="A54" s="56">
        <v>54</v>
      </c>
      <c r="B54" s="72" t="s">
        <v>638</v>
      </c>
      <c r="C54" s="47" t="s">
        <v>651</v>
      </c>
      <c r="D54" s="73" t="s">
        <v>268</v>
      </c>
      <c r="E54" s="72" t="s">
        <v>452</v>
      </c>
      <c r="F54" s="315" t="s">
        <v>174</v>
      </c>
      <c r="G54" s="42" t="s">
        <v>435</v>
      </c>
      <c r="H54" s="74">
        <v>17.3</v>
      </c>
      <c r="I54" s="360">
        <f t="shared" si="0"/>
        <v>255</v>
      </c>
      <c r="J54" s="75">
        <v>255</v>
      </c>
      <c r="K54" s="76" t="e">
        <f t="shared" si="1"/>
        <v>#DIV/0!</v>
      </c>
      <c r="L54" s="77">
        <f>IF(J54="nio",0,IF(J54&gt;0,VLOOKUP(F54,'3-Productie normen'!A:M,VLOOKUP(J54,'3-Productie normen'!$B$35:$C$43,2,FALSE),FALSE)))/VLOOKUP(B54,'2-Kosten per locatie'!$A$11:$C$34,3,FALSE)</f>
        <v>0</v>
      </c>
      <c r="M54" s="78" t="str">
        <f>VLOOKUP(F54,'3-Productie normen'!A:O,14,FALSE)</f>
        <v>B</v>
      </c>
      <c r="N54" s="78"/>
      <c r="P54" s="43">
        <f t="shared" si="2"/>
        <v>4411.5</v>
      </c>
    </row>
    <row r="55" spans="1:16" ht="14.1" customHeight="1">
      <c r="A55" s="56">
        <v>55</v>
      </c>
      <c r="B55" s="72" t="s">
        <v>638</v>
      </c>
      <c r="C55" s="47" t="s">
        <v>651</v>
      </c>
      <c r="D55" s="73" t="s">
        <v>269</v>
      </c>
      <c r="E55" s="72" t="s">
        <v>452</v>
      </c>
      <c r="F55" s="315" t="s">
        <v>174</v>
      </c>
      <c r="G55" s="42" t="s">
        <v>435</v>
      </c>
      <c r="H55" s="74">
        <v>24.5</v>
      </c>
      <c r="I55" s="360">
        <f t="shared" si="0"/>
        <v>255</v>
      </c>
      <c r="J55" s="75">
        <v>255</v>
      </c>
      <c r="K55" s="76" t="e">
        <f t="shared" si="1"/>
        <v>#DIV/0!</v>
      </c>
      <c r="L55" s="77">
        <f>IF(J55="nio",0,IF(J55&gt;0,VLOOKUP(F55,'3-Productie normen'!A:M,VLOOKUP(J55,'3-Productie normen'!$B$35:$C$43,2,FALSE),FALSE)))/VLOOKUP(B55,'2-Kosten per locatie'!$A$11:$C$34,3,FALSE)</f>
        <v>0</v>
      </c>
      <c r="M55" s="78" t="str">
        <f>VLOOKUP(F55,'3-Productie normen'!A:O,14,FALSE)</f>
        <v>B</v>
      </c>
      <c r="N55" s="78"/>
      <c r="P55" s="43">
        <f t="shared" si="2"/>
        <v>6247.5</v>
      </c>
    </row>
    <row r="56" spans="1:16" ht="14.1" customHeight="1">
      <c r="A56" s="56">
        <v>56</v>
      </c>
      <c r="B56" s="72" t="s">
        <v>638</v>
      </c>
      <c r="C56" s="47" t="s">
        <v>651</v>
      </c>
      <c r="D56" s="73" t="s">
        <v>270</v>
      </c>
      <c r="E56" s="72" t="s">
        <v>452</v>
      </c>
      <c r="F56" s="315" t="s">
        <v>174</v>
      </c>
      <c r="G56" s="42" t="s">
        <v>435</v>
      </c>
      <c r="H56" s="74">
        <v>18</v>
      </c>
      <c r="I56" s="360">
        <f t="shared" si="0"/>
        <v>255</v>
      </c>
      <c r="J56" s="75">
        <v>255</v>
      </c>
      <c r="K56" s="76" t="e">
        <f t="shared" si="1"/>
        <v>#DIV/0!</v>
      </c>
      <c r="L56" s="77">
        <f>IF(J56="nio",0,IF(J56&gt;0,VLOOKUP(F56,'3-Productie normen'!A:M,VLOOKUP(J56,'3-Productie normen'!$B$35:$C$43,2,FALSE),FALSE)))/VLOOKUP(B56,'2-Kosten per locatie'!$A$11:$C$34,3,FALSE)</f>
        <v>0</v>
      </c>
      <c r="M56" s="78" t="str">
        <f>VLOOKUP(F56,'3-Productie normen'!A:O,14,FALSE)</f>
        <v>B</v>
      </c>
      <c r="N56" s="78"/>
      <c r="P56" s="43">
        <f t="shared" si="2"/>
        <v>4590</v>
      </c>
    </row>
    <row r="57" spans="1:16" ht="14.1" customHeight="1">
      <c r="A57" s="56">
        <v>57</v>
      </c>
      <c r="B57" s="72" t="s">
        <v>638</v>
      </c>
      <c r="C57" s="47" t="s">
        <v>651</v>
      </c>
      <c r="D57" s="73" t="s">
        <v>271</v>
      </c>
      <c r="E57" s="72" t="s">
        <v>464</v>
      </c>
      <c r="F57" s="315" t="s">
        <v>176</v>
      </c>
      <c r="G57" s="42" t="s">
        <v>435</v>
      </c>
      <c r="H57" s="74">
        <v>28</v>
      </c>
      <c r="I57" s="360">
        <f t="shared" si="0"/>
        <v>255</v>
      </c>
      <c r="J57" s="75">
        <v>255</v>
      </c>
      <c r="K57" s="76" t="e">
        <f t="shared" si="1"/>
        <v>#DIV/0!</v>
      </c>
      <c r="L57" s="77">
        <f>IF(J57="nio",0,IF(J57&gt;0,VLOOKUP(F57,'3-Productie normen'!A:M,VLOOKUP(J57,'3-Productie normen'!$B$35:$C$43,2,FALSE),FALSE)))/VLOOKUP(B57,'2-Kosten per locatie'!$A$11:$C$34,3,FALSE)</f>
        <v>0</v>
      </c>
      <c r="M57" s="78" t="str">
        <f>VLOOKUP(F57,'3-Productie normen'!A:O,14,FALSE)</f>
        <v>B</v>
      </c>
      <c r="N57" s="78"/>
      <c r="P57" s="43">
        <f t="shared" si="2"/>
        <v>7140</v>
      </c>
    </row>
    <row r="58" spans="1:16" ht="14.1" customHeight="1">
      <c r="A58" s="56">
        <v>58</v>
      </c>
      <c r="B58" s="72" t="s">
        <v>638</v>
      </c>
      <c r="C58" s="47" t="s">
        <v>651</v>
      </c>
      <c r="D58" s="73" t="s">
        <v>272</v>
      </c>
      <c r="E58" s="72" t="s">
        <v>452</v>
      </c>
      <c r="F58" s="315" t="s">
        <v>174</v>
      </c>
      <c r="G58" s="42" t="s">
        <v>435</v>
      </c>
      <c r="H58" s="74">
        <v>22.7</v>
      </c>
      <c r="I58" s="360">
        <f t="shared" si="0"/>
        <v>255</v>
      </c>
      <c r="J58" s="75">
        <v>255</v>
      </c>
      <c r="K58" s="76" t="e">
        <f t="shared" si="1"/>
        <v>#DIV/0!</v>
      </c>
      <c r="L58" s="77">
        <f>IF(J58="nio",0,IF(J58&gt;0,VLOOKUP(F58,'3-Productie normen'!A:M,VLOOKUP(J58,'3-Productie normen'!$B$35:$C$43,2,FALSE),FALSE)))/VLOOKUP(B58,'2-Kosten per locatie'!$A$11:$C$34,3,FALSE)</f>
        <v>0</v>
      </c>
      <c r="M58" s="78" t="str">
        <f>VLOOKUP(F58,'3-Productie normen'!A:O,14,FALSE)</f>
        <v>B</v>
      </c>
      <c r="N58" s="78"/>
      <c r="P58" s="43">
        <f t="shared" si="2"/>
        <v>5788.5</v>
      </c>
    </row>
    <row r="59" spans="1:16" ht="14.1" customHeight="1">
      <c r="A59" s="56">
        <v>59</v>
      </c>
      <c r="B59" s="72" t="s">
        <v>638</v>
      </c>
      <c r="C59" s="47" t="s">
        <v>651</v>
      </c>
      <c r="D59" s="73" t="s">
        <v>273</v>
      </c>
      <c r="E59" s="72" t="s">
        <v>465</v>
      </c>
      <c r="F59" s="39" t="s">
        <v>218</v>
      </c>
      <c r="G59" s="42" t="s">
        <v>444</v>
      </c>
      <c r="H59" s="74">
        <v>7.7</v>
      </c>
      <c r="I59" s="360">
        <f t="shared" si="0"/>
        <v>255</v>
      </c>
      <c r="J59" s="75">
        <v>255</v>
      </c>
      <c r="K59" s="76" t="e">
        <f t="shared" si="1"/>
        <v>#DIV/0!</v>
      </c>
      <c r="L59" s="77">
        <f>IF(J59="nio",0,IF(J59&gt;0,VLOOKUP(F59,'3-Productie normen'!A:M,VLOOKUP(J59,'3-Productie normen'!$B$35:$C$43,2,FALSE),FALSE)))/VLOOKUP(B59,'2-Kosten per locatie'!$A$11:$C$34,3,FALSE)</f>
        <v>0</v>
      </c>
      <c r="M59" s="78" t="str">
        <f>VLOOKUP(F59,'3-Productie normen'!A:O,14,FALSE)</f>
        <v>V</v>
      </c>
      <c r="N59" s="78"/>
      <c r="P59" s="43">
        <f t="shared" si="2"/>
        <v>1963.5</v>
      </c>
    </row>
    <row r="60" spans="1:16" ht="14.1" customHeight="1">
      <c r="A60" s="56">
        <v>60</v>
      </c>
      <c r="B60" s="72" t="s">
        <v>638</v>
      </c>
      <c r="C60" s="47" t="s">
        <v>651</v>
      </c>
      <c r="D60" s="73" t="s">
        <v>274</v>
      </c>
      <c r="E60" s="72" t="s">
        <v>466</v>
      </c>
      <c r="F60" s="72" t="s">
        <v>177</v>
      </c>
      <c r="G60" s="42" t="s">
        <v>456</v>
      </c>
      <c r="H60" s="74">
        <v>35</v>
      </c>
      <c r="I60" s="360">
        <f t="shared" si="0"/>
        <v>255</v>
      </c>
      <c r="J60" s="75">
        <v>255</v>
      </c>
      <c r="K60" s="76" t="e">
        <f t="shared" si="1"/>
        <v>#DIV/0!</v>
      </c>
      <c r="L60" s="77">
        <f>IF(J60="nio",0,IF(J60&gt;0,VLOOKUP(F60,'3-Productie normen'!A:M,VLOOKUP(J60,'3-Productie normen'!$B$35:$C$43,2,FALSE),FALSE)))/VLOOKUP(B60,'2-Kosten per locatie'!$A$11:$C$34,3,FALSE)</f>
        <v>0</v>
      </c>
      <c r="M60" s="78" t="str">
        <f>VLOOKUP(F60,'3-Productie normen'!A:O,14,FALSE)</f>
        <v>V</v>
      </c>
      <c r="N60" s="78"/>
      <c r="P60" s="43">
        <f t="shared" si="2"/>
        <v>8925</v>
      </c>
    </row>
    <row r="61" spans="1:16" ht="14.1" customHeight="1">
      <c r="A61" s="56">
        <v>61</v>
      </c>
      <c r="B61" s="72" t="s">
        <v>638</v>
      </c>
      <c r="C61" s="47" t="s">
        <v>651</v>
      </c>
      <c r="D61" s="73" t="s">
        <v>275</v>
      </c>
      <c r="E61" s="72" t="s">
        <v>467</v>
      </c>
      <c r="F61" s="39" t="s">
        <v>659</v>
      </c>
      <c r="G61" s="42" t="s">
        <v>456</v>
      </c>
      <c r="H61" s="74">
        <v>252</v>
      </c>
      <c r="I61" s="360">
        <f t="shared" si="0"/>
        <v>255</v>
      </c>
      <c r="J61" s="75">
        <v>255</v>
      </c>
      <c r="K61" s="76" t="e">
        <f t="shared" si="1"/>
        <v>#DIV/0!</v>
      </c>
      <c r="L61" s="77">
        <f>IF(J61="nio",0,IF(J61&gt;0,VLOOKUP(F61,'3-Productie normen'!A:M,VLOOKUP(J61,'3-Productie normen'!$B$35:$C$43,2,FALSE),FALSE)))/VLOOKUP(B61,'2-Kosten per locatie'!$A$11:$C$34,3,FALSE)</f>
        <v>0</v>
      </c>
      <c r="M61" s="78" t="str">
        <f>VLOOKUP(F61,'3-Productie normen'!A:O,14,FALSE)</f>
        <v>V</v>
      </c>
      <c r="N61" s="78"/>
      <c r="P61" s="43">
        <f t="shared" si="2"/>
        <v>64260</v>
      </c>
    </row>
    <row r="62" spans="1:16" ht="14.1" customHeight="1">
      <c r="A62" s="56">
        <v>62</v>
      </c>
      <c r="B62" s="72" t="s">
        <v>638</v>
      </c>
      <c r="C62" s="47" t="s">
        <v>651</v>
      </c>
      <c r="D62" s="73" t="s">
        <v>276</v>
      </c>
      <c r="E62" s="72" t="s">
        <v>468</v>
      </c>
      <c r="F62" s="72" t="s">
        <v>174</v>
      </c>
      <c r="G62" s="42" t="s">
        <v>444</v>
      </c>
      <c r="H62" s="74">
        <v>11.5</v>
      </c>
      <c r="I62" s="360">
        <f t="shared" si="0"/>
        <v>255</v>
      </c>
      <c r="J62" s="75">
        <v>255</v>
      </c>
      <c r="K62" s="76" t="e">
        <f t="shared" si="1"/>
        <v>#DIV/0!</v>
      </c>
      <c r="L62" s="77">
        <f>IF(J62="nio",0,IF(J62&gt;0,VLOOKUP(F62,'3-Productie normen'!A:M,VLOOKUP(J62,'3-Productie normen'!$B$35:$C$43,2,FALSE),FALSE)))/VLOOKUP(B62,'2-Kosten per locatie'!$A$11:$C$34,3,FALSE)</f>
        <v>0</v>
      </c>
      <c r="M62" s="78" t="str">
        <f>VLOOKUP(F62,'3-Productie normen'!A:O,14,FALSE)</f>
        <v>B</v>
      </c>
      <c r="N62" s="78"/>
      <c r="P62" s="43">
        <f t="shared" si="2"/>
        <v>2932.5</v>
      </c>
    </row>
    <row r="63" spans="1:16" ht="14.1" customHeight="1">
      <c r="A63" s="56">
        <v>63</v>
      </c>
      <c r="B63" s="72" t="s">
        <v>638</v>
      </c>
      <c r="C63" s="47" t="s">
        <v>651</v>
      </c>
      <c r="D63" s="73" t="s">
        <v>277</v>
      </c>
      <c r="E63" s="72" t="s">
        <v>469</v>
      </c>
      <c r="F63" s="72" t="s">
        <v>174</v>
      </c>
      <c r="G63" s="42" t="s">
        <v>435</v>
      </c>
      <c r="H63" s="74">
        <v>10</v>
      </c>
      <c r="I63" s="360">
        <f t="shared" si="0"/>
        <v>52</v>
      </c>
      <c r="J63" s="75">
        <v>52</v>
      </c>
      <c r="K63" s="76" t="e">
        <f t="shared" si="1"/>
        <v>#DIV/0!</v>
      </c>
      <c r="L63" s="77">
        <f>IF(J63="nio",0,IF(J63&gt;0,VLOOKUP(F63,'3-Productie normen'!A:M,VLOOKUP(J63,'3-Productie normen'!$B$35:$C$43,2,FALSE),FALSE)))/VLOOKUP(B63,'2-Kosten per locatie'!$A$11:$C$34,3,FALSE)</f>
        <v>0</v>
      </c>
      <c r="M63" s="78" t="str">
        <f>VLOOKUP(F63,'3-Productie normen'!A:O,14,FALSE)</f>
        <v>B</v>
      </c>
      <c r="N63" s="78"/>
      <c r="P63" s="43">
        <f t="shared" si="2"/>
        <v>520</v>
      </c>
    </row>
    <row r="64" spans="1:16" ht="14.1" customHeight="1">
      <c r="A64" s="56">
        <v>64</v>
      </c>
      <c r="B64" s="72" t="s">
        <v>638</v>
      </c>
      <c r="C64" s="47" t="s">
        <v>651</v>
      </c>
      <c r="D64" s="73" t="s">
        <v>278</v>
      </c>
      <c r="E64" s="72" t="s">
        <v>452</v>
      </c>
      <c r="F64" s="315" t="s">
        <v>174</v>
      </c>
      <c r="G64" s="42" t="s">
        <v>435</v>
      </c>
      <c r="H64" s="74">
        <v>26.9</v>
      </c>
      <c r="I64" s="360">
        <f t="shared" si="0"/>
        <v>255</v>
      </c>
      <c r="J64" s="75">
        <v>255</v>
      </c>
      <c r="K64" s="76" t="e">
        <f t="shared" si="1"/>
        <v>#DIV/0!</v>
      </c>
      <c r="L64" s="77">
        <f>IF(J64="nio",0,IF(J64&gt;0,VLOOKUP(F64,'3-Productie normen'!A:M,VLOOKUP(J64,'3-Productie normen'!$B$35:$C$43,2,FALSE),FALSE)))/VLOOKUP(B64,'2-Kosten per locatie'!$A$11:$C$34,3,FALSE)</f>
        <v>0</v>
      </c>
      <c r="M64" s="78" t="str">
        <f>VLOOKUP(F64,'3-Productie normen'!A:O,14,FALSE)</f>
        <v>B</v>
      </c>
      <c r="N64" s="78"/>
      <c r="P64" s="43">
        <f t="shared" si="2"/>
        <v>6859.5</v>
      </c>
    </row>
    <row r="65" spans="1:16" ht="14.1" customHeight="1">
      <c r="A65" s="56">
        <v>65</v>
      </c>
      <c r="B65" s="72" t="s">
        <v>638</v>
      </c>
      <c r="C65" s="47" t="s">
        <v>651</v>
      </c>
      <c r="D65" s="73" t="s">
        <v>279</v>
      </c>
      <c r="E65" s="72" t="s">
        <v>452</v>
      </c>
      <c r="F65" s="315" t="s">
        <v>174</v>
      </c>
      <c r="G65" s="42" t="s">
        <v>435</v>
      </c>
      <c r="H65" s="74">
        <v>28.5</v>
      </c>
      <c r="I65" s="360">
        <f t="shared" si="0"/>
        <v>255</v>
      </c>
      <c r="J65" s="75">
        <v>255</v>
      </c>
      <c r="K65" s="76" t="e">
        <f t="shared" si="1"/>
        <v>#DIV/0!</v>
      </c>
      <c r="L65" s="77">
        <f>IF(J65="nio",0,IF(J65&gt;0,VLOOKUP(F65,'3-Productie normen'!A:M,VLOOKUP(J65,'3-Productie normen'!$B$35:$C$43,2,FALSE),FALSE)))/VLOOKUP(B65,'2-Kosten per locatie'!$A$11:$C$34,3,FALSE)</f>
        <v>0</v>
      </c>
      <c r="M65" s="78" t="str">
        <f>VLOOKUP(F65,'3-Productie normen'!A:O,14,FALSE)</f>
        <v>B</v>
      </c>
      <c r="N65" s="78"/>
      <c r="P65" s="43">
        <f t="shared" si="2"/>
        <v>7267.5</v>
      </c>
    </row>
    <row r="66" spans="1:16" ht="14.1" customHeight="1">
      <c r="A66" s="56">
        <v>66</v>
      </c>
      <c r="B66" s="72" t="s">
        <v>638</v>
      </c>
      <c r="C66" s="47" t="s">
        <v>651</v>
      </c>
      <c r="D66" s="73" t="s">
        <v>280</v>
      </c>
      <c r="E66" s="72" t="s">
        <v>669</v>
      </c>
      <c r="F66" s="403" t="s">
        <v>661</v>
      </c>
      <c r="G66" s="42" t="s">
        <v>435</v>
      </c>
      <c r="H66" s="74">
        <v>10.1</v>
      </c>
      <c r="I66" s="360">
        <f t="shared" si="0"/>
        <v>0</v>
      </c>
      <c r="J66" s="406" t="s">
        <v>660</v>
      </c>
      <c r="K66" s="76">
        <f t="shared" si="1"/>
        <v>0</v>
      </c>
      <c r="L66" s="77">
        <f>IF(J66="nio",0,IF(J66&gt;0,VLOOKUP(F66,'3-Productie normen'!A:M,VLOOKUP(J66,'3-Productie normen'!$B$35:$C$43,2,FALSE),FALSE)))/VLOOKUP(B66,'2-Kosten per locatie'!$A$11:$C$34,3,FALSE)</f>
        <v>0</v>
      </c>
      <c r="M66" s="78">
        <f>VLOOKUP(F66,'3-Productie normen'!A:O,14,FALSE)</f>
        <v>0</v>
      </c>
      <c r="N66" s="78"/>
      <c r="P66" s="43">
        <f t="shared" si="2"/>
        <v>0</v>
      </c>
    </row>
    <row r="67" spans="1:16" ht="14.1" customHeight="1">
      <c r="A67" s="56">
        <v>67</v>
      </c>
      <c r="B67" s="72" t="s">
        <v>638</v>
      </c>
      <c r="C67" s="47" t="s">
        <v>651</v>
      </c>
      <c r="D67" s="73" t="s">
        <v>281</v>
      </c>
      <c r="E67" s="72" t="s">
        <v>452</v>
      </c>
      <c r="F67" s="315" t="s">
        <v>174</v>
      </c>
      <c r="G67" s="42" t="s">
        <v>435</v>
      </c>
      <c r="H67" s="74">
        <v>27.2</v>
      </c>
      <c r="I67" s="360">
        <f t="shared" si="0"/>
        <v>255</v>
      </c>
      <c r="J67" s="75">
        <v>255</v>
      </c>
      <c r="K67" s="76" t="e">
        <f t="shared" si="1"/>
        <v>#DIV/0!</v>
      </c>
      <c r="L67" s="77">
        <f>IF(J67="nio",0,IF(J67&gt;0,VLOOKUP(F67,'3-Productie normen'!A:M,VLOOKUP(J67,'3-Productie normen'!$B$35:$C$43,2,FALSE),FALSE)))/VLOOKUP(B67,'2-Kosten per locatie'!$A$11:$C$34,3,FALSE)</f>
        <v>0</v>
      </c>
      <c r="M67" s="78" t="str">
        <f>VLOOKUP(F67,'3-Productie normen'!A:O,14,FALSE)</f>
        <v>B</v>
      </c>
      <c r="N67" s="78"/>
      <c r="P67" s="43">
        <f t="shared" si="2"/>
        <v>6936</v>
      </c>
    </row>
    <row r="68" spans="1:16" ht="14.1" customHeight="1">
      <c r="A68" s="56">
        <v>68</v>
      </c>
      <c r="B68" s="72" t="s">
        <v>638</v>
      </c>
      <c r="C68" s="47" t="s">
        <v>651</v>
      </c>
      <c r="D68" s="73" t="s">
        <v>282</v>
      </c>
      <c r="E68" s="72" t="s">
        <v>448</v>
      </c>
      <c r="F68" s="315" t="s">
        <v>175</v>
      </c>
      <c r="G68" s="42" t="s">
        <v>92</v>
      </c>
      <c r="H68" s="74">
        <v>3.2</v>
      </c>
      <c r="I68" s="360">
        <f t="shared" si="0"/>
        <v>255</v>
      </c>
      <c r="J68" s="75">
        <v>255</v>
      </c>
      <c r="K68" s="76" t="e">
        <f t="shared" si="1"/>
        <v>#DIV/0!</v>
      </c>
      <c r="L68" s="77">
        <f>IF(J68="nio",0,IF(J68&gt;0,VLOOKUP(F68,'3-Productie normen'!A:M,VLOOKUP(J68,'3-Productie normen'!$B$35:$C$43,2,FALSE),FALSE)))/VLOOKUP(B68,'2-Kosten per locatie'!$A$11:$C$34,3,FALSE)</f>
        <v>0</v>
      </c>
      <c r="M68" s="78" t="str">
        <f>VLOOKUP(F68,'3-Productie normen'!A:O,14,FALSE)</f>
        <v>V</v>
      </c>
      <c r="N68" s="78"/>
      <c r="P68" s="43">
        <f t="shared" si="2"/>
        <v>816</v>
      </c>
    </row>
    <row r="69" spans="1:16" ht="14.1" customHeight="1">
      <c r="A69" s="56">
        <v>69</v>
      </c>
      <c r="B69" s="72" t="s">
        <v>638</v>
      </c>
      <c r="C69" s="47" t="s">
        <v>651</v>
      </c>
      <c r="D69" s="73" t="s">
        <v>283</v>
      </c>
      <c r="E69" s="72" t="s">
        <v>470</v>
      </c>
      <c r="F69" s="39" t="s">
        <v>95</v>
      </c>
      <c r="G69" s="42" t="s">
        <v>430</v>
      </c>
      <c r="H69" s="74">
        <v>133</v>
      </c>
      <c r="I69" s="360">
        <f t="shared" si="0"/>
        <v>255</v>
      </c>
      <c r="J69" s="75">
        <v>255</v>
      </c>
      <c r="K69" s="76" t="e">
        <f t="shared" si="1"/>
        <v>#DIV/0!</v>
      </c>
      <c r="L69" s="77">
        <f>IF(J69="nio",0,IF(J69&gt;0,VLOOKUP(F69,'3-Productie normen'!A:M,VLOOKUP(J69,'3-Productie normen'!$B$35:$C$43,2,FALSE),FALSE)))/VLOOKUP(B69,'2-Kosten per locatie'!$A$11:$C$34,3,FALSE)</f>
        <v>0</v>
      </c>
      <c r="M69" s="78" t="str">
        <f>VLOOKUP(F69,'3-Productie normen'!A:O,14,FALSE)</f>
        <v>V</v>
      </c>
      <c r="N69" s="78"/>
      <c r="P69" s="43">
        <f t="shared" si="2"/>
        <v>33915</v>
      </c>
    </row>
    <row r="70" spans="1:16" ht="14.1" customHeight="1">
      <c r="A70" s="56">
        <v>70</v>
      </c>
      <c r="B70" s="72" t="s">
        <v>638</v>
      </c>
      <c r="C70" s="47" t="s">
        <v>651</v>
      </c>
      <c r="D70" s="73" t="s">
        <v>284</v>
      </c>
      <c r="E70" s="72" t="s">
        <v>464</v>
      </c>
      <c r="F70" s="315" t="s">
        <v>176</v>
      </c>
      <c r="G70" s="42" t="s">
        <v>444</v>
      </c>
      <c r="H70" s="74">
        <v>25</v>
      </c>
      <c r="I70" s="360">
        <f t="shared" si="0"/>
        <v>255</v>
      </c>
      <c r="J70" s="75">
        <v>255</v>
      </c>
      <c r="K70" s="76" t="e">
        <f t="shared" si="1"/>
        <v>#DIV/0!</v>
      </c>
      <c r="L70" s="77">
        <f>IF(J70="nio",0,IF(J70&gt;0,VLOOKUP(F70,'3-Productie normen'!A:M,VLOOKUP(J70,'3-Productie normen'!$B$35:$C$43,2,FALSE),FALSE)))/VLOOKUP(B70,'2-Kosten per locatie'!$A$11:$C$34,3,FALSE)</f>
        <v>0</v>
      </c>
      <c r="M70" s="78" t="str">
        <f>VLOOKUP(F70,'3-Productie normen'!A:O,14,FALSE)</f>
        <v>B</v>
      </c>
      <c r="N70" s="78"/>
      <c r="P70" s="43">
        <f t="shared" si="2"/>
        <v>6375</v>
      </c>
    </row>
    <row r="71" spans="1:16" ht="14.1" customHeight="1">
      <c r="A71" s="56">
        <v>71</v>
      </c>
      <c r="B71" s="72" t="s">
        <v>638</v>
      </c>
      <c r="C71" s="47" t="s">
        <v>651</v>
      </c>
      <c r="D71" s="73" t="s">
        <v>285</v>
      </c>
      <c r="E71" s="72" t="s">
        <v>471</v>
      </c>
      <c r="F71" s="315" t="s">
        <v>177</v>
      </c>
      <c r="G71" s="42" t="s">
        <v>444</v>
      </c>
      <c r="H71" s="74">
        <v>13.3</v>
      </c>
      <c r="I71" s="360">
        <f t="shared" si="0"/>
        <v>52</v>
      </c>
      <c r="J71" s="75">
        <v>52</v>
      </c>
      <c r="K71" s="76" t="e">
        <f t="shared" si="1"/>
        <v>#DIV/0!</v>
      </c>
      <c r="L71" s="77">
        <f>IF(J71="nio",0,IF(J71&gt;0,VLOOKUP(F71,'3-Productie normen'!A:M,VLOOKUP(J71,'3-Productie normen'!$B$35:$C$43,2,FALSE),FALSE)))/VLOOKUP(B71,'2-Kosten per locatie'!$A$11:$C$34,3,FALSE)</f>
        <v>0</v>
      </c>
      <c r="M71" s="78" t="str">
        <f>VLOOKUP(F71,'3-Productie normen'!A:O,14,FALSE)</f>
        <v>V</v>
      </c>
      <c r="N71" s="78"/>
      <c r="P71" s="43">
        <f t="shared" si="2"/>
        <v>691.6</v>
      </c>
    </row>
    <row r="72" spans="1:16" ht="14.1" customHeight="1">
      <c r="A72" s="56">
        <v>72</v>
      </c>
      <c r="B72" s="72" t="s">
        <v>639</v>
      </c>
      <c r="C72" s="47" t="s">
        <v>90</v>
      </c>
      <c r="D72" s="73" t="s">
        <v>224</v>
      </c>
      <c r="E72" s="72" t="s">
        <v>91</v>
      </c>
      <c r="F72" s="72" t="s">
        <v>91</v>
      </c>
      <c r="G72" s="42" t="s">
        <v>462</v>
      </c>
      <c r="H72" s="74">
        <v>36</v>
      </c>
      <c r="I72" s="360">
        <f t="shared" si="0"/>
        <v>52</v>
      </c>
      <c r="J72" s="75">
        <v>52</v>
      </c>
      <c r="K72" s="76" t="e">
        <f t="shared" si="1"/>
        <v>#DIV/0!</v>
      </c>
      <c r="L72" s="77">
        <f>IF(J72="nio",0,IF(J72&gt;0,VLOOKUP(F72,'3-Productie normen'!A:M,VLOOKUP(J72,'3-Productie normen'!$B$35:$C$43,2,FALSE),FALSE)))/VLOOKUP(B72,'2-Kosten per locatie'!$A$11:$C$34,3,FALSE)</f>
        <v>0</v>
      </c>
      <c r="M72" s="78" t="str">
        <f>VLOOKUP(F72,'3-Productie normen'!A:O,14,FALSE)</f>
        <v>V</v>
      </c>
      <c r="N72" s="78"/>
      <c r="P72" s="43">
        <f t="shared" si="2"/>
        <v>1872</v>
      </c>
    </row>
    <row r="73" spans="1:16" ht="14.1" customHeight="1">
      <c r="A73" s="56">
        <v>73</v>
      </c>
      <c r="B73" s="72" t="s">
        <v>639</v>
      </c>
      <c r="C73" s="47" t="s">
        <v>90</v>
      </c>
      <c r="D73" s="73" t="s">
        <v>225</v>
      </c>
      <c r="E73" s="72" t="s">
        <v>91</v>
      </c>
      <c r="F73" s="72" t="s">
        <v>91</v>
      </c>
      <c r="G73" s="42" t="s">
        <v>472</v>
      </c>
      <c r="H73" s="74">
        <v>5</v>
      </c>
      <c r="I73" s="360">
        <f t="shared" si="0"/>
        <v>52</v>
      </c>
      <c r="J73" s="75">
        <v>52</v>
      </c>
      <c r="K73" s="76" t="e">
        <f t="shared" si="1"/>
        <v>#DIV/0!</v>
      </c>
      <c r="L73" s="77">
        <f>IF(J73="nio",0,IF(J73&gt;0,VLOOKUP(F73,'3-Productie normen'!A:M,VLOOKUP(J73,'3-Productie normen'!$B$35:$C$43,2,FALSE),FALSE)))/VLOOKUP(B73,'2-Kosten per locatie'!$A$11:$C$34,3,FALSE)</f>
        <v>0</v>
      </c>
      <c r="M73" s="78" t="str">
        <f>VLOOKUP(F73,'3-Productie normen'!A:O,14,FALSE)</f>
        <v>V</v>
      </c>
      <c r="N73" s="78"/>
      <c r="P73" s="43">
        <f t="shared" si="2"/>
        <v>260</v>
      </c>
    </row>
    <row r="74" spans="1:16" ht="14.1" customHeight="1">
      <c r="A74" s="56">
        <v>74</v>
      </c>
      <c r="B74" s="72" t="s">
        <v>639</v>
      </c>
      <c r="C74" s="47" t="s">
        <v>90</v>
      </c>
      <c r="D74" s="73" t="s">
        <v>286</v>
      </c>
      <c r="E74" s="72" t="s">
        <v>473</v>
      </c>
      <c r="F74" s="72" t="s">
        <v>656</v>
      </c>
      <c r="G74" s="42" t="s">
        <v>450</v>
      </c>
      <c r="H74" s="74">
        <v>25</v>
      </c>
      <c r="I74" s="360">
        <f t="shared" ref="I74:I137" si="3">SUM(J74:J74)</f>
        <v>52</v>
      </c>
      <c r="J74" s="75">
        <v>52</v>
      </c>
      <c r="K74" s="76" t="e">
        <f t="shared" ref="K74:K137" si="4">IF(J74="nio",0,IF(J74&gt;0,J74*H74/L74,0))</f>
        <v>#DIV/0!</v>
      </c>
      <c r="L74" s="77">
        <f>IF(J74="nio",0,IF(J74&gt;0,VLOOKUP(F74,'3-Productie normen'!A:M,VLOOKUP(J74,'3-Productie normen'!$B$35:$C$43,2,FALSE),FALSE)))/VLOOKUP(B74,'2-Kosten per locatie'!$A$11:$C$34,3,FALSE)</f>
        <v>0</v>
      </c>
      <c r="M74" s="78" t="str">
        <f>VLOOKUP(F74,'3-Productie normen'!A:O,14,FALSE)</f>
        <v>V</v>
      </c>
      <c r="N74" s="78"/>
      <c r="P74" s="43">
        <f t="shared" ref="P74:P137" si="5">I74*H74</f>
        <v>1300</v>
      </c>
    </row>
    <row r="75" spans="1:16" ht="14.1" customHeight="1">
      <c r="A75" s="56">
        <v>75</v>
      </c>
      <c r="B75" s="72" t="s">
        <v>639</v>
      </c>
      <c r="C75" s="47" t="s">
        <v>90</v>
      </c>
      <c r="D75" s="73" t="s">
        <v>226</v>
      </c>
      <c r="E75" s="72" t="s">
        <v>443</v>
      </c>
      <c r="F75" s="315" t="s">
        <v>17</v>
      </c>
      <c r="G75" s="42" t="s">
        <v>462</v>
      </c>
      <c r="H75" s="74">
        <v>1.1000000000000001</v>
      </c>
      <c r="I75" s="360">
        <f t="shared" si="3"/>
        <v>255</v>
      </c>
      <c r="J75" s="75">
        <v>255</v>
      </c>
      <c r="K75" s="76" t="e">
        <f t="shared" si="4"/>
        <v>#DIV/0!</v>
      </c>
      <c r="L75" s="77">
        <f>IF(J75="nio",0,IF(J75&gt;0,VLOOKUP(F75,'3-Productie normen'!A:M,VLOOKUP(J75,'3-Productie normen'!$B$35:$C$43,2,FALSE),FALSE)))/VLOOKUP(B75,'2-Kosten per locatie'!$A$11:$C$34,3,FALSE)</f>
        <v>0</v>
      </c>
      <c r="M75" s="78" t="str">
        <f>VLOOKUP(F75,'3-Productie normen'!A:O,14,FALSE)</f>
        <v>S</v>
      </c>
      <c r="N75" s="78"/>
      <c r="P75" s="43">
        <f t="shared" si="5"/>
        <v>280.5</v>
      </c>
    </row>
    <row r="76" spans="1:16" ht="14.1" customHeight="1">
      <c r="A76" s="56">
        <v>76</v>
      </c>
      <c r="B76" s="72" t="s">
        <v>639</v>
      </c>
      <c r="C76" s="47" t="s">
        <v>90</v>
      </c>
      <c r="D76" s="73" t="s">
        <v>227</v>
      </c>
      <c r="E76" s="72" t="s">
        <v>442</v>
      </c>
      <c r="F76" s="72" t="s">
        <v>17</v>
      </c>
      <c r="G76" s="42" t="s">
        <v>462</v>
      </c>
      <c r="H76" s="74">
        <v>1.5</v>
      </c>
      <c r="I76" s="360">
        <f t="shared" si="3"/>
        <v>255</v>
      </c>
      <c r="J76" s="75">
        <v>255</v>
      </c>
      <c r="K76" s="76" t="e">
        <f t="shared" si="4"/>
        <v>#DIV/0!</v>
      </c>
      <c r="L76" s="77">
        <f>IF(J76="nio",0,IF(J76&gt;0,VLOOKUP(F76,'3-Productie normen'!A:M,VLOOKUP(J76,'3-Productie normen'!$B$35:$C$43,2,FALSE),FALSE)))/VLOOKUP(B76,'2-Kosten per locatie'!$A$11:$C$34,3,FALSE)</f>
        <v>0</v>
      </c>
      <c r="M76" s="78" t="str">
        <f>VLOOKUP(F76,'3-Productie normen'!A:O,14,FALSE)</f>
        <v>S</v>
      </c>
      <c r="N76" s="78"/>
      <c r="P76" s="43">
        <f t="shared" si="5"/>
        <v>382.5</v>
      </c>
    </row>
    <row r="77" spans="1:16" ht="14.1" customHeight="1">
      <c r="A77" s="56">
        <v>77</v>
      </c>
      <c r="B77" s="72" t="s">
        <v>639</v>
      </c>
      <c r="C77" s="47" t="s">
        <v>90</v>
      </c>
      <c r="D77" s="73" t="s">
        <v>228</v>
      </c>
      <c r="E77" s="72" t="s">
        <v>442</v>
      </c>
      <c r="F77" s="72" t="s">
        <v>17</v>
      </c>
      <c r="G77" s="42" t="s">
        <v>462</v>
      </c>
      <c r="H77" s="74">
        <v>1.5</v>
      </c>
      <c r="I77" s="360">
        <f t="shared" si="3"/>
        <v>255</v>
      </c>
      <c r="J77" s="75">
        <v>255</v>
      </c>
      <c r="K77" s="76" t="e">
        <f t="shared" si="4"/>
        <v>#DIV/0!</v>
      </c>
      <c r="L77" s="77">
        <f>IF(J77="nio",0,IF(J77&gt;0,VLOOKUP(F77,'3-Productie normen'!A:M,VLOOKUP(J77,'3-Productie normen'!$B$35:$C$43,2,FALSE),FALSE)))/VLOOKUP(B77,'2-Kosten per locatie'!$A$11:$C$34,3,FALSE)</f>
        <v>0</v>
      </c>
      <c r="M77" s="78" t="str">
        <f>VLOOKUP(F77,'3-Productie normen'!A:O,14,FALSE)</f>
        <v>S</v>
      </c>
      <c r="N77" s="78"/>
      <c r="P77" s="43">
        <f t="shared" si="5"/>
        <v>382.5</v>
      </c>
    </row>
    <row r="78" spans="1:16" ht="14.1" customHeight="1">
      <c r="A78" s="56">
        <v>78</v>
      </c>
      <c r="B78" s="72" t="s">
        <v>639</v>
      </c>
      <c r="C78" s="47" t="s">
        <v>90</v>
      </c>
      <c r="D78" s="73" t="s">
        <v>229</v>
      </c>
      <c r="E78" s="72" t="s">
        <v>442</v>
      </c>
      <c r="F78" s="72" t="s">
        <v>17</v>
      </c>
      <c r="G78" s="42" t="s">
        <v>462</v>
      </c>
      <c r="H78" s="74">
        <v>1.5</v>
      </c>
      <c r="I78" s="360">
        <f t="shared" si="3"/>
        <v>255</v>
      </c>
      <c r="J78" s="75">
        <v>255</v>
      </c>
      <c r="K78" s="76" t="e">
        <f t="shared" si="4"/>
        <v>#DIV/0!</v>
      </c>
      <c r="L78" s="77">
        <f>IF(J78="nio",0,IF(J78&gt;0,VLOOKUP(F78,'3-Productie normen'!A:M,VLOOKUP(J78,'3-Productie normen'!$B$35:$C$43,2,FALSE),FALSE)))/VLOOKUP(B78,'2-Kosten per locatie'!$A$11:$C$34,3,FALSE)</f>
        <v>0</v>
      </c>
      <c r="M78" s="78" t="str">
        <f>VLOOKUP(F78,'3-Productie normen'!A:O,14,FALSE)</f>
        <v>S</v>
      </c>
      <c r="N78" s="78"/>
      <c r="P78" s="43">
        <f t="shared" si="5"/>
        <v>382.5</v>
      </c>
    </row>
    <row r="79" spans="1:16" ht="14.1" customHeight="1">
      <c r="A79" s="56">
        <v>79</v>
      </c>
      <c r="B79" s="72" t="s">
        <v>639</v>
      </c>
      <c r="C79" s="47" t="s">
        <v>90</v>
      </c>
      <c r="D79" s="73" t="s">
        <v>230</v>
      </c>
      <c r="E79" s="72" t="s">
        <v>474</v>
      </c>
      <c r="F79" s="42" t="s">
        <v>1</v>
      </c>
      <c r="G79" s="42" t="s">
        <v>462</v>
      </c>
      <c r="H79" s="74">
        <v>24.7</v>
      </c>
      <c r="I79" s="360">
        <f t="shared" si="3"/>
        <v>255</v>
      </c>
      <c r="J79" s="75">
        <v>255</v>
      </c>
      <c r="K79" s="76" t="e">
        <f t="shared" si="4"/>
        <v>#DIV/0!</v>
      </c>
      <c r="L79" s="77">
        <f>IF(J79="nio",0,IF(J79&gt;0,VLOOKUP(F79,'3-Productie normen'!A:M,VLOOKUP(J79,'3-Productie normen'!$B$35:$C$43,2,FALSE),FALSE)))/VLOOKUP(B79,'2-Kosten per locatie'!$A$11:$C$34,3,FALSE)</f>
        <v>0</v>
      </c>
      <c r="M79" s="78" t="str">
        <f>VLOOKUP(F79,'3-Productie normen'!A:O,14,FALSE)</f>
        <v>V</v>
      </c>
      <c r="N79" s="78"/>
      <c r="P79" s="43">
        <f t="shared" si="5"/>
        <v>6298.5</v>
      </c>
    </row>
    <row r="80" spans="1:16" ht="14.1" customHeight="1">
      <c r="A80" s="56">
        <v>80</v>
      </c>
      <c r="B80" s="72" t="s">
        <v>639</v>
      </c>
      <c r="C80" s="47" t="s">
        <v>90</v>
      </c>
      <c r="D80" s="73" t="s">
        <v>231</v>
      </c>
      <c r="E80" s="72" t="s">
        <v>442</v>
      </c>
      <c r="F80" s="72" t="s">
        <v>17</v>
      </c>
      <c r="G80" s="42" t="s">
        <v>462</v>
      </c>
      <c r="H80" s="74">
        <v>1.7</v>
      </c>
      <c r="I80" s="360">
        <f t="shared" si="3"/>
        <v>255</v>
      </c>
      <c r="J80" s="75">
        <v>255</v>
      </c>
      <c r="K80" s="76" t="e">
        <f t="shared" si="4"/>
        <v>#DIV/0!</v>
      </c>
      <c r="L80" s="77">
        <f>IF(J80="nio",0,IF(J80&gt;0,VLOOKUP(F80,'3-Productie normen'!A:M,VLOOKUP(J80,'3-Productie normen'!$B$35:$C$43,2,FALSE),FALSE)))/VLOOKUP(B80,'2-Kosten per locatie'!$A$11:$C$34,3,FALSE)</f>
        <v>0</v>
      </c>
      <c r="M80" s="78" t="str">
        <f>VLOOKUP(F80,'3-Productie normen'!A:O,14,FALSE)</f>
        <v>S</v>
      </c>
      <c r="N80" s="78"/>
      <c r="P80" s="43">
        <f t="shared" si="5"/>
        <v>433.5</v>
      </c>
    </row>
    <row r="81" spans="1:16" ht="14.1" customHeight="1">
      <c r="A81" s="56">
        <v>81</v>
      </c>
      <c r="B81" s="72" t="s">
        <v>639</v>
      </c>
      <c r="C81" s="47" t="s">
        <v>90</v>
      </c>
      <c r="D81" s="73" t="s">
        <v>232</v>
      </c>
      <c r="E81" s="72" t="s">
        <v>93</v>
      </c>
      <c r="F81" s="42" t="s">
        <v>1</v>
      </c>
      <c r="G81" s="42" t="s">
        <v>462</v>
      </c>
      <c r="H81" s="74">
        <v>4.2</v>
      </c>
      <c r="I81" s="360">
        <f t="shared" si="3"/>
        <v>255</v>
      </c>
      <c r="J81" s="75">
        <v>255</v>
      </c>
      <c r="K81" s="76" t="e">
        <f t="shared" si="4"/>
        <v>#DIV/0!</v>
      </c>
      <c r="L81" s="77">
        <f>IF(J81="nio",0,IF(J81&gt;0,VLOOKUP(F81,'3-Productie normen'!A:M,VLOOKUP(J81,'3-Productie normen'!$B$35:$C$43,2,FALSE),FALSE)))/VLOOKUP(B81,'2-Kosten per locatie'!$A$11:$C$34,3,FALSE)</f>
        <v>0</v>
      </c>
      <c r="M81" s="78" t="str">
        <f>VLOOKUP(F81,'3-Productie normen'!A:O,14,FALSE)</f>
        <v>V</v>
      </c>
      <c r="N81" s="78"/>
      <c r="P81" s="43">
        <f t="shared" si="5"/>
        <v>1071</v>
      </c>
    </row>
    <row r="82" spans="1:16" ht="14.1" customHeight="1">
      <c r="A82" s="56">
        <v>82</v>
      </c>
      <c r="B82" s="72" t="s">
        <v>639</v>
      </c>
      <c r="C82" s="47" t="s">
        <v>90</v>
      </c>
      <c r="D82" s="73" t="s">
        <v>233</v>
      </c>
      <c r="E82" s="72" t="s">
        <v>443</v>
      </c>
      <c r="F82" s="315" t="s">
        <v>17</v>
      </c>
      <c r="G82" s="42" t="s">
        <v>462</v>
      </c>
      <c r="H82" s="74">
        <v>1.9</v>
      </c>
      <c r="I82" s="360">
        <f t="shared" si="3"/>
        <v>255</v>
      </c>
      <c r="J82" s="75">
        <v>255</v>
      </c>
      <c r="K82" s="76" t="e">
        <f t="shared" si="4"/>
        <v>#DIV/0!</v>
      </c>
      <c r="L82" s="77">
        <f>IF(J82="nio",0,IF(J82&gt;0,VLOOKUP(F82,'3-Productie normen'!A:M,VLOOKUP(J82,'3-Productie normen'!$B$35:$C$43,2,FALSE),FALSE)))/VLOOKUP(B82,'2-Kosten per locatie'!$A$11:$C$34,3,FALSE)</f>
        <v>0</v>
      </c>
      <c r="M82" s="78" t="str">
        <f>VLOOKUP(F82,'3-Productie normen'!A:O,14,FALSE)</f>
        <v>S</v>
      </c>
      <c r="N82" s="78"/>
      <c r="P82" s="43">
        <f t="shared" si="5"/>
        <v>484.5</v>
      </c>
    </row>
    <row r="83" spans="1:16" ht="14.1" customHeight="1">
      <c r="A83" s="56">
        <v>83</v>
      </c>
      <c r="B83" s="72" t="s">
        <v>639</v>
      </c>
      <c r="C83" s="47" t="s">
        <v>90</v>
      </c>
      <c r="D83" s="73" t="s">
        <v>234</v>
      </c>
      <c r="E83" s="72" t="s">
        <v>475</v>
      </c>
      <c r="F83" s="72" t="s">
        <v>174</v>
      </c>
      <c r="G83" s="42" t="s">
        <v>435</v>
      </c>
      <c r="H83" s="74">
        <v>26</v>
      </c>
      <c r="I83" s="360">
        <f t="shared" si="3"/>
        <v>255</v>
      </c>
      <c r="J83" s="75">
        <v>255</v>
      </c>
      <c r="K83" s="76" t="e">
        <f t="shared" si="4"/>
        <v>#DIV/0!</v>
      </c>
      <c r="L83" s="77">
        <f>IF(J83="nio",0,IF(J83&gt;0,VLOOKUP(F83,'3-Productie normen'!A:M,VLOOKUP(J83,'3-Productie normen'!$B$35:$C$43,2,FALSE),FALSE)))/VLOOKUP(B83,'2-Kosten per locatie'!$A$11:$C$34,3,FALSE)</f>
        <v>0</v>
      </c>
      <c r="M83" s="78" t="str">
        <f>VLOOKUP(F83,'3-Productie normen'!A:O,14,FALSE)</f>
        <v>B</v>
      </c>
      <c r="N83" s="78"/>
      <c r="P83" s="43">
        <f t="shared" si="5"/>
        <v>6630</v>
      </c>
    </row>
    <row r="84" spans="1:16" ht="14.1" customHeight="1">
      <c r="A84" s="56">
        <v>84</v>
      </c>
      <c r="B84" s="72" t="s">
        <v>639</v>
      </c>
      <c r="C84" s="47" t="s">
        <v>90</v>
      </c>
      <c r="D84" s="73" t="s">
        <v>235</v>
      </c>
      <c r="E84" s="72" t="s">
        <v>457</v>
      </c>
      <c r="F84" s="39" t="s">
        <v>218</v>
      </c>
      <c r="G84" s="42" t="s">
        <v>476</v>
      </c>
      <c r="H84" s="74">
        <v>7.3</v>
      </c>
      <c r="I84" s="360">
        <f t="shared" si="3"/>
        <v>255</v>
      </c>
      <c r="J84" s="75">
        <v>255</v>
      </c>
      <c r="K84" s="76" t="e">
        <f t="shared" si="4"/>
        <v>#DIV/0!</v>
      </c>
      <c r="L84" s="77">
        <f>IF(J84="nio",0,IF(J84&gt;0,VLOOKUP(F84,'3-Productie normen'!A:M,VLOOKUP(J84,'3-Productie normen'!$B$35:$C$43,2,FALSE),FALSE)))/VLOOKUP(B84,'2-Kosten per locatie'!$A$11:$C$34,3,FALSE)</f>
        <v>0</v>
      </c>
      <c r="M84" s="78" t="str">
        <f>VLOOKUP(F84,'3-Productie normen'!A:O,14,FALSE)</f>
        <v>V</v>
      </c>
      <c r="N84" s="78"/>
      <c r="P84" s="43">
        <f t="shared" si="5"/>
        <v>1861.5</v>
      </c>
    </row>
    <row r="85" spans="1:16" ht="14.1" customHeight="1">
      <c r="A85" s="56">
        <v>85</v>
      </c>
      <c r="B85" s="72" t="s">
        <v>639</v>
      </c>
      <c r="C85" s="47" t="s">
        <v>90</v>
      </c>
      <c r="D85" s="73" t="s">
        <v>236</v>
      </c>
      <c r="E85" s="72" t="s">
        <v>477</v>
      </c>
      <c r="F85" s="315" t="s">
        <v>174</v>
      </c>
      <c r="G85" s="42" t="s">
        <v>435</v>
      </c>
      <c r="H85" s="74">
        <v>9.6</v>
      </c>
      <c r="I85" s="360">
        <f t="shared" si="3"/>
        <v>255</v>
      </c>
      <c r="J85" s="75">
        <v>255</v>
      </c>
      <c r="K85" s="76" t="e">
        <f t="shared" si="4"/>
        <v>#DIV/0!</v>
      </c>
      <c r="L85" s="77">
        <f>IF(J85="nio",0,IF(J85&gt;0,VLOOKUP(F85,'3-Productie normen'!A:M,VLOOKUP(J85,'3-Productie normen'!$B$35:$C$43,2,FALSE),FALSE)))/VLOOKUP(B85,'2-Kosten per locatie'!$A$11:$C$34,3,FALSE)</f>
        <v>0</v>
      </c>
      <c r="M85" s="78" t="str">
        <f>VLOOKUP(F85,'3-Productie normen'!A:O,14,FALSE)</f>
        <v>B</v>
      </c>
      <c r="N85" s="78"/>
      <c r="P85" s="43">
        <f t="shared" si="5"/>
        <v>2448</v>
      </c>
    </row>
    <row r="86" spans="1:16" ht="14.1" customHeight="1">
      <c r="A86" s="56">
        <v>86</v>
      </c>
      <c r="B86" s="72" t="s">
        <v>639</v>
      </c>
      <c r="C86" s="47" t="s">
        <v>650</v>
      </c>
      <c r="D86" s="73" t="s">
        <v>244</v>
      </c>
      <c r="E86" s="72" t="s">
        <v>470</v>
      </c>
      <c r="F86" s="39" t="s">
        <v>95</v>
      </c>
      <c r="G86" s="42" t="s">
        <v>478</v>
      </c>
      <c r="H86" s="74">
        <v>121.3</v>
      </c>
      <c r="I86" s="360">
        <f t="shared" si="3"/>
        <v>255</v>
      </c>
      <c r="J86" s="75">
        <v>255</v>
      </c>
      <c r="K86" s="76" t="e">
        <f t="shared" si="4"/>
        <v>#DIV/0!</v>
      </c>
      <c r="L86" s="77">
        <f>IF(J86="nio",0,IF(J86&gt;0,VLOOKUP(F86,'3-Productie normen'!A:M,VLOOKUP(J86,'3-Productie normen'!$B$35:$C$43,2,FALSE),FALSE)))/VLOOKUP(B86,'2-Kosten per locatie'!$A$11:$C$34,3,FALSE)</f>
        <v>0</v>
      </c>
      <c r="M86" s="78" t="str">
        <f>VLOOKUP(F86,'3-Productie normen'!A:O,14,FALSE)</f>
        <v>V</v>
      </c>
      <c r="N86" s="78"/>
      <c r="P86" s="43">
        <f t="shared" si="5"/>
        <v>30931.5</v>
      </c>
    </row>
    <row r="87" spans="1:16" ht="14.1" customHeight="1">
      <c r="A87" s="56">
        <v>87</v>
      </c>
      <c r="B87" s="72" t="s">
        <v>639</v>
      </c>
      <c r="C87" s="47" t="s">
        <v>650</v>
      </c>
      <c r="D87" s="73" t="s">
        <v>245</v>
      </c>
      <c r="E87" s="72" t="s">
        <v>479</v>
      </c>
      <c r="F87" s="72" t="s">
        <v>95</v>
      </c>
      <c r="G87" s="42" t="s">
        <v>92</v>
      </c>
      <c r="H87" s="74">
        <v>8.5</v>
      </c>
      <c r="I87" s="360">
        <f t="shared" si="3"/>
        <v>255</v>
      </c>
      <c r="J87" s="75">
        <v>255</v>
      </c>
      <c r="K87" s="76" t="e">
        <f t="shared" si="4"/>
        <v>#DIV/0!</v>
      </c>
      <c r="L87" s="77">
        <f>IF(J87="nio",0,IF(J87&gt;0,VLOOKUP(F87,'3-Productie normen'!A:M,VLOOKUP(J87,'3-Productie normen'!$B$35:$C$43,2,FALSE),FALSE)))/VLOOKUP(B87,'2-Kosten per locatie'!$A$11:$C$34,3,FALSE)</f>
        <v>0</v>
      </c>
      <c r="M87" s="78" t="str">
        <f>VLOOKUP(F87,'3-Productie normen'!A:O,14,FALSE)</f>
        <v>V</v>
      </c>
      <c r="N87" s="78"/>
      <c r="P87" s="43">
        <f t="shared" si="5"/>
        <v>2167.5</v>
      </c>
    </row>
    <row r="88" spans="1:16" ht="14.1" customHeight="1">
      <c r="A88" s="56">
        <v>88</v>
      </c>
      <c r="B88" s="72" t="s">
        <v>639</v>
      </c>
      <c r="C88" s="47" t="s">
        <v>650</v>
      </c>
      <c r="D88" s="73" t="s">
        <v>246</v>
      </c>
      <c r="E88" s="72" t="s">
        <v>448</v>
      </c>
      <c r="F88" s="315" t="s">
        <v>175</v>
      </c>
      <c r="G88" s="42" t="s">
        <v>439</v>
      </c>
      <c r="H88" s="74">
        <v>8.4</v>
      </c>
      <c r="I88" s="360">
        <f t="shared" si="3"/>
        <v>255</v>
      </c>
      <c r="J88" s="75">
        <v>255</v>
      </c>
      <c r="K88" s="76" t="e">
        <f t="shared" si="4"/>
        <v>#DIV/0!</v>
      </c>
      <c r="L88" s="77">
        <f>IF(J88="nio",0,IF(J88&gt;0,VLOOKUP(F88,'3-Productie normen'!A:M,VLOOKUP(J88,'3-Productie normen'!$B$35:$C$43,2,FALSE),FALSE)))/VLOOKUP(B88,'2-Kosten per locatie'!$A$11:$C$34,3,FALSE)</f>
        <v>0</v>
      </c>
      <c r="M88" s="78" t="str">
        <f>VLOOKUP(F88,'3-Productie normen'!A:O,14,FALSE)</f>
        <v>V</v>
      </c>
      <c r="N88" s="78"/>
      <c r="P88" s="43">
        <f t="shared" si="5"/>
        <v>2142</v>
      </c>
    </row>
    <row r="89" spans="1:16" ht="14.1" customHeight="1">
      <c r="A89" s="56">
        <v>89</v>
      </c>
      <c r="B89" s="72" t="s">
        <v>639</v>
      </c>
      <c r="C89" s="47" t="s">
        <v>650</v>
      </c>
      <c r="D89" s="73" t="s">
        <v>287</v>
      </c>
      <c r="E89" s="72" t="s">
        <v>425</v>
      </c>
      <c r="F89" s="72" t="s">
        <v>220</v>
      </c>
      <c r="G89" s="42" t="s">
        <v>435</v>
      </c>
      <c r="H89" s="74">
        <v>40.299999999999997</v>
      </c>
      <c r="I89" s="360">
        <f t="shared" si="3"/>
        <v>255</v>
      </c>
      <c r="J89" s="75">
        <v>255</v>
      </c>
      <c r="K89" s="76" t="e">
        <f t="shared" si="4"/>
        <v>#DIV/0!</v>
      </c>
      <c r="L89" s="77">
        <f>IF(J89="nio",0,IF(J89&gt;0,VLOOKUP(F89,'3-Productie normen'!A:M,VLOOKUP(J89,'3-Productie normen'!$B$35:$C$43,2,FALSE),FALSE)))/VLOOKUP(B89,'2-Kosten per locatie'!$A$11:$C$34,3,FALSE)</f>
        <v>0</v>
      </c>
      <c r="M89" s="78" t="str">
        <f>VLOOKUP(F89,'3-Productie normen'!A:O,14,FALSE)</f>
        <v>V</v>
      </c>
      <c r="N89" s="78"/>
      <c r="P89" s="43">
        <f t="shared" si="5"/>
        <v>10276.5</v>
      </c>
    </row>
    <row r="90" spans="1:16" ht="14.1" customHeight="1">
      <c r="A90" s="56">
        <v>90</v>
      </c>
      <c r="B90" s="72" t="s">
        <v>639</v>
      </c>
      <c r="C90" s="47" t="s">
        <v>650</v>
      </c>
      <c r="D90" s="73" t="s">
        <v>288</v>
      </c>
      <c r="E90" s="72" t="s">
        <v>452</v>
      </c>
      <c r="F90" s="315" t="s">
        <v>174</v>
      </c>
      <c r="G90" s="42" t="s">
        <v>435</v>
      </c>
      <c r="H90" s="74">
        <v>33.1</v>
      </c>
      <c r="I90" s="360">
        <f t="shared" si="3"/>
        <v>255</v>
      </c>
      <c r="J90" s="75">
        <v>255</v>
      </c>
      <c r="K90" s="76" t="e">
        <f t="shared" si="4"/>
        <v>#DIV/0!</v>
      </c>
      <c r="L90" s="77">
        <f>IF(J90="nio",0,IF(J90&gt;0,VLOOKUP(F90,'3-Productie normen'!A:M,VLOOKUP(J90,'3-Productie normen'!$B$35:$C$43,2,FALSE),FALSE)))/VLOOKUP(B90,'2-Kosten per locatie'!$A$11:$C$34,3,FALSE)</f>
        <v>0</v>
      </c>
      <c r="M90" s="78" t="str">
        <f>VLOOKUP(F90,'3-Productie normen'!A:O,14,FALSE)</f>
        <v>B</v>
      </c>
      <c r="N90" s="78"/>
      <c r="P90" s="43">
        <f t="shared" si="5"/>
        <v>8440.5</v>
      </c>
    </row>
    <row r="91" spans="1:16" ht="14.1" customHeight="1">
      <c r="A91" s="56">
        <v>91</v>
      </c>
      <c r="B91" s="72" t="s">
        <v>639</v>
      </c>
      <c r="C91" s="47" t="s">
        <v>650</v>
      </c>
      <c r="D91" s="73" t="s">
        <v>247</v>
      </c>
      <c r="E91" s="72" t="s">
        <v>443</v>
      </c>
      <c r="F91" s="315" t="s">
        <v>17</v>
      </c>
      <c r="G91" s="42" t="s">
        <v>462</v>
      </c>
      <c r="H91" s="74">
        <v>6.5</v>
      </c>
      <c r="I91" s="360">
        <f t="shared" si="3"/>
        <v>255</v>
      </c>
      <c r="J91" s="75">
        <v>255</v>
      </c>
      <c r="K91" s="76" t="e">
        <f t="shared" si="4"/>
        <v>#DIV/0!</v>
      </c>
      <c r="L91" s="77">
        <f>IF(J91="nio",0,IF(J91&gt;0,VLOOKUP(F91,'3-Productie normen'!A:M,VLOOKUP(J91,'3-Productie normen'!$B$35:$C$43,2,FALSE),FALSE)))/VLOOKUP(B91,'2-Kosten per locatie'!$A$11:$C$34,3,FALSE)</f>
        <v>0</v>
      </c>
      <c r="M91" s="78" t="str">
        <f>VLOOKUP(F91,'3-Productie normen'!A:O,14,FALSE)</f>
        <v>S</v>
      </c>
      <c r="N91" s="78"/>
      <c r="P91" s="43">
        <f t="shared" si="5"/>
        <v>1657.5</v>
      </c>
    </row>
    <row r="92" spans="1:16" ht="14.1" customHeight="1">
      <c r="A92" s="56">
        <v>92</v>
      </c>
      <c r="B92" s="72" t="s">
        <v>639</v>
      </c>
      <c r="C92" s="47" t="s">
        <v>650</v>
      </c>
      <c r="D92" s="73" t="s">
        <v>249</v>
      </c>
      <c r="E92" s="72" t="s">
        <v>452</v>
      </c>
      <c r="F92" s="315" t="s">
        <v>174</v>
      </c>
      <c r="G92" s="42" t="s">
        <v>435</v>
      </c>
      <c r="H92" s="74">
        <v>31</v>
      </c>
      <c r="I92" s="360">
        <f t="shared" si="3"/>
        <v>255</v>
      </c>
      <c r="J92" s="75">
        <v>255</v>
      </c>
      <c r="K92" s="76" t="e">
        <f t="shared" si="4"/>
        <v>#DIV/0!</v>
      </c>
      <c r="L92" s="77">
        <f>IF(J92="nio",0,IF(J92&gt;0,VLOOKUP(F92,'3-Productie normen'!A:M,VLOOKUP(J92,'3-Productie normen'!$B$35:$C$43,2,FALSE),FALSE)))/VLOOKUP(B92,'2-Kosten per locatie'!$A$11:$C$34,3,FALSE)</f>
        <v>0</v>
      </c>
      <c r="M92" s="78" t="str">
        <f>VLOOKUP(F92,'3-Productie normen'!A:O,14,FALSE)</f>
        <v>B</v>
      </c>
      <c r="N92" s="78"/>
      <c r="P92" s="43">
        <f t="shared" si="5"/>
        <v>7905</v>
      </c>
    </row>
    <row r="93" spans="1:16" ht="14.1" customHeight="1">
      <c r="A93" s="56">
        <v>93</v>
      </c>
      <c r="B93" s="72" t="s">
        <v>639</v>
      </c>
      <c r="C93" s="47" t="s">
        <v>650</v>
      </c>
      <c r="D93" s="73" t="s">
        <v>250</v>
      </c>
      <c r="E93" s="72" t="s">
        <v>480</v>
      </c>
      <c r="F93" s="403" t="s">
        <v>480</v>
      </c>
      <c r="G93" s="42" t="s">
        <v>478</v>
      </c>
      <c r="H93" s="74">
        <v>5.4</v>
      </c>
      <c r="I93" s="360">
        <f t="shared" si="3"/>
        <v>255</v>
      </c>
      <c r="J93" s="75">
        <v>255</v>
      </c>
      <c r="K93" s="76" t="e">
        <f t="shared" si="4"/>
        <v>#DIV/0!</v>
      </c>
      <c r="L93" s="77">
        <f>IF(J93="nio",0,IF(J93&gt;0,VLOOKUP(F93,'3-Productie normen'!A:M,VLOOKUP(J93,'3-Productie normen'!$B$35:$C$43,2,FALSE),FALSE)))/VLOOKUP(B93,'2-Kosten per locatie'!$A$11:$C$34,3,FALSE)</f>
        <v>0</v>
      </c>
      <c r="M93" s="78" t="str">
        <f>VLOOKUP(F93,'3-Productie normen'!A:O,14,FALSE)</f>
        <v>V</v>
      </c>
      <c r="N93" s="78"/>
      <c r="P93" s="43">
        <f t="shared" si="5"/>
        <v>1377</v>
      </c>
    </row>
    <row r="94" spans="1:16" ht="14.1" customHeight="1">
      <c r="A94" s="56">
        <v>94</v>
      </c>
      <c r="B94" s="72" t="s">
        <v>640</v>
      </c>
      <c r="C94" s="47" t="s">
        <v>90</v>
      </c>
      <c r="D94" s="73" t="s">
        <v>224</v>
      </c>
      <c r="E94" s="72" t="s">
        <v>91</v>
      </c>
      <c r="F94" s="72" t="s">
        <v>91</v>
      </c>
      <c r="G94" s="42" t="s">
        <v>439</v>
      </c>
      <c r="H94" s="74">
        <v>18.5</v>
      </c>
      <c r="I94" s="360">
        <f t="shared" si="3"/>
        <v>104</v>
      </c>
      <c r="J94" s="75">
        <v>104</v>
      </c>
      <c r="K94" s="76" t="e">
        <f t="shared" si="4"/>
        <v>#DIV/0!</v>
      </c>
      <c r="L94" s="77">
        <f>IF(J94="nio",0,IF(J94&gt;0,VLOOKUP(F94,'3-Productie normen'!A:M,VLOOKUP(J94,'3-Productie normen'!$B$35:$C$43,2,FALSE),FALSE)))/VLOOKUP(B94,'2-Kosten per locatie'!$A$11:$C$34,3,FALSE)</f>
        <v>0</v>
      </c>
      <c r="M94" s="78" t="str">
        <f>VLOOKUP(F94,'3-Productie normen'!A:O,14,FALSE)</f>
        <v>V</v>
      </c>
      <c r="N94" s="78"/>
      <c r="P94" s="43">
        <f t="shared" si="5"/>
        <v>1924</v>
      </c>
    </row>
    <row r="95" spans="1:16" ht="14.1" customHeight="1">
      <c r="A95" s="56">
        <v>95</v>
      </c>
      <c r="B95" s="72" t="s">
        <v>640</v>
      </c>
      <c r="C95" s="47" t="s">
        <v>90</v>
      </c>
      <c r="D95" s="73" t="s">
        <v>226</v>
      </c>
      <c r="E95" s="72" t="s">
        <v>425</v>
      </c>
      <c r="F95" s="72" t="s">
        <v>220</v>
      </c>
      <c r="G95" s="42" t="s">
        <v>481</v>
      </c>
      <c r="H95" s="74">
        <v>3</v>
      </c>
      <c r="I95" s="360">
        <f t="shared" si="3"/>
        <v>104</v>
      </c>
      <c r="J95" s="75">
        <v>104</v>
      </c>
      <c r="K95" s="76" t="e">
        <f t="shared" si="4"/>
        <v>#DIV/0!</v>
      </c>
      <c r="L95" s="77">
        <f>IF(J95="nio",0,IF(J95&gt;0,VLOOKUP(F95,'3-Productie normen'!A:M,VLOOKUP(J95,'3-Productie normen'!$B$35:$C$43,2,FALSE),FALSE)))/VLOOKUP(B95,'2-Kosten per locatie'!$A$11:$C$34,3,FALSE)</f>
        <v>0</v>
      </c>
      <c r="M95" s="78" t="str">
        <f>VLOOKUP(F95,'3-Productie normen'!A:O,14,FALSE)</f>
        <v>V</v>
      </c>
      <c r="N95" s="78"/>
      <c r="P95" s="43">
        <f t="shared" si="5"/>
        <v>312</v>
      </c>
    </row>
    <row r="96" spans="1:16" ht="14.1" customHeight="1">
      <c r="A96" s="56">
        <v>96</v>
      </c>
      <c r="B96" s="72" t="s">
        <v>640</v>
      </c>
      <c r="C96" s="47" t="s">
        <v>90</v>
      </c>
      <c r="D96" s="73" t="s">
        <v>227</v>
      </c>
      <c r="E96" s="72" t="s">
        <v>452</v>
      </c>
      <c r="F96" s="315" t="s">
        <v>174</v>
      </c>
      <c r="G96" s="42" t="s">
        <v>92</v>
      </c>
      <c r="H96" s="74">
        <v>29.6</v>
      </c>
      <c r="I96" s="360">
        <f t="shared" si="3"/>
        <v>104</v>
      </c>
      <c r="J96" s="75">
        <v>104</v>
      </c>
      <c r="K96" s="76" t="e">
        <f t="shared" si="4"/>
        <v>#DIV/0!</v>
      </c>
      <c r="L96" s="77">
        <f>IF(J96="nio",0,IF(J96&gt;0,VLOOKUP(F96,'3-Productie normen'!A:M,VLOOKUP(J96,'3-Productie normen'!$B$35:$C$43,2,FALSE),FALSE)))/VLOOKUP(B96,'2-Kosten per locatie'!$A$11:$C$34,3,FALSE)</f>
        <v>0</v>
      </c>
      <c r="M96" s="78" t="str">
        <f>VLOOKUP(F96,'3-Productie normen'!A:O,14,FALSE)</f>
        <v>B</v>
      </c>
      <c r="N96" s="78"/>
      <c r="P96" s="43">
        <f t="shared" si="5"/>
        <v>3078.4</v>
      </c>
    </row>
    <row r="97" spans="1:16" ht="14.1" customHeight="1">
      <c r="A97" s="56">
        <v>97</v>
      </c>
      <c r="B97" s="72" t="s">
        <v>640</v>
      </c>
      <c r="C97" s="47" t="s">
        <v>90</v>
      </c>
      <c r="D97" s="73" t="s">
        <v>228</v>
      </c>
      <c r="E97" s="72" t="s">
        <v>457</v>
      </c>
      <c r="F97" s="39" t="s">
        <v>218</v>
      </c>
      <c r="G97" s="42" t="s">
        <v>461</v>
      </c>
      <c r="H97" s="74">
        <v>5.2</v>
      </c>
      <c r="I97" s="360">
        <f t="shared" si="3"/>
        <v>104</v>
      </c>
      <c r="J97" s="75">
        <v>104</v>
      </c>
      <c r="K97" s="76" t="e">
        <f t="shared" si="4"/>
        <v>#DIV/0!</v>
      </c>
      <c r="L97" s="77">
        <f>IF(J97="nio",0,IF(J97&gt;0,VLOOKUP(F97,'3-Productie normen'!A:M,VLOOKUP(J97,'3-Productie normen'!$B$35:$C$43,2,FALSE),FALSE)))/VLOOKUP(B97,'2-Kosten per locatie'!$A$11:$C$34,3,FALSE)</f>
        <v>0</v>
      </c>
      <c r="M97" s="78" t="str">
        <f>VLOOKUP(F97,'3-Productie normen'!A:O,14,FALSE)</f>
        <v>V</v>
      </c>
      <c r="N97" s="78"/>
      <c r="P97" s="43">
        <f t="shared" si="5"/>
        <v>540.80000000000007</v>
      </c>
    </row>
    <row r="98" spans="1:16" ht="14.1" customHeight="1">
      <c r="A98" s="56">
        <v>98</v>
      </c>
      <c r="B98" s="72" t="s">
        <v>640</v>
      </c>
      <c r="C98" s="47" t="s">
        <v>90</v>
      </c>
      <c r="D98" s="73" t="s">
        <v>229</v>
      </c>
      <c r="E98" s="72" t="s">
        <v>482</v>
      </c>
      <c r="F98" s="39" t="s">
        <v>659</v>
      </c>
      <c r="G98" s="42" t="s">
        <v>478</v>
      </c>
      <c r="H98" s="74">
        <v>39</v>
      </c>
      <c r="I98" s="360">
        <f t="shared" si="3"/>
        <v>104</v>
      </c>
      <c r="J98" s="75">
        <v>104</v>
      </c>
      <c r="K98" s="76" t="e">
        <f t="shared" si="4"/>
        <v>#DIV/0!</v>
      </c>
      <c r="L98" s="77">
        <f>IF(J98="nio",0,IF(J98&gt;0,VLOOKUP(F98,'3-Productie normen'!A:M,VLOOKUP(J98,'3-Productie normen'!$B$35:$C$43,2,FALSE),FALSE)))/VLOOKUP(B98,'2-Kosten per locatie'!$A$11:$C$34,3,FALSE)</f>
        <v>0</v>
      </c>
      <c r="M98" s="78" t="str">
        <f>VLOOKUP(F98,'3-Productie normen'!A:O,14,FALSE)</f>
        <v>V</v>
      </c>
      <c r="N98" s="78"/>
      <c r="P98" s="43">
        <f t="shared" si="5"/>
        <v>4056</v>
      </c>
    </row>
    <row r="99" spans="1:16" ht="14.1" customHeight="1">
      <c r="A99" s="56">
        <v>99</v>
      </c>
      <c r="B99" s="72" t="s">
        <v>640</v>
      </c>
      <c r="C99" s="47" t="s">
        <v>90</v>
      </c>
      <c r="D99" s="73" t="s">
        <v>230</v>
      </c>
      <c r="E99" s="72" t="s">
        <v>474</v>
      </c>
      <c r="F99" s="42" t="s">
        <v>1</v>
      </c>
      <c r="G99" s="42" t="s">
        <v>462</v>
      </c>
      <c r="H99" s="74">
        <v>14.2</v>
      </c>
      <c r="I99" s="360">
        <f t="shared" si="3"/>
        <v>104</v>
      </c>
      <c r="J99" s="75">
        <v>104</v>
      </c>
      <c r="K99" s="76" t="e">
        <f t="shared" si="4"/>
        <v>#DIV/0!</v>
      </c>
      <c r="L99" s="77">
        <f>IF(J99="nio",0,IF(J99&gt;0,VLOOKUP(F99,'3-Productie normen'!A:M,VLOOKUP(J99,'3-Productie normen'!$B$35:$C$43,2,FALSE),FALSE)))/VLOOKUP(B99,'2-Kosten per locatie'!$A$11:$C$34,3,FALSE)</f>
        <v>0</v>
      </c>
      <c r="M99" s="78" t="str">
        <f>VLOOKUP(F99,'3-Productie normen'!A:O,14,FALSE)</f>
        <v>V</v>
      </c>
      <c r="N99" s="78"/>
      <c r="P99" s="43">
        <f t="shared" si="5"/>
        <v>1476.8</v>
      </c>
    </row>
    <row r="100" spans="1:16" ht="14.1" customHeight="1">
      <c r="A100" s="56">
        <v>100</v>
      </c>
      <c r="B100" s="72" t="s">
        <v>640</v>
      </c>
      <c r="C100" s="47" t="s">
        <v>90</v>
      </c>
      <c r="D100" s="73" t="s">
        <v>231</v>
      </c>
      <c r="E100" s="72" t="s">
        <v>442</v>
      </c>
      <c r="F100" s="72" t="s">
        <v>17</v>
      </c>
      <c r="G100" s="42" t="s">
        <v>462</v>
      </c>
      <c r="H100" s="74">
        <v>5.4</v>
      </c>
      <c r="I100" s="360">
        <f t="shared" si="3"/>
        <v>104</v>
      </c>
      <c r="J100" s="75">
        <v>104</v>
      </c>
      <c r="K100" s="76" t="e">
        <f t="shared" si="4"/>
        <v>#DIV/0!</v>
      </c>
      <c r="L100" s="77">
        <f>IF(J100="nio",0,IF(J100&gt;0,VLOOKUP(F100,'3-Productie normen'!A:M,VLOOKUP(J100,'3-Productie normen'!$B$35:$C$43,2,FALSE),FALSE)))/VLOOKUP(B100,'2-Kosten per locatie'!$A$11:$C$34,3,FALSE)</f>
        <v>0</v>
      </c>
      <c r="M100" s="78" t="str">
        <f>VLOOKUP(F100,'3-Productie normen'!A:O,14,FALSE)</f>
        <v>S</v>
      </c>
      <c r="N100" s="78"/>
      <c r="P100" s="43">
        <f t="shared" si="5"/>
        <v>561.6</v>
      </c>
    </row>
    <row r="101" spans="1:16" ht="14.1" customHeight="1">
      <c r="A101" s="56">
        <v>101</v>
      </c>
      <c r="B101" s="72" t="s">
        <v>640</v>
      </c>
      <c r="C101" s="47" t="s">
        <v>90</v>
      </c>
      <c r="D101" s="73" t="s">
        <v>232</v>
      </c>
      <c r="E101" s="72" t="s">
        <v>483</v>
      </c>
      <c r="F101" s="315" t="s">
        <v>17</v>
      </c>
      <c r="G101" s="42" t="s">
        <v>462</v>
      </c>
      <c r="H101" s="74">
        <v>11.6</v>
      </c>
      <c r="I101" s="360">
        <f t="shared" si="3"/>
        <v>104</v>
      </c>
      <c r="J101" s="75">
        <v>104</v>
      </c>
      <c r="K101" s="76" t="e">
        <f t="shared" si="4"/>
        <v>#DIV/0!</v>
      </c>
      <c r="L101" s="77">
        <f>IF(J101="nio",0,IF(J101&gt;0,VLOOKUP(F101,'3-Productie normen'!A:M,VLOOKUP(J101,'3-Productie normen'!$B$35:$C$43,2,FALSE),FALSE)))/VLOOKUP(B101,'2-Kosten per locatie'!$A$11:$C$34,3,FALSE)</f>
        <v>0</v>
      </c>
      <c r="M101" s="78" t="str">
        <f>VLOOKUP(F101,'3-Productie normen'!A:O,14,FALSE)</f>
        <v>S</v>
      </c>
      <c r="N101" s="78"/>
      <c r="P101" s="43">
        <f t="shared" si="5"/>
        <v>1206.3999999999999</v>
      </c>
    </row>
    <row r="102" spans="1:16" ht="14.1" customHeight="1">
      <c r="A102" s="56">
        <v>102</v>
      </c>
      <c r="B102" s="72" t="s">
        <v>640</v>
      </c>
      <c r="C102" s="47" t="s">
        <v>90</v>
      </c>
      <c r="D102" s="73" t="s">
        <v>233</v>
      </c>
      <c r="E102" s="72" t="s">
        <v>443</v>
      </c>
      <c r="F102" s="315" t="s">
        <v>17</v>
      </c>
      <c r="G102" s="42" t="s">
        <v>462</v>
      </c>
      <c r="H102" s="74">
        <v>1</v>
      </c>
      <c r="I102" s="360">
        <f t="shared" si="3"/>
        <v>104</v>
      </c>
      <c r="J102" s="75">
        <v>104</v>
      </c>
      <c r="K102" s="76" t="e">
        <f t="shared" si="4"/>
        <v>#DIV/0!</v>
      </c>
      <c r="L102" s="77">
        <f>IF(J102="nio",0,IF(J102&gt;0,VLOOKUP(F102,'3-Productie normen'!A:M,VLOOKUP(J102,'3-Productie normen'!$B$35:$C$43,2,FALSE),FALSE)))/VLOOKUP(B102,'2-Kosten per locatie'!$A$11:$C$34,3,FALSE)</f>
        <v>0</v>
      </c>
      <c r="M102" s="78" t="str">
        <f>VLOOKUP(F102,'3-Productie normen'!A:O,14,FALSE)</f>
        <v>S</v>
      </c>
      <c r="N102" s="78"/>
      <c r="P102" s="43">
        <f t="shared" si="5"/>
        <v>104</v>
      </c>
    </row>
    <row r="103" spans="1:16" ht="14.1" customHeight="1">
      <c r="A103" s="56">
        <v>103</v>
      </c>
      <c r="B103" s="72" t="s">
        <v>640</v>
      </c>
      <c r="C103" s="47" t="s">
        <v>90</v>
      </c>
      <c r="D103" s="73" t="s">
        <v>234</v>
      </c>
      <c r="E103" s="72" t="s">
        <v>443</v>
      </c>
      <c r="F103" s="315" t="s">
        <v>17</v>
      </c>
      <c r="G103" s="42" t="s">
        <v>462</v>
      </c>
      <c r="H103" s="74">
        <v>1</v>
      </c>
      <c r="I103" s="360">
        <f t="shared" si="3"/>
        <v>104</v>
      </c>
      <c r="J103" s="75">
        <v>104</v>
      </c>
      <c r="K103" s="76" t="e">
        <f t="shared" si="4"/>
        <v>#DIV/0!</v>
      </c>
      <c r="L103" s="77">
        <f>IF(J103="nio",0,IF(J103&gt;0,VLOOKUP(F103,'3-Productie normen'!A:M,VLOOKUP(J103,'3-Productie normen'!$B$35:$C$43,2,FALSE),FALSE)))/VLOOKUP(B103,'2-Kosten per locatie'!$A$11:$C$34,3,FALSE)</f>
        <v>0</v>
      </c>
      <c r="M103" s="78" t="str">
        <f>VLOOKUP(F103,'3-Productie normen'!A:O,14,FALSE)</f>
        <v>S</v>
      </c>
      <c r="N103" s="78"/>
      <c r="P103" s="43">
        <f t="shared" si="5"/>
        <v>104</v>
      </c>
    </row>
    <row r="104" spans="1:16" ht="14.1" customHeight="1">
      <c r="A104" s="56">
        <v>104</v>
      </c>
      <c r="B104" s="72" t="s">
        <v>640</v>
      </c>
      <c r="C104" s="47" t="s">
        <v>650</v>
      </c>
      <c r="D104" s="73" t="s">
        <v>244</v>
      </c>
      <c r="E104" s="72" t="s">
        <v>484</v>
      </c>
      <c r="F104" s="315" t="s">
        <v>17</v>
      </c>
      <c r="G104" s="42" t="s">
        <v>462</v>
      </c>
      <c r="H104" s="74">
        <v>9.8000000000000007</v>
      </c>
      <c r="I104" s="360">
        <f t="shared" si="3"/>
        <v>104</v>
      </c>
      <c r="J104" s="75">
        <v>104</v>
      </c>
      <c r="K104" s="76" t="e">
        <f t="shared" si="4"/>
        <v>#DIV/0!</v>
      </c>
      <c r="L104" s="77">
        <f>IF(J104="nio",0,IF(J104&gt;0,VLOOKUP(F104,'3-Productie normen'!A:M,VLOOKUP(J104,'3-Productie normen'!$B$35:$C$43,2,FALSE),FALSE)))/VLOOKUP(B104,'2-Kosten per locatie'!$A$11:$C$34,3,FALSE)</f>
        <v>0</v>
      </c>
      <c r="M104" s="78" t="str">
        <f>VLOOKUP(F104,'3-Productie normen'!A:O,14,FALSE)</f>
        <v>S</v>
      </c>
      <c r="N104" s="78"/>
      <c r="P104" s="43">
        <f t="shared" si="5"/>
        <v>1019.2</v>
      </c>
    </row>
    <row r="105" spans="1:16" ht="14.1" customHeight="1">
      <c r="A105" s="56">
        <v>105</v>
      </c>
      <c r="B105" s="72" t="s">
        <v>640</v>
      </c>
      <c r="C105" s="47" t="s">
        <v>650</v>
      </c>
      <c r="D105" s="73" t="s">
        <v>245</v>
      </c>
      <c r="E105" s="72" t="s">
        <v>485</v>
      </c>
      <c r="F105" s="315" t="s">
        <v>17</v>
      </c>
      <c r="G105" s="42" t="s">
        <v>462</v>
      </c>
      <c r="H105" s="74">
        <v>6</v>
      </c>
      <c r="I105" s="360">
        <f t="shared" si="3"/>
        <v>104</v>
      </c>
      <c r="J105" s="75">
        <v>104</v>
      </c>
      <c r="K105" s="76" t="e">
        <f t="shared" si="4"/>
        <v>#DIV/0!</v>
      </c>
      <c r="L105" s="77">
        <f>IF(J105="nio",0,IF(J105&gt;0,VLOOKUP(F105,'3-Productie normen'!A:M,VLOOKUP(J105,'3-Productie normen'!$B$35:$C$43,2,FALSE),FALSE)))/VLOOKUP(B105,'2-Kosten per locatie'!$A$11:$C$34,3,FALSE)</f>
        <v>0</v>
      </c>
      <c r="M105" s="78" t="str">
        <f>VLOOKUP(F105,'3-Productie normen'!A:O,14,FALSE)</f>
        <v>S</v>
      </c>
      <c r="N105" s="78"/>
      <c r="P105" s="43">
        <f t="shared" si="5"/>
        <v>624</v>
      </c>
    </row>
    <row r="106" spans="1:16" ht="14.1" customHeight="1">
      <c r="A106" s="56">
        <v>106</v>
      </c>
      <c r="B106" s="72" t="s">
        <v>640</v>
      </c>
      <c r="C106" s="47" t="s">
        <v>650</v>
      </c>
      <c r="D106" s="73" t="s">
        <v>246</v>
      </c>
      <c r="E106" s="72" t="s">
        <v>486</v>
      </c>
      <c r="F106" s="315" t="s">
        <v>17</v>
      </c>
      <c r="G106" s="42" t="s">
        <v>462</v>
      </c>
      <c r="H106" s="74">
        <v>3.8</v>
      </c>
      <c r="I106" s="360">
        <f t="shared" si="3"/>
        <v>104</v>
      </c>
      <c r="J106" s="75">
        <v>104</v>
      </c>
      <c r="K106" s="76" t="e">
        <f t="shared" si="4"/>
        <v>#DIV/0!</v>
      </c>
      <c r="L106" s="77">
        <f>IF(J106="nio",0,IF(J106&gt;0,VLOOKUP(F106,'3-Productie normen'!A:M,VLOOKUP(J106,'3-Productie normen'!$B$35:$C$43,2,FALSE),FALSE)))/VLOOKUP(B106,'2-Kosten per locatie'!$A$11:$C$34,3,FALSE)</f>
        <v>0</v>
      </c>
      <c r="M106" s="78" t="str">
        <f>VLOOKUP(F106,'3-Productie normen'!A:O,14,FALSE)</f>
        <v>S</v>
      </c>
      <c r="N106" s="78"/>
      <c r="P106" s="43">
        <f t="shared" si="5"/>
        <v>395.2</v>
      </c>
    </row>
    <row r="107" spans="1:16" ht="14.1" customHeight="1">
      <c r="A107" s="56">
        <v>107</v>
      </c>
      <c r="B107" s="72" t="s">
        <v>640</v>
      </c>
      <c r="C107" s="47" t="s">
        <v>650</v>
      </c>
      <c r="D107" s="73" t="s">
        <v>287</v>
      </c>
      <c r="E107" s="72" t="s">
        <v>487</v>
      </c>
      <c r="F107" s="72" t="s">
        <v>1</v>
      </c>
      <c r="G107" s="42" t="s">
        <v>92</v>
      </c>
      <c r="H107" s="74">
        <v>4</v>
      </c>
      <c r="I107" s="360">
        <f t="shared" si="3"/>
        <v>104</v>
      </c>
      <c r="J107" s="75">
        <v>104</v>
      </c>
      <c r="K107" s="76" t="e">
        <f t="shared" si="4"/>
        <v>#DIV/0!</v>
      </c>
      <c r="L107" s="77">
        <f>IF(J107="nio",0,IF(J107&gt;0,VLOOKUP(F107,'3-Productie normen'!A:M,VLOOKUP(J107,'3-Productie normen'!$B$35:$C$43,2,FALSE),FALSE)))/VLOOKUP(B107,'2-Kosten per locatie'!$A$11:$C$34,3,FALSE)</f>
        <v>0</v>
      </c>
      <c r="M107" s="78" t="str">
        <f>VLOOKUP(F107,'3-Productie normen'!A:O,14,FALSE)</f>
        <v>V</v>
      </c>
      <c r="N107" s="78"/>
      <c r="P107" s="43">
        <f t="shared" si="5"/>
        <v>416</v>
      </c>
    </row>
    <row r="108" spans="1:16" ht="14.1" customHeight="1">
      <c r="A108" s="56">
        <v>108</v>
      </c>
      <c r="B108" s="72" t="s">
        <v>640</v>
      </c>
      <c r="C108" s="47" t="s">
        <v>650</v>
      </c>
      <c r="D108" s="73" t="s">
        <v>288</v>
      </c>
      <c r="E108" s="72" t="s">
        <v>425</v>
      </c>
      <c r="F108" s="72" t="s">
        <v>220</v>
      </c>
      <c r="G108" s="42" t="s">
        <v>92</v>
      </c>
      <c r="H108" s="74">
        <v>18.100000000000001</v>
      </c>
      <c r="I108" s="360">
        <f t="shared" si="3"/>
        <v>104</v>
      </c>
      <c r="J108" s="75">
        <v>104</v>
      </c>
      <c r="K108" s="76" t="e">
        <f t="shared" si="4"/>
        <v>#DIV/0!</v>
      </c>
      <c r="L108" s="77">
        <f>IF(J108="nio",0,IF(J108&gt;0,VLOOKUP(F108,'3-Productie normen'!A:M,VLOOKUP(J108,'3-Productie normen'!$B$35:$C$43,2,FALSE),FALSE)))/VLOOKUP(B108,'2-Kosten per locatie'!$A$11:$C$34,3,FALSE)</f>
        <v>0</v>
      </c>
      <c r="M108" s="78" t="str">
        <f>VLOOKUP(F108,'3-Productie normen'!A:O,14,FALSE)</f>
        <v>V</v>
      </c>
      <c r="N108" s="78"/>
      <c r="P108" s="43">
        <f t="shared" si="5"/>
        <v>1882.4</v>
      </c>
    </row>
    <row r="109" spans="1:16" ht="14.1" customHeight="1">
      <c r="A109" s="56">
        <v>109</v>
      </c>
      <c r="B109" s="72" t="s">
        <v>640</v>
      </c>
      <c r="C109" s="47" t="s">
        <v>650</v>
      </c>
      <c r="D109" s="73" t="s">
        <v>247</v>
      </c>
      <c r="E109" s="72" t="s">
        <v>448</v>
      </c>
      <c r="F109" s="315" t="s">
        <v>175</v>
      </c>
      <c r="G109" s="42" t="s">
        <v>439</v>
      </c>
      <c r="H109" s="74">
        <v>7.1</v>
      </c>
      <c r="I109" s="360">
        <f t="shared" si="3"/>
        <v>104</v>
      </c>
      <c r="J109" s="75">
        <v>104</v>
      </c>
      <c r="K109" s="76" t="e">
        <f t="shared" si="4"/>
        <v>#DIV/0!</v>
      </c>
      <c r="L109" s="77">
        <f>IF(J109="nio",0,IF(J109&gt;0,VLOOKUP(F109,'3-Productie normen'!A:M,VLOOKUP(J109,'3-Productie normen'!$B$35:$C$43,2,FALSE),FALSE)))/VLOOKUP(B109,'2-Kosten per locatie'!$A$11:$C$34,3,FALSE)</f>
        <v>0</v>
      </c>
      <c r="M109" s="78" t="str">
        <f>VLOOKUP(F109,'3-Productie normen'!A:O,14,FALSE)</f>
        <v>V</v>
      </c>
      <c r="N109" s="78"/>
      <c r="P109" s="43">
        <f t="shared" si="5"/>
        <v>738.4</v>
      </c>
    </row>
    <row r="110" spans="1:16" ht="14.1" customHeight="1">
      <c r="A110" s="56">
        <v>110</v>
      </c>
      <c r="B110" s="72" t="s">
        <v>640</v>
      </c>
      <c r="C110" s="47" t="s">
        <v>650</v>
      </c>
      <c r="D110" s="73" t="s">
        <v>249</v>
      </c>
      <c r="E110" s="72" t="s">
        <v>470</v>
      </c>
      <c r="F110" s="39" t="s">
        <v>95</v>
      </c>
      <c r="G110" s="42" t="s">
        <v>92</v>
      </c>
      <c r="H110" s="74">
        <v>86.2</v>
      </c>
      <c r="I110" s="360">
        <f t="shared" si="3"/>
        <v>104</v>
      </c>
      <c r="J110" s="75">
        <v>104</v>
      </c>
      <c r="K110" s="76" t="e">
        <f t="shared" si="4"/>
        <v>#DIV/0!</v>
      </c>
      <c r="L110" s="77">
        <f>IF(J110="nio",0,IF(J110&gt;0,VLOOKUP(F110,'3-Productie normen'!A:M,VLOOKUP(J110,'3-Productie normen'!$B$35:$C$43,2,FALSE),FALSE)))/VLOOKUP(B110,'2-Kosten per locatie'!$A$11:$C$34,3,FALSE)</f>
        <v>0</v>
      </c>
      <c r="M110" s="78" t="str">
        <f>VLOOKUP(F110,'3-Productie normen'!A:O,14,FALSE)</f>
        <v>V</v>
      </c>
      <c r="N110" s="78"/>
      <c r="P110" s="43">
        <f t="shared" si="5"/>
        <v>8964.8000000000011</v>
      </c>
    </row>
    <row r="111" spans="1:16" ht="14.1" customHeight="1">
      <c r="A111" s="56">
        <v>111</v>
      </c>
      <c r="B111" s="72" t="s">
        <v>640</v>
      </c>
      <c r="C111" s="47" t="s">
        <v>650</v>
      </c>
      <c r="D111" s="73" t="s">
        <v>289</v>
      </c>
      <c r="E111" s="72" t="s">
        <v>479</v>
      </c>
      <c r="F111" s="72" t="s">
        <v>95</v>
      </c>
      <c r="G111" s="42" t="s">
        <v>92</v>
      </c>
      <c r="H111" s="74">
        <v>10</v>
      </c>
      <c r="I111" s="360">
        <f t="shared" si="3"/>
        <v>104</v>
      </c>
      <c r="J111" s="75">
        <v>104</v>
      </c>
      <c r="K111" s="76" t="e">
        <f t="shared" si="4"/>
        <v>#DIV/0!</v>
      </c>
      <c r="L111" s="77">
        <f>IF(J111="nio",0,IF(J111&gt;0,VLOOKUP(F111,'3-Productie normen'!A:M,VLOOKUP(J111,'3-Productie normen'!$B$35:$C$43,2,FALSE),FALSE)))/VLOOKUP(B111,'2-Kosten per locatie'!$A$11:$C$34,3,FALSE)</f>
        <v>0</v>
      </c>
      <c r="M111" s="78" t="str">
        <f>VLOOKUP(F111,'3-Productie normen'!A:O,14,FALSE)</f>
        <v>V</v>
      </c>
      <c r="N111" s="78"/>
      <c r="P111" s="43">
        <f t="shared" si="5"/>
        <v>1040</v>
      </c>
    </row>
    <row r="112" spans="1:16" ht="14.1" customHeight="1">
      <c r="A112" s="56">
        <v>112</v>
      </c>
      <c r="B112" s="72" t="s">
        <v>640</v>
      </c>
      <c r="C112" s="47" t="s">
        <v>650</v>
      </c>
      <c r="D112" s="73" t="s">
        <v>250</v>
      </c>
      <c r="E112" s="72" t="s">
        <v>480</v>
      </c>
      <c r="F112" s="403" t="s">
        <v>480</v>
      </c>
      <c r="G112" s="42" t="s">
        <v>92</v>
      </c>
      <c r="H112" s="74">
        <v>6.8</v>
      </c>
      <c r="I112" s="360">
        <f t="shared" si="3"/>
        <v>104</v>
      </c>
      <c r="J112" s="75">
        <v>104</v>
      </c>
      <c r="K112" s="76" t="e">
        <f t="shared" si="4"/>
        <v>#DIV/0!</v>
      </c>
      <c r="L112" s="77">
        <f>IF(J112="nio",0,IF(J112&gt;0,VLOOKUP(F112,'3-Productie normen'!A:M,VLOOKUP(J112,'3-Productie normen'!$B$35:$C$43,2,FALSE),FALSE)))/VLOOKUP(B112,'2-Kosten per locatie'!$A$11:$C$34,3,FALSE)</f>
        <v>0</v>
      </c>
      <c r="M112" s="78" t="str">
        <f>VLOOKUP(F112,'3-Productie normen'!A:O,14,FALSE)</f>
        <v>V</v>
      </c>
      <c r="N112" s="78"/>
      <c r="P112" s="43">
        <f t="shared" si="5"/>
        <v>707.19999999999993</v>
      </c>
    </row>
    <row r="113" spans="1:16" ht="14.1" customHeight="1">
      <c r="A113" s="56">
        <v>113</v>
      </c>
      <c r="B113" s="72" t="s">
        <v>640</v>
      </c>
      <c r="C113" s="47" t="s">
        <v>650</v>
      </c>
      <c r="D113" s="73" t="s">
        <v>251</v>
      </c>
      <c r="E113" s="72" t="s">
        <v>464</v>
      </c>
      <c r="F113" s="315" t="s">
        <v>176</v>
      </c>
      <c r="G113" s="42" t="s">
        <v>92</v>
      </c>
      <c r="H113" s="74">
        <v>55.3</v>
      </c>
      <c r="I113" s="360">
        <f t="shared" si="3"/>
        <v>104</v>
      </c>
      <c r="J113" s="75">
        <v>104</v>
      </c>
      <c r="K113" s="76" t="e">
        <f t="shared" si="4"/>
        <v>#DIV/0!</v>
      </c>
      <c r="L113" s="77">
        <f>IF(J113="nio",0,IF(J113&gt;0,VLOOKUP(F113,'3-Productie normen'!A:M,VLOOKUP(J113,'3-Productie normen'!$B$35:$C$43,2,FALSE),FALSE)))/VLOOKUP(B113,'2-Kosten per locatie'!$A$11:$C$34,3,FALSE)</f>
        <v>0</v>
      </c>
      <c r="M113" s="78" t="str">
        <f>VLOOKUP(F113,'3-Productie normen'!A:O,14,FALSE)</f>
        <v>B</v>
      </c>
      <c r="N113" s="78"/>
      <c r="P113" s="43">
        <f t="shared" si="5"/>
        <v>5751.2</v>
      </c>
    </row>
    <row r="114" spans="1:16" ht="14.1" customHeight="1">
      <c r="A114" s="56">
        <v>114</v>
      </c>
      <c r="B114" s="72" t="s">
        <v>640</v>
      </c>
      <c r="C114" s="47" t="s">
        <v>650</v>
      </c>
      <c r="D114" s="73" t="s">
        <v>252</v>
      </c>
      <c r="E114" s="72" t="s">
        <v>457</v>
      </c>
      <c r="F114" s="39" t="s">
        <v>218</v>
      </c>
      <c r="G114" s="42" t="s">
        <v>488</v>
      </c>
      <c r="H114" s="74">
        <v>6</v>
      </c>
      <c r="I114" s="360">
        <f t="shared" si="3"/>
        <v>104</v>
      </c>
      <c r="J114" s="75">
        <v>104</v>
      </c>
      <c r="K114" s="76" t="e">
        <f t="shared" si="4"/>
        <v>#DIV/0!</v>
      </c>
      <c r="L114" s="77">
        <f>IF(J114="nio",0,IF(J114&gt;0,VLOOKUP(F114,'3-Productie normen'!A:M,VLOOKUP(J114,'3-Productie normen'!$B$35:$C$43,2,FALSE),FALSE)))/VLOOKUP(B114,'2-Kosten per locatie'!$A$11:$C$34,3,FALSE)</f>
        <v>0</v>
      </c>
      <c r="M114" s="78" t="str">
        <f>VLOOKUP(F114,'3-Productie normen'!A:O,14,FALSE)</f>
        <v>V</v>
      </c>
      <c r="N114" s="78"/>
      <c r="P114" s="43">
        <f t="shared" si="5"/>
        <v>624</v>
      </c>
    </row>
    <row r="115" spans="1:16" ht="14.1" customHeight="1">
      <c r="A115" s="56">
        <v>115</v>
      </c>
      <c r="B115" s="72" t="s">
        <v>640</v>
      </c>
      <c r="C115" s="47" t="s">
        <v>651</v>
      </c>
      <c r="D115" s="73" t="s">
        <v>261</v>
      </c>
      <c r="E115" s="72" t="s">
        <v>425</v>
      </c>
      <c r="F115" s="72" t="s">
        <v>220</v>
      </c>
      <c r="G115" s="42" t="s">
        <v>92</v>
      </c>
      <c r="H115" s="74">
        <v>4.8</v>
      </c>
      <c r="I115" s="360">
        <f t="shared" si="3"/>
        <v>104</v>
      </c>
      <c r="J115" s="75">
        <v>104</v>
      </c>
      <c r="K115" s="76" t="e">
        <f t="shared" si="4"/>
        <v>#DIV/0!</v>
      </c>
      <c r="L115" s="77">
        <f>IF(J115="nio",0,IF(J115&gt;0,VLOOKUP(F115,'3-Productie normen'!A:M,VLOOKUP(J115,'3-Productie normen'!$B$35:$C$43,2,FALSE),FALSE)))/VLOOKUP(B115,'2-Kosten per locatie'!$A$11:$C$34,3,FALSE)</f>
        <v>0</v>
      </c>
      <c r="M115" s="78" t="str">
        <f>VLOOKUP(F115,'3-Productie normen'!A:O,14,FALSE)</f>
        <v>V</v>
      </c>
      <c r="N115" s="78"/>
      <c r="P115" s="43">
        <f t="shared" si="5"/>
        <v>499.2</v>
      </c>
    </row>
    <row r="116" spans="1:16" ht="14.1" customHeight="1">
      <c r="A116" s="56">
        <v>116</v>
      </c>
      <c r="B116" s="72" t="s">
        <v>640</v>
      </c>
      <c r="C116" s="47" t="s">
        <v>651</v>
      </c>
      <c r="D116" s="73" t="s">
        <v>262</v>
      </c>
      <c r="E116" s="72" t="s">
        <v>452</v>
      </c>
      <c r="F116" s="315" t="s">
        <v>174</v>
      </c>
      <c r="G116" s="42" t="s">
        <v>92</v>
      </c>
      <c r="H116" s="74">
        <v>10.8</v>
      </c>
      <c r="I116" s="360">
        <f t="shared" si="3"/>
        <v>104</v>
      </c>
      <c r="J116" s="75">
        <v>104</v>
      </c>
      <c r="K116" s="76" t="e">
        <f t="shared" si="4"/>
        <v>#DIV/0!</v>
      </c>
      <c r="L116" s="77">
        <f>IF(J116="nio",0,IF(J116&gt;0,VLOOKUP(F116,'3-Productie normen'!A:M,VLOOKUP(J116,'3-Productie normen'!$B$35:$C$43,2,FALSE),FALSE)))/VLOOKUP(B116,'2-Kosten per locatie'!$A$11:$C$34,3,FALSE)</f>
        <v>0</v>
      </c>
      <c r="M116" s="78" t="str">
        <f>VLOOKUP(F116,'3-Productie normen'!A:O,14,FALSE)</f>
        <v>B</v>
      </c>
      <c r="N116" s="78"/>
      <c r="P116" s="43">
        <f t="shared" si="5"/>
        <v>1123.2</v>
      </c>
    </row>
    <row r="117" spans="1:16" ht="14.1" customHeight="1">
      <c r="A117" s="56">
        <v>117</v>
      </c>
      <c r="B117" s="72" t="s">
        <v>640</v>
      </c>
      <c r="C117" s="47" t="s">
        <v>651</v>
      </c>
      <c r="D117" s="73" t="s">
        <v>263</v>
      </c>
      <c r="E117" s="72" t="s">
        <v>452</v>
      </c>
      <c r="F117" s="315" t="s">
        <v>174</v>
      </c>
      <c r="G117" s="42" t="s">
        <v>92</v>
      </c>
      <c r="H117" s="74">
        <v>27.9</v>
      </c>
      <c r="I117" s="360">
        <f t="shared" si="3"/>
        <v>104</v>
      </c>
      <c r="J117" s="75">
        <v>104</v>
      </c>
      <c r="K117" s="76" t="e">
        <f t="shared" si="4"/>
        <v>#DIV/0!</v>
      </c>
      <c r="L117" s="77">
        <f>IF(J117="nio",0,IF(J117&gt;0,VLOOKUP(F117,'3-Productie normen'!A:M,VLOOKUP(J117,'3-Productie normen'!$B$35:$C$43,2,FALSE),FALSE)))/VLOOKUP(B117,'2-Kosten per locatie'!$A$11:$C$34,3,FALSE)</f>
        <v>0</v>
      </c>
      <c r="M117" s="78" t="str">
        <f>VLOOKUP(F117,'3-Productie normen'!A:O,14,FALSE)</f>
        <v>B</v>
      </c>
      <c r="N117" s="78"/>
      <c r="P117" s="43">
        <f t="shared" si="5"/>
        <v>2901.6</v>
      </c>
    </row>
    <row r="118" spans="1:16" ht="14.1" customHeight="1">
      <c r="A118" s="56">
        <v>118</v>
      </c>
      <c r="B118" s="72" t="s">
        <v>641</v>
      </c>
      <c r="C118" s="47" t="s">
        <v>90</v>
      </c>
      <c r="D118" s="73" t="s">
        <v>224</v>
      </c>
      <c r="E118" s="72" t="s">
        <v>452</v>
      </c>
      <c r="F118" s="315" t="s">
        <v>174</v>
      </c>
      <c r="G118" s="42" t="s">
        <v>92</v>
      </c>
      <c r="H118" s="74">
        <v>27</v>
      </c>
      <c r="I118" s="360">
        <f t="shared" si="3"/>
        <v>255</v>
      </c>
      <c r="J118" s="75">
        <v>255</v>
      </c>
      <c r="K118" s="76" t="e">
        <f t="shared" si="4"/>
        <v>#DIV/0!</v>
      </c>
      <c r="L118" s="77">
        <f>IF(J118="nio",0,IF(J118&gt;0,VLOOKUP(F118,'3-Productie normen'!A:M,VLOOKUP(J118,'3-Productie normen'!$B$35:$C$43,2,FALSE),FALSE)))/VLOOKUP(B118,'2-Kosten per locatie'!$A$11:$C$34,3,FALSE)</f>
        <v>0</v>
      </c>
      <c r="M118" s="78" t="str">
        <f>VLOOKUP(F118,'3-Productie normen'!A:O,14,FALSE)</f>
        <v>B</v>
      </c>
      <c r="N118" s="78"/>
      <c r="P118" s="43">
        <f t="shared" si="5"/>
        <v>6885</v>
      </c>
    </row>
    <row r="119" spans="1:16" ht="14.1" customHeight="1">
      <c r="A119" s="56">
        <v>119</v>
      </c>
      <c r="B119" s="72" t="s">
        <v>641</v>
      </c>
      <c r="C119" s="47" t="s">
        <v>90</v>
      </c>
      <c r="D119" s="73" t="s">
        <v>226</v>
      </c>
      <c r="E119" s="72" t="s">
        <v>452</v>
      </c>
      <c r="F119" s="315" t="s">
        <v>174</v>
      </c>
      <c r="G119" s="42" t="s">
        <v>435</v>
      </c>
      <c r="H119" s="74">
        <v>26</v>
      </c>
      <c r="I119" s="360">
        <f t="shared" si="3"/>
        <v>255</v>
      </c>
      <c r="J119" s="75">
        <v>255</v>
      </c>
      <c r="K119" s="76" t="e">
        <f t="shared" si="4"/>
        <v>#DIV/0!</v>
      </c>
      <c r="L119" s="77">
        <f>IF(J119="nio",0,IF(J119&gt;0,VLOOKUP(F119,'3-Productie normen'!A:M,VLOOKUP(J119,'3-Productie normen'!$B$35:$C$43,2,FALSE),FALSE)))/VLOOKUP(B119,'2-Kosten per locatie'!$A$11:$C$34,3,FALSE)</f>
        <v>0</v>
      </c>
      <c r="M119" s="78" t="str">
        <f>VLOOKUP(F119,'3-Productie normen'!A:O,14,FALSE)</f>
        <v>B</v>
      </c>
      <c r="N119" s="78"/>
      <c r="P119" s="43">
        <f t="shared" si="5"/>
        <v>6630</v>
      </c>
    </row>
    <row r="120" spans="1:16" ht="14.1" customHeight="1">
      <c r="A120" s="56">
        <v>120</v>
      </c>
      <c r="B120" s="72" t="s">
        <v>641</v>
      </c>
      <c r="C120" s="47" t="s">
        <v>90</v>
      </c>
      <c r="D120" s="73" t="s">
        <v>227</v>
      </c>
      <c r="E120" s="72" t="s">
        <v>485</v>
      </c>
      <c r="F120" s="315" t="s">
        <v>17</v>
      </c>
      <c r="G120" s="42" t="s">
        <v>444</v>
      </c>
      <c r="H120" s="74">
        <v>1.5</v>
      </c>
      <c r="I120" s="360">
        <f t="shared" si="3"/>
        <v>255</v>
      </c>
      <c r="J120" s="75">
        <v>255</v>
      </c>
      <c r="K120" s="76" t="e">
        <f t="shared" si="4"/>
        <v>#DIV/0!</v>
      </c>
      <c r="L120" s="77">
        <f>IF(J120="nio",0,IF(J120&gt;0,VLOOKUP(F120,'3-Productie normen'!A:M,VLOOKUP(J120,'3-Productie normen'!$B$35:$C$43,2,FALSE),FALSE)))/VLOOKUP(B120,'2-Kosten per locatie'!$A$11:$C$34,3,FALSE)</f>
        <v>0</v>
      </c>
      <c r="M120" s="78" t="str">
        <f>VLOOKUP(F120,'3-Productie normen'!A:O,14,FALSE)</f>
        <v>S</v>
      </c>
      <c r="N120" s="78"/>
      <c r="P120" s="43">
        <f t="shared" si="5"/>
        <v>382.5</v>
      </c>
    </row>
    <row r="121" spans="1:16" ht="14.1" customHeight="1">
      <c r="A121" s="56">
        <v>121</v>
      </c>
      <c r="B121" s="72" t="s">
        <v>641</v>
      </c>
      <c r="C121" s="47" t="s">
        <v>90</v>
      </c>
      <c r="D121" s="73" t="s">
        <v>228</v>
      </c>
      <c r="E121" s="72" t="s">
        <v>489</v>
      </c>
      <c r="F121" s="315" t="s">
        <v>17</v>
      </c>
      <c r="G121" s="42" t="s">
        <v>444</v>
      </c>
      <c r="H121" s="74">
        <v>1.4</v>
      </c>
      <c r="I121" s="360">
        <f t="shared" si="3"/>
        <v>255</v>
      </c>
      <c r="J121" s="75">
        <v>255</v>
      </c>
      <c r="K121" s="76" t="e">
        <f t="shared" si="4"/>
        <v>#DIV/0!</v>
      </c>
      <c r="L121" s="77">
        <f>IF(J121="nio",0,IF(J121&gt;0,VLOOKUP(F121,'3-Productie normen'!A:M,VLOOKUP(J121,'3-Productie normen'!$B$35:$C$43,2,FALSE),FALSE)))/VLOOKUP(B121,'2-Kosten per locatie'!$A$11:$C$34,3,FALSE)</f>
        <v>0</v>
      </c>
      <c r="M121" s="78" t="str">
        <f>VLOOKUP(F121,'3-Productie normen'!A:O,14,FALSE)</f>
        <v>S</v>
      </c>
      <c r="N121" s="78"/>
      <c r="P121" s="43">
        <f t="shared" si="5"/>
        <v>357</v>
      </c>
    </row>
    <row r="122" spans="1:16" ht="14.1" customHeight="1">
      <c r="A122" s="56">
        <v>122</v>
      </c>
      <c r="B122" s="72" t="s">
        <v>641</v>
      </c>
      <c r="C122" s="47" t="s">
        <v>651</v>
      </c>
      <c r="D122" s="73" t="s">
        <v>261</v>
      </c>
      <c r="E122" s="72" t="s">
        <v>490</v>
      </c>
      <c r="F122" s="39" t="s">
        <v>218</v>
      </c>
      <c r="G122" s="42" t="s">
        <v>462</v>
      </c>
      <c r="H122" s="74">
        <v>4.5999999999999996</v>
      </c>
      <c r="I122" s="360">
        <f t="shared" si="3"/>
        <v>255</v>
      </c>
      <c r="J122" s="75">
        <v>255</v>
      </c>
      <c r="K122" s="76" t="e">
        <f t="shared" si="4"/>
        <v>#DIV/0!</v>
      </c>
      <c r="L122" s="77">
        <f>IF(J122="nio",0,IF(J122&gt;0,VLOOKUP(F122,'3-Productie normen'!A:M,VLOOKUP(J122,'3-Productie normen'!$B$35:$C$43,2,FALSE),FALSE)))/VLOOKUP(B122,'2-Kosten per locatie'!$A$11:$C$34,3,FALSE)</f>
        <v>0</v>
      </c>
      <c r="M122" s="78" t="str">
        <f>VLOOKUP(F122,'3-Productie normen'!A:O,14,FALSE)</f>
        <v>V</v>
      </c>
      <c r="N122" s="78"/>
      <c r="P122" s="43">
        <f t="shared" si="5"/>
        <v>1173</v>
      </c>
    </row>
    <row r="123" spans="1:16" ht="14.1" customHeight="1">
      <c r="A123" s="56">
        <v>123</v>
      </c>
      <c r="B123" s="72" t="s">
        <v>641</v>
      </c>
      <c r="C123" s="47" t="s">
        <v>651</v>
      </c>
      <c r="D123" s="73" t="s">
        <v>262</v>
      </c>
      <c r="E123" s="72" t="s">
        <v>443</v>
      </c>
      <c r="F123" s="315" t="s">
        <v>17</v>
      </c>
      <c r="G123" s="42" t="s">
        <v>462</v>
      </c>
      <c r="H123" s="74">
        <v>1.7</v>
      </c>
      <c r="I123" s="360">
        <f t="shared" si="3"/>
        <v>255</v>
      </c>
      <c r="J123" s="75">
        <v>255</v>
      </c>
      <c r="K123" s="76" t="e">
        <f t="shared" si="4"/>
        <v>#DIV/0!</v>
      </c>
      <c r="L123" s="77">
        <f>IF(J123="nio",0,IF(J123&gt;0,VLOOKUP(F123,'3-Productie normen'!A:M,VLOOKUP(J123,'3-Productie normen'!$B$35:$C$43,2,FALSE),FALSE)))/VLOOKUP(B123,'2-Kosten per locatie'!$A$11:$C$34,3,FALSE)</f>
        <v>0</v>
      </c>
      <c r="M123" s="78" t="str">
        <f>VLOOKUP(F123,'3-Productie normen'!A:O,14,FALSE)</f>
        <v>S</v>
      </c>
      <c r="N123" s="78"/>
      <c r="P123" s="43">
        <f t="shared" si="5"/>
        <v>433.5</v>
      </c>
    </row>
    <row r="124" spans="1:16" ht="14.1" customHeight="1">
      <c r="A124" s="56">
        <v>124</v>
      </c>
      <c r="B124" s="72" t="s">
        <v>641</v>
      </c>
      <c r="C124" s="47" t="s">
        <v>651</v>
      </c>
      <c r="D124" s="73" t="s">
        <v>263</v>
      </c>
      <c r="E124" s="72" t="s">
        <v>442</v>
      </c>
      <c r="F124" s="72" t="s">
        <v>17</v>
      </c>
      <c r="G124" s="42" t="s">
        <v>462</v>
      </c>
      <c r="H124" s="74">
        <v>2.5</v>
      </c>
      <c r="I124" s="360">
        <f t="shared" si="3"/>
        <v>255</v>
      </c>
      <c r="J124" s="75">
        <v>255</v>
      </c>
      <c r="K124" s="76" t="e">
        <f t="shared" si="4"/>
        <v>#DIV/0!</v>
      </c>
      <c r="L124" s="77">
        <f>IF(J124="nio",0,IF(J124&gt;0,VLOOKUP(F124,'3-Productie normen'!A:M,VLOOKUP(J124,'3-Productie normen'!$B$35:$C$43,2,FALSE),FALSE)))/VLOOKUP(B124,'2-Kosten per locatie'!$A$11:$C$34,3,FALSE)</f>
        <v>0</v>
      </c>
      <c r="M124" s="78" t="str">
        <f>VLOOKUP(F124,'3-Productie normen'!A:O,14,FALSE)</f>
        <v>S</v>
      </c>
      <c r="N124" s="78"/>
      <c r="P124" s="43">
        <f t="shared" si="5"/>
        <v>637.5</v>
      </c>
    </row>
    <row r="125" spans="1:16" ht="14.1" customHeight="1">
      <c r="A125" s="56">
        <v>125</v>
      </c>
      <c r="B125" s="72" t="s">
        <v>641</v>
      </c>
      <c r="C125" s="47" t="s">
        <v>651</v>
      </c>
      <c r="D125" s="73" t="s">
        <v>264</v>
      </c>
      <c r="E125" s="72" t="s">
        <v>448</v>
      </c>
      <c r="F125" s="315" t="s">
        <v>175</v>
      </c>
      <c r="G125" s="42" t="s">
        <v>92</v>
      </c>
      <c r="H125" s="74">
        <v>5.0999999999999996</v>
      </c>
      <c r="I125" s="360">
        <f t="shared" si="3"/>
        <v>255</v>
      </c>
      <c r="J125" s="75">
        <v>255</v>
      </c>
      <c r="K125" s="76" t="e">
        <f t="shared" si="4"/>
        <v>#DIV/0!</v>
      </c>
      <c r="L125" s="77">
        <f>IF(J125="nio",0,IF(J125&gt;0,VLOOKUP(F125,'3-Productie normen'!A:M,VLOOKUP(J125,'3-Productie normen'!$B$35:$C$43,2,FALSE),FALSE)))/VLOOKUP(B125,'2-Kosten per locatie'!$A$11:$C$34,3,FALSE)</f>
        <v>0</v>
      </c>
      <c r="M125" s="78" t="str">
        <f>VLOOKUP(F125,'3-Productie normen'!A:O,14,FALSE)</f>
        <v>V</v>
      </c>
      <c r="N125" s="78"/>
      <c r="P125" s="43">
        <f t="shared" si="5"/>
        <v>1300.5</v>
      </c>
    </row>
    <row r="126" spans="1:16" ht="14.1" customHeight="1">
      <c r="A126" s="56">
        <v>126</v>
      </c>
      <c r="B126" s="72" t="s">
        <v>641</v>
      </c>
      <c r="C126" s="47" t="s">
        <v>651</v>
      </c>
      <c r="D126" s="73" t="s">
        <v>265</v>
      </c>
      <c r="E126" s="72" t="s">
        <v>425</v>
      </c>
      <c r="F126" s="72" t="s">
        <v>220</v>
      </c>
      <c r="G126" s="42" t="s">
        <v>92</v>
      </c>
      <c r="H126" s="74">
        <v>3.3</v>
      </c>
      <c r="I126" s="360">
        <f t="shared" si="3"/>
        <v>255</v>
      </c>
      <c r="J126" s="75">
        <v>255</v>
      </c>
      <c r="K126" s="76" t="e">
        <f t="shared" si="4"/>
        <v>#DIV/0!</v>
      </c>
      <c r="L126" s="77">
        <f>IF(J126="nio",0,IF(J126&gt;0,VLOOKUP(F126,'3-Productie normen'!A:M,VLOOKUP(J126,'3-Productie normen'!$B$35:$C$43,2,FALSE),FALSE)))/VLOOKUP(B126,'2-Kosten per locatie'!$A$11:$C$34,3,FALSE)</f>
        <v>0</v>
      </c>
      <c r="M126" s="78" t="str">
        <f>VLOOKUP(F126,'3-Productie normen'!A:O,14,FALSE)</f>
        <v>V</v>
      </c>
      <c r="N126" s="78"/>
      <c r="P126" s="43">
        <f t="shared" si="5"/>
        <v>841.5</v>
      </c>
    </row>
    <row r="127" spans="1:16" ht="14.1" customHeight="1">
      <c r="A127" s="56">
        <v>127</v>
      </c>
      <c r="B127" s="72" t="s">
        <v>641</v>
      </c>
      <c r="C127" s="47" t="s">
        <v>651</v>
      </c>
      <c r="D127" s="73" t="s">
        <v>266</v>
      </c>
      <c r="E127" s="72" t="s">
        <v>443</v>
      </c>
      <c r="F127" s="315" t="s">
        <v>17</v>
      </c>
      <c r="G127" s="42" t="s">
        <v>462</v>
      </c>
      <c r="H127" s="74">
        <v>6.6</v>
      </c>
      <c r="I127" s="360">
        <f t="shared" si="3"/>
        <v>255</v>
      </c>
      <c r="J127" s="75">
        <v>255</v>
      </c>
      <c r="K127" s="76" t="e">
        <f t="shared" si="4"/>
        <v>#DIV/0!</v>
      </c>
      <c r="L127" s="77">
        <f>IF(J127="nio",0,IF(J127&gt;0,VLOOKUP(F127,'3-Productie normen'!A:M,VLOOKUP(J127,'3-Productie normen'!$B$35:$C$43,2,FALSE),FALSE)))/VLOOKUP(B127,'2-Kosten per locatie'!$A$11:$C$34,3,FALSE)</f>
        <v>0</v>
      </c>
      <c r="M127" s="78" t="str">
        <f>VLOOKUP(F127,'3-Productie normen'!A:O,14,FALSE)</f>
        <v>S</v>
      </c>
      <c r="N127" s="78"/>
      <c r="P127" s="43">
        <f t="shared" si="5"/>
        <v>1683</v>
      </c>
    </row>
    <row r="128" spans="1:16" ht="14.1" customHeight="1">
      <c r="A128" s="56">
        <v>128</v>
      </c>
      <c r="B128" s="72" t="s">
        <v>641</v>
      </c>
      <c r="C128" s="47" t="s">
        <v>651</v>
      </c>
      <c r="D128" s="73" t="s">
        <v>267</v>
      </c>
      <c r="E128" s="72" t="s">
        <v>425</v>
      </c>
      <c r="F128" s="72" t="s">
        <v>220</v>
      </c>
      <c r="G128" s="42" t="s">
        <v>435</v>
      </c>
      <c r="H128" s="74">
        <v>26.6</v>
      </c>
      <c r="I128" s="360">
        <f t="shared" si="3"/>
        <v>255</v>
      </c>
      <c r="J128" s="75">
        <v>255</v>
      </c>
      <c r="K128" s="76" t="e">
        <f t="shared" si="4"/>
        <v>#DIV/0!</v>
      </c>
      <c r="L128" s="77">
        <f>IF(J128="nio",0,IF(J128&gt;0,VLOOKUP(F128,'3-Productie normen'!A:M,VLOOKUP(J128,'3-Productie normen'!$B$35:$C$43,2,FALSE),FALSE)))/VLOOKUP(B128,'2-Kosten per locatie'!$A$11:$C$34,3,FALSE)</f>
        <v>0</v>
      </c>
      <c r="M128" s="78" t="str">
        <f>VLOOKUP(F128,'3-Productie normen'!A:O,14,FALSE)</f>
        <v>V</v>
      </c>
      <c r="N128" s="78"/>
      <c r="P128" s="43">
        <f t="shared" si="5"/>
        <v>6783</v>
      </c>
    </row>
    <row r="129" spans="1:16" ht="14.1" customHeight="1">
      <c r="A129" s="56">
        <v>129</v>
      </c>
      <c r="B129" s="72" t="s">
        <v>641</v>
      </c>
      <c r="C129" s="47" t="s">
        <v>651</v>
      </c>
      <c r="D129" s="73" t="s">
        <v>268</v>
      </c>
      <c r="E129" s="72" t="s">
        <v>491</v>
      </c>
      <c r="F129" s="72" t="s">
        <v>658</v>
      </c>
      <c r="G129" s="42" t="s">
        <v>435</v>
      </c>
      <c r="H129" s="74">
        <v>32.799999999999997</v>
      </c>
      <c r="I129" s="360">
        <f t="shared" si="3"/>
        <v>255</v>
      </c>
      <c r="J129" s="75">
        <v>255</v>
      </c>
      <c r="K129" s="76" t="e">
        <f t="shared" si="4"/>
        <v>#DIV/0!</v>
      </c>
      <c r="L129" s="77">
        <f>IF(J129="nio",0,IF(J129&gt;0,VLOOKUP(F129,'3-Productie normen'!A:M,VLOOKUP(J129,'3-Productie normen'!$B$35:$C$43,2,FALSE),FALSE)))/VLOOKUP(B129,'2-Kosten per locatie'!$A$11:$C$34,3,FALSE)</f>
        <v>0</v>
      </c>
      <c r="M129" s="78" t="str">
        <f>VLOOKUP(F129,'3-Productie normen'!A:O,14,FALSE)</f>
        <v>V</v>
      </c>
      <c r="N129" s="78"/>
      <c r="P129" s="43">
        <f t="shared" si="5"/>
        <v>8364</v>
      </c>
    </row>
    <row r="130" spans="1:16" ht="14.1" customHeight="1">
      <c r="A130" s="56">
        <v>130</v>
      </c>
      <c r="B130" s="72" t="s">
        <v>641</v>
      </c>
      <c r="C130" s="47" t="s">
        <v>651</v>
      </c>
      <c r="D130" s="73" t="s">
        <v>269</v>
      </c>
      <c r="E130" s="72" t="s">
        <v>492</v>
      </c>
      <c r="F130" s="39" t="s">
        <v>657</v>
      </c>
      <c r="G130" s="42" t="s">
        <v>435</v>
      </c>
      <c r="H130" s="74">
        <v>16.5</v>
      </c>
      <c r="I130" s="360">
        <f t="shared" si="3"/>
        <v>255</v>
      </c>
      <c r="J130" s="75">
        <v>255</v>
      </c>
      <c r="K130" s="76" t="e">
        <f t="shared" si="4"/>
        <v>#DIV/0!</v>
      </c>
      <c r="L130" s="77">
        <f>IF(J130="nio",0,IF(J130&gt;0,VLOOKUP(F130,'3-Productie normen'!A:M,VLOOKUP(J130,'3-Productie normen'!$B$35:$C$43,2,FALSE),FALSE)))/VLOOKUP(B130,'2-Kosten per locatie'!$A$11:$C$34,3,FALSE)</f>
        <v>0</v>
      </c>
      <c r="M130" s="78" t="str">
        <f>VLOOKUP(F130,'3-Productie normen'!A:O,14,FALSE)</f>
        <v>V</v>
      </c>
      <c r="N130" s="78"/>
      <c r="P130" s="43">
        <f t="shared" si="5"/>
        <v>4207.5</v>
      </c>
    </row>
    <row r="131" spans="1:16" ht="14.1" customHeight="1">
      <c r="A131" s="56">
        <v>131</v>
      </c>
      <c r="B131" s="72" t="s">
        <v>641</v>
      </c>
      <c r="C131" s="47" t="s">
        <v>651</v>
      </c>
      <c r="D131" s="73" t="s">
        <v>271</v>
      </c>
      <c r="E131" s="72" t="s">
        <v>425</v>
      </c>
      <c r="F131" s="72" t="s">
        <v>220</v>
      </c>
      <c r="G131" s="42" t="s">
        <v>92</v>
      </c>
      <c r="H131" s="74">
        <v>16.5</v>
      </c>
      <c r="I131" s="360">
        <f t="shared" si="3"/>
        <v>255</v>
      </c>
      <c r="J131" s="75">
        <v>255</v>
      </c>
      <c r="K131" s="76" t="e">
        <f t="shared" si="4"/>
        <v>#DIV/0!</v>
      </c>
      <c r="L131" s="77">
        <f>IF(J131="nio",0,IF(J131&gt;0,VLOOKUP(F131,'3-Productie normen'!A:M,VLOOKUP(J131,'3-Productie normen'!$B$35:$C$43,2,FALSE),FALSE)))/VLOOKUP(B131,'2-Kosten per locatie'!$A$11:$C$34,3,FALSE)</f>
        <v>0</v>
      </c>
      <c r="M131" s="78" t="str">
        <f>VLOOKUP(F131,'3-Productie normen'!A:O,14,FALSE)</f>
        <v>V</v>
      </c>
      <c r="N131" s="78"/>
      <c r="P131" s="43">
        <f t="shared" si="5"/>
        <v>4207.5</v>
      </c>
    </row>
    <row r="132" spans="1:16" ht="14.1" customHeight="1">
      <c r="A132" s="56">
        <v>132</v>
      </c>
      <c r="B132" s="72" t="s">
        <v>642</v>
      </c>
      <c r="C132" s="47" t="s">
        <v>90</v>
      </c>
      <c r="D132" s="73" t="s">
        <v>224</v>
      </c>
      <c r="E132" s="72" t="s">
        <v>493</v>
      </c>
      <c r="F132" s="72" t="s">
        <v>91</v>
      </c>
      <c r="G132" s="42" t="s">
        <v>494</v>
      </c>
      <c r="H132" s="74">
        <v>43</v>
      </c>
      <c r="I132" s="360">
        <f t="shared" si="3"/>
        <v>255</v>
      </c>
      <c r="J132" s="75">
        <v>255</v>
      </c>
      <c r="K132" s="76" t="e">
        <f t="shared" si="4"/>
        <v>#DIV/0!</v>
      </c>
      <c r="L132" s="77">
        <f>IF(J132="nio",0,IF(J132&gt;0,VLOOKUP(F132,'3-Productie normen'!A:M,VLOOKUP(J132,'3-Productie normen'!$B$35:$C$43,2,FALSE),FALSE)))/VLOOKUP(B132,'2-Kosten per locatie'!$A$11:$C$34,3,FALSE)</f>
        <v>0</v>
      </c>
      <c r="M132" s="78" t="str">
        <f>VLOOKUP(F132,'3-Productie normen'!A:O,14,FALSE)</f>
        <v>V</v>
      </c>
      <c r="N132" s="78"/>
      <c r="P132" s="43">
        <f t="shared" si="5"/>
        <v>10965</v>
      </c>
    </row>
    <row r="133" spans="1:16" ht="14.1" customHeight="1">
      <c r="A133" s="56">
        <v>133</v>
      </c>
      <c r="B133" s="72" t="s">
        <v>642</v>
      </c>
      <c r="C133" s="47" t="s">
        <v>90</v>
      </c>
      <c r="D133" s="73" t="s">
        <v>225</v>
      </c>
      <c r="E133" s="72" t="s">
        <v>495</v>
      </c>
      <c r="F133" s="72" t="s">
        <v>91</v>
      </c>
      <c r="G133" s="42" t="s">
        <v>472</v>
      </c>
      <c r="H133" s="74">
        <v>5.5</v>
      </c>
      <c r="I133" s="360">
        <f t="shared" si="3"/>
        <v>255</v>
      </c>
      <c r="J133" s="75">
        <v>255</v>
      </c>
      <c r="K133" s="76" t="e">
        <f t="shared" si="4"/>
        <v>#DIV/0!</v>
      </c>
      <c r="L133" s="77">
        <f>IF(J133="nio",0,IF(J133&gt;0,VLOOKUP(F133,'3-Productie normen'!A:M,VLOOKUP(J133,'3-Productie normen'!$B$35:$C$43,2,FALSE),FALSE)))/VLOOKUP(B133,'2-Kosten per locatie'!$A$11:$C$34,3,FALSE)</f>
        <v>0</v>
      </c>
      <c r="M133" s="78" t="str">
        <f>VLOOKUP(F133,'3-Productie normen'!A:O,14,FALSE)</f>
        <v>V</v>
      </c>
      <c r="N133" s="78"/>
      <c r="P133" s="43">
        <f t="shared" si="5"/>
        <v>1402.5</v>
      </c>
    </row>
    <row r="134" spans="1:16" ht="14.1" customHeight="1">
      <c r="A134" s="56">
        <v>134</v>
      </c>
      <c r="B134" s="72" t="s">
        <v>642</v>
      </c>
      <c r="C134" s="47" t="s">
        <v>90</v>
      </c>
      <c r="D134" s="73" t="s">
        <v>226</v>
      </c>
      <c r="E134" s="72" t="s">
        <v>496</v>
      </c>
      <c r="F134" s="315" t="s">
        <v>174</v>
      </c>
      <c r="G134" s="42" t="s">
        <v>435</v>
      </c>
      <c r="H134" s="74">
        <v>20.8</v>
      </c>
      <c r="I134" s="360">
        <f t="shared" si="3"/>
        <v>255</v>
      </c>
      <c r="J134" s="75">
        <v>255</v>
      </c>
      <c r="K134" s="76" t="e">
        <f t="shared" si="4"/>
        <v>#DIV/0!</v>
      </c>
      <c r="L134" s="77">
        <f>IF(J134="nio",0,IF(J134&gt;0,VLOOKUP(F134,'3-Productie normen'!A:M,VLOOKUP(J134,'3-Productie normen'!$B$35:$C$43,2,FALSE),FALSE)))/VLOOKUP(B134,'2-Kosten per locatie'!$A$11:$C$34,3,FALSE)</f>
        <v>0</v>
      </c>
      <c r="M134" s="78" t="str">
        <f>VLOOKUP(F134,'3-Productie normen'!A:O,14,FALSE)</f>
        <v>B</v>
      </c>
      <c r="N134" s="78"/>
      <c r="P134" s="43">
        <f t="shared" si="5"/>
        <v>5304</v>
      </c>
    </row>
    <row r="135" spans="1:16" ht="14.1" customHeight="1">
      <c r="A135" s="56">
        <v>135</v>
      </c>
      <c r="B135" s="72" t="s">
        <v>642</v>
      </c>
      <c r="C135" s="47" t="s">
        <v>90</v>
      </c>
      <c r="D135" s="73" t="s">
        <v>227</v>
      </c>
      <c r="E135" s="72" t="s">
        <v>497</v>
      </c>
      <c r="F135" s="315" t="s">
        <v>174</v>
      </c>
      <c r="G135" s="42" t="s">
        <v>435</v>
      </c>
      <c r="H135" s="74">
        <v>20</v>
      </c>
      <c r="I135" s="360">
        <f t="shared" si="3"/>
        <v>255</v>
      </c>
      <c r="J135" s="75">
        <v>255</v>
      </c>
      <c r="K135" s="76" t="e">
        <f t="shared" si="4"/>
        <v>#DIV/0!</v>
      </c>
      <c r="L135" s="77">
        <f>IF(J135="nio",0,IF(J135&gt;0,VLOOKUP(F135,'3-Productie normen'!A:M,VLOOKUP(J135,'3-Productie normen'!$B$35:$C$43,2,FALSE),FALSE)))/VLOOKUP(B135,'2-Kosten per locatie'!$A$11:$C$34,3,FALSE)</f>
        <v>0</v>
      </c>
      <c r="M135" s="78" t="str">
        <f>VLOOKUP(F135,'3-Productie normen'!A:O,14,FALSE)</f>
        <v>B</v>
      </c>
      <c r="N135" s="78"/>
      <c r="P135" s="43">
        <f t="shared" si="5"/>
        <v>5100</v>
      </c>
    </row>
    <row r="136" spans="1:16" ht="14.1" customHeight="1">
      <c r="A136" s="56">
        <v>136</v>
      </c>
      <c r="B136" s="72" t="s">
        <v>642</v>
      </c>
      <c r="C136" s="47" t="s">
        <v>90</v>
      </c>
      <c r="D136" s="73" t="s">
        <v>228</v>
      </c>
      <c r="E136" s="72" t="s">
        <v>498</v>
      </c>
      <c r="F136" s="315" t="s">
        <v>174</v>
      </c>
      <c r="G136" s="42" t="s">
        <v>435</v>
      </c>
      <c r="H136" s="74">
        <v>20</v>
      </c>
      <c r="I136" s="360">
        <f t="shared" si="3"/>
        <v>255</v>
      </c>
      <c r="J136" s="75">
        <v>255</v>
      </c>
      <c r="K136" s="76" t="e">
        <f t="shared" si="4"/>
        <v>#DIV/0!</v>
      </c>
      <c r="L136" s="77">
        <f>IF(J136="nio",0,IF(J136&gt;0,VLOOKUP(F136,'3-Productie normen'!A:M,VLOOKUP(J136,'3-Productie normen'!$B$35:$C$43,2,FALSE),FALSE)))/VLOOKUP(B136,'2-Kosten per locatie'!$A$11:$C$34,3,FALSE)</f>
        <v>0</v>
      </c>
      <c r="M136" s="78" t="str">
        <f>VLOOKUP(F136,'3-Productie normen'!A:O,14,FALSE)</f>
        <v>B</v>
      </c>
      <c r="N136" s="78"/>
      <c r="P136" s="43">
        <f t="shared" si="5"/>
        <v>5100</v>
      </c>
    </row>
    <row r="137" spans="1:16" ht="14.1" customHeight="1">
      <c r="A137" s="56">
        <v>137</v>
      </c>
      <c r="B137" s="72" t="s">
        <v>642</v>
      </c>
      <c r="C137" s="47" t="s">
        <v>90</v>
      </c>
      <c r="D137" s="73" t="s">
        <v>229</v>
      </c>
      <c r="E137" s="72" t="s">
        <v>499</v>
      </c>
      <c r="F137" s="315" t="s">
        <v>174</v>
      </c>
      <c r="G137" s="42" t="s">
        <v>435</v>
      </c>
      <c r="H137" s="74">
        <v>20</v>
      </c>
      <c r="I137" s="360">
        <f t="shared" si="3"/>
        <v>255</v>
      </c>
      <c r="J137" s="75">
        <v>255</v>
      </c>
      <c r="K137" s="76" t="e">
        <f t="shared" si="4"/>
        <v>#DIV/0!</v>
      </c>
      <c r="L137" s="77">
        <f>IF(J137="nio",0,IF(J137&gt;0,VLOOKUP(F137,'3-Productie normen'!A:M,VLOOKUP(J137,'3-Productie normen'!$B$35:$C$43,2,FALSE),FALSE)))/VLOOKUP(B137,'2-Kosten per locatie'!$A$11:$C$34,3,FALSE)</f>
        <v>0</v>
      </c>
      <c r="M137" s="78" t="str">
        <f>VLOOKUP(F137,'3-Productie normen'!A:O,14,FALSE)</f>
        <v>B</v>
      </c>
      <c r="N137" s="78"/>
      <c r="P137" s="43">
        <f t="shared" si="5"/>
        <v>5100</v>
      </c>
    </row>
    <row r="138" spans="1:16" ht="14.1" customHeight="1">
      <c r="A138" s="56">
        <v>138</v>
      </c>
      <c r="B138" s="72" t="s">
        <v>642</v>
      </c>
      <c r="C138" s="47" t="s">
        <v>90</v>
      </c>
      <c r="D138" s="73" t="s">
        <v>230</v>
      </c>
      <c r="E138" s="72" t="s">
        <v>500</v>
      </c>
      <c r="F138" s="72" t="s">
        <v>91</v>
      </c>
      <c r="G138" s="42" t="s">
        <v>472</v>
      </c>
      <c r="H138" s="74">
        <v>15.3</v>
      </c>
      <c r="I138" s="360">
        <f t="shared" ref="I138:I201" si="6">SUM(J138:J138)</f>
        <v>255</v>
      </c>
      <c r="J138" s="75">
        <v>255</v>
      </c>
      <c r="K138" s="76" t="e">
        <f t="shared" ref="K138:K201" si="7">IF(J138="nio",0,IF(J138&gt;0,J138*H138/L138,0))</f>
        <v>#DIV/0!</v>
      </c>
      <c r="L138" s="77">
        <f>IF(J138="nio",0,IF(J138&gt;0,VLOOKUP(F138,'3-Productie normen'!A:M,VLOOKUP(J138,'3-Productie normen'!$B$35:$C$43,2,FALSE),FALSE)))/VLOOKUP(B138,'2-Kosten per locatie'!$A$11:$C$34,3,FALSE)</f>
        <v>0</v>
      </c>
      <c r="M138" s="78" t="str">
        <f>VLOOKUP(F138,'3-Productie normen'!A:O,14,FALSE)</f>
        <v>V</v>
      </c>
      <c r="N138" s="78"/>
      <c r="P138" s="43">
        <f t="shared" ref="P138:P201" si="8">I138*H138</f>
        <v>3901.5</v>
      </c>
    </row>
    <row r="139" spans="1:16" ht="14.1" customHeight="1">
      <c r="A139" s="56">
        <v>139</v>
      </c>
      <c r="B139" s="72" t="s">
        <v>642</v>
      </c>
      <c r="C139" s="47" t="s">
        <v>90</v>
      </c>
      <c r="D139" s="73" t="s">
        <v>231</v>
      </c>
      <c r="E139" s="72" t="s">
        <v>425</v>
      </c>
      <c r="F139" s="72" t="s">
        <v>220</v>
      </c>
      <c r="G139" s="42" t="s">
        <v>494</v>
      </c>
      <c r="H139" s="74">
        <v>56.2</v>
      </c>
      <c r="I139" s="360">
        <f t="shared" si="6"/>
        <v>255</v>
      </c>
      <c r="J139" s="75">
        <v>255</v>
      </c>
      <c r="K139" s="76" t="e">
        <f t="shared" si="7"/>
        <v>#DIV/0!</v>
      </c>
      <c r="L139" s="77">
        <f>IF(J139="nio",0,IF(J139&gt;0,VLOOKUP(F139,'3-Productie normen'!A:M,VLOOKUP(J139,'3-Productie normen'!$B$35:$C$43,2,FALSE),FALSE)))/VLOOKUP(B139,'2-Kosten per locatie'!$A$11:$C$34,3,FALSE)</f>
        <v>0</v>
      </c>
      <c r="M139" s="78" t="str">
        <f>VLOOKUP(F139,'3-Productie normen'!A:O,14,FALSE)</f>
        <v>V</v>
      </c>
      <c r="N139" s="78"/>
      <c r="P139" s="43">
        <f t="shared" si="8"/>
        <v>14331</v>
      </c>
    </row>
    <row r="140" spans="1:16" ht="14.1" customHeight="1">
      <c r="A140" s="56">
        <v>140</v>
      </c>
      <c r="B140" s="72" t="s">
        <v>642</v>
      </c>
      <c r="C140" s="47" t="s">
        <v>90</v>
      </c>
      <c r="D140" s="73" t="s">
        <v>290</v>
      </c>
      <c r="E140" s="72" t="s">
        <v>448</v>
      </c>
      <c r="F140" s="315" t="s">
        <v>175</v>
      </c>
      <c r="G140" s="42" t="s">
        <v>494</v>
      </c>
      <c r="H140" s="74">
        <v>4.3</v>
      </c>
      <c r="I140" s="360">
        <f t="shared" si="6"/>
        <v>255</v>
      </c>
      <c r="J140" s="75">
        <v>255</v>
      </c>
      <c r="K140" s="76" t="e">
        <f t="shared" si="7"/>
        <v>#DIV/0!</v>
      </c>
      <c r="L140" s="77">
        <f>IF(J140="nio",0,IF(J140&gt;0,VLOOKUP(F140,'3-Productie normen'!A:M,VLOOKUP(J140,'3-Productie normen'!$B$35:$C$43,2,FALSE),FALSE)))/VLOOKUP(B140,'2-Kosten per locatie'!$A$11:$C$34,3,FALSE)</f>
        <v>0</v>
      </c>
      <c r="M140" s="78" t="str">
        <f>VLOOKUP(F140,'3-Productie normen'!A:O,14,FALSE)</f>
        <v>V</v>
      </c>
      <c r="N140" s="78"/>
      <c r="P140" s="43">
        <f t="shared" si="8"/>
        <v>1096.5</v>
      </c>
    </row>
    <row r="141" spans="1:16" ht="14.1" customHeight="1">
      <c r="A141" s="56">
        <v>141</v>
      </c>
      <c r="B141" s="72" t="s">
        <v>642</v>
      </c>
      <c r="C141" s="47" t="s">
        <v>90</v>
      </c>
      <c r="D141" s="73" t="s">
        <v>234</v>
      </c>
      <c r="E141" s="72" t="s">
        <v>464</v>
      </c>
      <c r="F141" s="315" t="s">
        <v>176</v>
      </c>
      <c r="G141" s="42" t="s">
        <v>435</v>
      </c>
      <c r="H141" s="74">
        <v>60.2</v>
      </c>
      <c r="I141" s="360">
        <f t="shared" si="6"/>
        <v>255</v>
      </c>
      <c r="J141" s="75">
        <v>255</v>
      </c>
      <c r="K141" s="76" t="e">
        <f t="shared" si="7"/>
        <v>#DIV/0!</v>
      </c>
      <c r="L141" s="77">
        <f>IF(J141="nio",0,IF(J141&gt;0,VLOOKUP(F141,'3-Productie normen'!A:M,VLOOKUP(J141,'3-Productie normen'!$B$35:$C$43,2,FALSE),FALSE)))/VLOOKUP(B141,'2-Kosten per locatie'!$A$11:$C$34,3,FALSE)</f>
        <v>0</v>
      </c>
      <c r="M141" s="78" t="str">
        <f>VLOOKUP(F141,'3-Productie normen'!A:O,14,FALSE)</f>
        <v>B</v>
      </c>
      <c r="N141" s="78"/>
      <c r="P141" s="43">
        <f t="shared" si="8"/>
        <v>15351</v>
      </c>
    </row>
    <row r="142" spans="1:16" ht="14.1" customHeight="1">
      <c r="A142" s="56">
        <v>142</v>
      </c>
      <c r="B142" s="72" t="s">
        <v>642</v>
      </c>
      <c r="C142" s="47" t="s">
        <v>90</v>
      </c>
      <c r="D142" s="73" t="s">
        <v>235</v>
      </c>
      <c r="E142" s="72" t="s">
        <v>480</v>
      </c>
      <c r="F142" s="403" t="s">
        <v>480</v>
      </c>
      <c r="G142" s="42" t="s">
        <v>494</v>
      </c>
      <c r="H142" s="74">
        <v>9.3000000000000007</v>
      </c>
      <c r="I142" s="360">
        <f t="shared" si="6"/>
        <v>255</v>
      </c>
      <c r="J142" s="75">
        <v>255</v>
      </c>
      <c r="K142" s="76" t="e">
        <f t="shared" si="7"/>
        <v>#DIV/0!</v>
      </c>
      <c r="L142" s="77">
        <f>IF(J142="nio",0,IF(J142&gt;0,VLOOKUP(F142,'3-Productie normen'!A:M,VLOOKUP(J142,'3-Productie normen'!$B$35:$C$43,2,FALSE),FALSE)))/VLOOKUP(B142,'2-Kosten per locatie'!$A$11:$C$34,3,FALSE)</f>
        <v>0</v>
      </c>
      <c r="M142" s="78" t="str">
        <f>VLOOKUP(F142,'3-Productie normen'!A:O,14,FALSE)</f>
        <v>V</v>
      </c>
      <c r="N142" s="78"/>
      <c r="P142" s="43">
        <f t="shared" si="8"/>
        <v>2371.5</v>
      </c>
    </row>
    <row r="143" spans="1:16" ht="14.1" customHeight="1">
      <c r="A143" s="56">
        <v>143</v>
      </c>
      <c r="B143" s="72" t="s">
        <v>642</v>
      </c>
      <c r="C143" s="47" t="s">
        <v>90</v>
      </c>
      <c r="D143" s="73" t="s">
        <v>236</v>
      </c>
      <c r="E143" s="72" t="s">
        <v>463</v>
      </c>
      <c r="F143" s="315" t="s">
        <v>17</v>
      </c>
      <c r="G143" s="42" t="s">
        <v>461</v>
      </c>
      <c r="H143" s="74">
        <v>4.8</v>
      </c>
      <c r="I143" s="360">
        <f t="shared" si="6"/>
        <v>255</v>
      </c>
      <c r="J143" s="75">
        <v>255</v>
      </c>
      <c r="K143" s="76" t="e">
        <f t="shared" si="7"/>
        <v>#DIV/0!</v>
      </c>
      <c r="L143" s="77">
        <f>IF(J143="nio",0,IF(J143&gt;0,VLOOKUP(F143,'3-Productie normen'!A:M,VLOOKUP(J143,'3-Productie normen'!$B$35:$C$43,2,FALSE),FALSE)))/VLOOKUP(B143,'2-Kosten per locatie'!$A$11:$C$34,3,FALSE)</f>
        <v>0</v>
      </c>
      <c r="M143" s="78" t="str">
        <f>VLOOKUP(F143,'3-Productie normen'!A:O,14,FALSE)</f>
        <v>S</v>
      </c>
      <c r="N143" s="78"/>
      <c r="P143" s="43">
        <f t="shared" si="8"/>
        <v>1224</v>
      </c>
    </row>
    <row r="144" spans="1:16" ht="14.1" customHeight="1">
      <c r="A144" s="56">
        <v>144</v>
      </c>
      <c r="B144" s="72" t="s">
        <v>642</v>
      </c>
      <c r="C144" s="47" t="s">
        <v>90</v>
      </c>
      <c r="D144" s="73" t="s">
        <v>237</v>
      </c>
      <c r="E144" s="72" t="s">
        <v>451</v>
      </c>
      <c r="F144" s="315" t="s">
        <v>17</v>
      </c>
      <c r="G144" s="42" t="s">
        <v>461</v>
      </c>
      <c r="H144" s="74">
        <v>2.8</v>
      </c>
      <c r="I144" s="360">
        <f t="shared" si="6"/>
        <v>255</v>
      </c>
      <c r="J144" s="75">
        <v>255</v>
      </c>
      <c r="K144" s="76" t="e">
        <f t="shared" si="7"/>
        <v>#DIV/0!</v>
      </c>
      <c r="L144" s="77">
        <f>IF(J144="nio",0,IF(J144&gt;0,VLOOKUP(F144,'3-Productie normen'!A:M,VLOOKUP(J144,'3-Productie normen'!$B$35:$C$43,2,FALSE),FALSE)))/VLOOKUP(B144,'2-Kosten per locatie'!$A$11:$C$34,3,FALSE)</f>
        <v>0</v>
      </c>
      <c r="M144" s="78" t="str">
        <f>VLOOKUP(F144,'3-Productie normen'!A:O,14,FALSE)</f>
        <v>S</v>
      </c>
      <c r="N144" s="78"/>
      <c r="P144" s="43">
        <f t="shared" si="8"/>
        <v>714</v>
      </c>
    </row>
    <row r="145" spans="1:16" ht="14.1" customHeight="1">
      <c r="A145" s="56">
        <v>145</v>
      </c>
      <c r="B145" s="72" t="s">
        <v>642</v>
      </c>
      <c r="C145" s="47" t="s">
        <v>90</v>
      </c>
      <c r="D145" s="73" t="s">
        <v>238</v>
      </c>
      <c r="E145" s="72" t="s">
        <v>449</v>
      </c>
      <c r="F145" s="315" t="s">
        <v>17</v>
      </c>
      <c r="G145" s="42" t="s">
        <v>461</v>
      </c>
      <c r="H145" s="74">
        <v>5.8</v>
      </c>
      <c r="I145" s="360">
        <f t="shared" si="6"/>
        <v>255</v>
      </c>
      <c r="J145" s="75">
        <v>255</v>
      </c>
      <c r="K145" s="76" t="e">
        <f t="shared" si="7"/>
        <v>#DIV/0!</v>
      </c>
      <c r="L145" s="77">
        <f>IF(J145="nio",0,IF(J145&gt;0,VLOOKUP(F145,'3-Productie normen'!A:M,VLOOKUP(J145,'3-Productie normen'!$B$35:$C$43,2,FALSE),FALSE)))/VLOOKUP(B145,'2-Kosten per locatie'!$A$11:$C$34,3,FALSE)</f>
        <v>0</v>
      </c>
      <c r="M145" s="78" t="str">
        <f>VLOOKUP(F145,'3-Productie normen'!A:O,14,FALSE)</f>
        <v>S</v>
      </c>
      <c r="N145" s="78"/>
      <c r="P145" s="43">
        <f t="shared" si="8"/>
        <v>1479</v>
      </c>
    </row>
    <row r="146" spans="1:16" ht="14.1" customHeight="1">
      <c r="A146" s="56">
        <v>146</v>
      </c>
      <c r="B146" s="72" t="s">
        <v>642</v>
      </c>
      <c r="C146" s="47" t="s">
        <v>90</v>
      </c>
      <c r="D146" s="73" t="s">
        <v>239</v>
      </c>
      <c r="E146" s="72" t="s">
        <v>468</v>
      </c>
      <c r="F146" s="72" t="s">
        <v>174</v>
      </c>
      <c r="G146" s="42" t="s">
        <v>494</v>
      </c>
      <c r="H146" s="74">
        <v>2.1</v>
      </c>
      <c r="I146" s="360">
        <f t="shared" si="6"/>
        <v>255</v>
      </c>
      <c r="J146" s="75">
        <v>255</v>
      </c>
      <c r="K146" s="76" t="e">
        <f t="shared" si="7"/>
        <v>#DIV/0!</v>
      </c>
      <c r="L146" s="77">
        <f>IF(J146="nio",0,IF(J146&gt;0,VLOOKUP(F146,'3-Productie normen'!A:M,VLOOKUP(J146,'3-Productie normen'!$B$35:$C$43,2,FALSE),FALSE)))/VLOOKUP(B146,'2-Kosten per locatie'!$A$11:$C$34,3,FALSE)</f>
        <v>0</v>
      </c>
      <c r="M146" s="78" t="str">
        <f>VLOOKUP(F146,'3-Productie normen'!A:O,14,FALSE)</f>
        <v>B</v>
      </c>
      <c r="N146" s="78"/>
      <c r="P146" s="43">
        <f t="shared" si="8"/>
        <v>535.5</v>
      </c>
    </row>
    <row r="147" spans="1:16" ht="14.1" customHeight="1">
      <c r="A147" s="56">
        <v>147</v>
      </c>
      <c r="B147" s="72" t="s">
        <v>642</v>
      </c>
      <c r="C147" s="47" t="s">
        <v>90</v>
      </c>
      <c r="D147" s="73" t="s">
        <v>240</v>
      </c>
      <c r="E147" s="72" t="s">
        <v>501</v>
      </c>
      <c r="F147" s="72" t="s">
        <v>658</v>
      </c>
      <c r="G147" s="42" t="s">
        <v>494</v>
      </c>
      <c r="H147" s="74">
        <v>21.7</v>
      </c>
      <c r="I147" s="360">
        <f t="shared" si="6"/>
        <v>255</v>
      </c>
      <c r="J147" s="75">
        <v>255</v>
      </c>
      <c r="K147" s="76" t="e">
        <f t="shared" si="7"/>
        <v>#DIV/0!</v>
      </c>
      <c r="L147" s="77">
        <f>IF(J147="nio",0,IF(J147&gt;0,VLOOKUP(F147,'3-Productie normen'!A:M,VLOOKUP(J147,'3-Productie normen'!$B$35:$C$43,2,FALSE),FALSE)))/VLOOKUP(B147,'2-Kosten per locatie'!$A$11:$C$34,3,FALSE)</f>
        <v>0</v>
      </c>
      <c r="M147" s="78" t="str">
        <f>VLOOKUP(F147,'3-Productie normen'!A:O,14,FALSE)</f>
        <v>V</v>
      </c>
      <c r="N147" s="78"/>
      <c r="P147" s="43">
        <f t="shared" si="8"/>
        <v>5533.5</v>
      </c>
    </row>
    <row r="148" spans="1:16" ht="14.1" customHeight="1">
      <c r="A148" s="56">
        <v>148</v>
      </c>
      <c r="B148" s="72" t="s">
        <v>644</v>
      </c>
      <c r="C148" s="47" t="s">
        <v>90</v>
      </c>
      <c r="D148" s="73"/>
      <c r="E148" s="72" t="s">
        <v>442</v>
      </c>
      <c r="F148" s="72" t="s">
        <v>17</v>
      </c>
      <c r="G148" s="42" t="s">
        <v>502</v>
      </c>
      <c r="H148" s="74">
        <v>2.76</v>
      </c>
      <c r="I148" s="360">
        <f t="shared" si="6"/>
        <v>255</v>
      </c>
      <c r="J148" s="75">
        <v>255</v>
      </c>
      <c r="K148" s="76" t="e">
        <f t="shared" si="7"/>
        <v>#DIV/0!</v>
      </c>
      <c r="L148" s="77">
        <f>IF(J148="nio",0,IF(J148&gt;0,VLOOKUP(F148,'3-Productie normen'!A:M,VLOOKUP(J148,'3-Productie normen'!$B$35:$C$43,2,FALSE),FALSE)))/VLOOKUP(B148,'2-Kosten per locatie'!$A$11:$C$34,3,FALSE)</f>
        <v>0</v>
      </c>
      <c r="M148" s="78" t="str">
        <f>VLOOKUP(F148,'3-Productie normen'!A:O,14,FALSE)</f>
        <v>S</v>
      </c>
      <c r="N148" s="78"/>
      <c r="P148" s="43">
        <f t="shared" si="8"/>
        <v>703.8</v>
      </c>
    </row>
    <row r="149" spans="1:16" ht="14.1" customHeight="1">
      <c r="A149" s="56">
        <v>149</v>
      </c>
      <c r="B149" s="72" t="s">
        <v>644</v>
      </c>
      <c r="C149" s="47" t="s">
        <v>90</v>
      </c>
      <c r="D149" s="73"/>
      <c r="E149" s="72" t="s">
        <v>442</v>
      </c>
      <c r="F149" s="72" t="s">
        <v>17</v>
      </c>
      <c r="G149" s="42" t="s">
        <v>502</v>
      </c>
      <c r="H149" s="74">
        <v>2.76</v>
      </c>
      <c r="I149" s="360">
        <f t="shared" si="6"/>
        <v>255</v>
      </c>
      <c r="J149" s="75">
        <v>255</v>
      </c>
      <c r="K149" s="76" t="e">
        <f t="shared" si="7"/>
        <v>#DIV/0!</v>
      </c>
      <c r="L149" s="77">
        <f>IF(J149="nio",0,IF(J149&gt;0,VLOOKUP(F149,'3-Productie normen'!A:M,VLOOKUP(J149,'3-Productie normen'!$B$35:$C$43,2,FALSE),FALSE)))/VLOOKUP(B149,'2-Kosten per locatie'!$A$11:$C$34,3,FALSE)</f>
        <v>0</v>
      </c>
      <c r="M149" s="78" t="str">
        <f>VLOOKUP(F149,'3-Productie normen'!A:O,14,FALSE)</f>
        <v>S</v>
      </c>
      <c r="N149" s="78"/>
      <c r="P149" s="43">
        <f t="shared" si="8"/>
        <v>703.8</v>
      </c>
    </row>
    <row r="150" spans="1:16" ht="14.1" customHeight="1">
      <c r="A150" s="56">
        <v>150</v>
      </c>
      <c r="B150" s="72" t="s">
        <v>644</v>
      </c>
      <c r="C150" s="47" t="s">
        <v>90</v>
      </c>
      <c r="D150" s="73"/>
      <c r="E150" s="72" t="s">
        <v>503</v>
      </c>
      <c r="F150" s="315" t="s">
        <v>220</v>
      </c>
      <c r="G150" s="42" t="s">
        <v>212</v>
      </c>
      <c r="H150" s="74">
        <v>43.75</v>
      </c>
      <c r="I150" s="360">
        <f t="shared" si="6"/>
        <v>255</v>
      </c>
      <c r="J150" s="75">
        <v>255</v>
      </c>
      <c r="K150" s="76" t="e">
        <f t="shared" si="7"/>
        <v>#DIV/0!</v>
      </c>
      <c r="L150" s="77">
        <f>IF(J150="nio",0,IF(J150&gt;0,VLOOKUP(F150,'3-Productie normen'!A:M,VLOOKUP(J150,'3-Productie normen'!$B$35:$C$43,2,FALSE),FALSE)))/VLOOKUP(B150,'2-Kosten per locatie'!$A$11:$C$34,3,FALSE)</f>
        <v>0</v>
      </c>
      <c r="M150" s="78" t="str">
        <f>VLOOKUP(F150,'3-Productie normen'!A:O,14,FALSE)</f>
        <v>V</v>
      </c>
      <c r="N150" s="78"/>
      <c r="P150" s="43">
        <f t="shared" si="8"/>
        <v>11156.25</v>
      </c>
    </row>
    <row r="151" spans="1:16" ht="14.1" customHeight="1">
      <c r="A151" s="56">
        <v>151</v>
      </c>
      <c r="B151" s="72" t="s">
        <v>644</v>
      </c>
      <c r="C151" s="47" t="s">
        <v>90</v>
      </c>
      <c r="D151" s="73"/>
      <c r="E151" s="72" t="s">
        <v>503</v>
      </c>
      <c r="F151" s="315" t="s">
        <v>220</v>
      </c>
      <c r="G151" s="42" t="s">
        <v>212</v>
      </c>
      <c r="H151" s="74">
        <v>28.64</v>
      </c>
      <c r="I151" s="360">
        <f t="shared" si="6"/>
        <v>255</v>
      </c>
      <c r="J151" s="75">
        <v>255</v>
      </c>
      <c r="K151" s="76" t="e">
        <f t="shared" si="7"/>
        <v>#DIV/0!</v>
      </c>
      <c r="L151" s="77">
        <f>IF(J151="nio",0,IF(J151&gt;0,VLOOKUP(F151,'3-Productie normen'!A:M,VLOOKUP(J151,'3-Productie normen'!$B$35:$C$43,2,FALSE),FALSE)))/VLOOKUP(B151,'2-Kosten per locatie'!$A$11:$C$34,3,FALSE)</f>
        <v>0</v>
      </c>
      <c r="M151" s="78" t="str">
        <f>VLOOKUP(F151,'3-Productie normen'!A:O,14,FALSE)</f>
        <v>V</v>
      </c>
      <c r="N151" s="78"/>
      <c r="P151" s="43">
        <f t="shared" si="8"/>
        <v>7303.2</v>
      </c>
    </row>
    <row r="152" spans="1:16" ht="14.1" customHeight="1">
      <c r="A152" s="56">
        <v>152</v>
      </c>
      <c r="B152" s="72" t="s">
        <v>644</v>
      </c>
      <c r="C152" s="47" t="s">
        <v>90</v>
      </c>
      <c r="D152" s="73"/>
      <c r="E152" s="72" t="s">
        <v>503</v>
      </c>
      <c r="F152" s="315" t="s">
        <v>220</v>
      </c>
      <c r="G152" s="42" t="s">
        <v>212</v>
      </c>
      <c r="H152" s="74">
        <v>12.65</v>
      </c>
      <c r="I152" s="360">
        <f t="shared" si="6"/>
        <v>255</v>
      </c>
      <c r="J152" s="75">
        <v>255</v>
      </c>
      <c r="K152" s="76" t="e">
        <f t="shared" si="7"/>
        <v>#DIV/0!</v>
      </c>
      <c r="L152" s="77">
        <f>IF(J152="nio",0,IF(J152&gt;0,VLOOKUP(F152,'3-Productie normen'!A:M,VLOOKUP(J152,'3-Productie normen'!$B$35:$C$43,2,FALSE),FALSE)))/VLOOKUP(B152,'2-Kosten per locatie'!$A$11:$C$34,3,FALSE)</f>
        <v>0</v>
      </c>
      <c r="M152" s="78" t="str">
        <f>VLOOKUP(F152,'3-Productie normen'!A:O,14,FALSE)</f>
        <v>V</v>
      </c>
      <c r="N152" s="78"/>
      <c r="P152" s="43">
        <f t="shared" si="8"/>
        <v>3225.75</v>
      </c>
    </row>
    <row r="153" spans="1:16" ht="14.1" customHeight="1">
      <c r="A153" s="56">
        <v>153</v>
      </c>
      <c r="B153" s="72" t="s">
        <v>644</v>
      </c>
      <c r="C153" s="47" t="s">
        <v>90</v>
      </c>
      <c r="D153" s="73"/>
      <c r="E153" s="72" t="s">
        <v>457</v>
      </c>
      <c r="F153" s="39" t="s">
        <v>218</v>
      </c>
      <c r="G153" s="42" t="s">
        <v>502</v>
      </c>
      <c r="H153" s="74">
        <v>4.28</v>
      </c>
      <c r="I153" s="360">
        <f t="shared" si="6"/>
        <v>255</v>
      </c>
      <c r="J153" s="75">
        <v>255</v>
      </c>
      <c r="K153" s="76" t="e">
        <f t="shared" si="7"/>
        <v>#DIV/0!</v>
      </c>
      <c r="L153" s="77">
        <f>IF(J153="nio",0,IF(J153&gt;0,VLOOKUP(F153,'3-Productie normen'!A:M,VLOOKUP(J153,'3-Productie normen'!$B$35:$C$43,2,FALSE),FALSE)))/VLOOKUP(B153,'2-Kosten per locatie'!$A$11:$C$34,3,FALSE)</f>
        <v>0</v>
      </c>
      <c r="M153" s="78" t="str">
        <f>VLOOKUP(F153,'3-Productie normen'!A:O,14,FALSE)</f>
        <v>V</v>
      </c>
      <c r="N153" s="78"/>
      <c r="P153" s="43">
        <f t="shared" si="8"/>
        <v>1091.4000000000001</v>
      </c>
    </row>
    <row r="154" spans="1:16" ht="14.1" customHeight="1">
      <c r="A154" s="56">
        <v>154</v>
      </c>
      <c r="B154" s="72" t="s">
        <v>644</v>
      </c>
      <c r="C154" s="47" t="s">
        <v>90</v>
      </c>
      <c r="D154" s="73" t="s">
        <v>224</v>
      </c>
      <c r="E154" s="72" t="s">
        <v>218</v>
      </c>
      <c r="F154" s="39" t="s">
        <v>218</v>
      </c>
      <c r="G154" s="42" t="s">
        <v>502</v>
      </c>
      <c r="H154" s="74">
        <v>13.2</v>
      </c>
      <c r="I154" s="360">
        <f t="shared" si="6"/>
        <v>255</v>
      </c>
      <c r="J154" s="75">
        <v>255</v>
      </c>
      <c r="K154" s="76" t="e">
        <f t="shared" si="7"/>
        <v>#DIV/0!</v>
      </c>
      <c r="L154" s="77">
        <f>IF(J154="nio",0,IF(J154&gt;0,VLOOKUP(F154,'3-Productie normen'!A:M,VLOOKUP(J154,'3-Productie normen'!$B$35:$C$43,2,FALSE),FALSE)))/VLOOKUP(B154,'2-Kosten per locatie'!$A$11:$C$34,3,FALSE)</f>
        <v>0</v>
      </c>
      <c r="M154" s="78" t="str">
        <f>VLOOKUP(F154,'3-Productie normen'!A:O,14,FALSE)</f>
        <v>V</v>
      </c>
      <c r="N154" s="78"/>
      <c r="P154" s="43">
        <f t="shared" si="8"/>
        <v>3366</v>
      </c>
    </row>
    <row r="155" spans="1:16" ht="14.1" customHeight="1">
      <c r="A155" s="56">
        <v>155</v>
      </c>
      <c r="B155" s="72" t="s">
        <v>644</v>
      </c>
      <c r="C155" s="47" t="s">
        <v>90</v>
      </c>
      <c r="D155" s="73" t="s">
        <v>226</v>
      </c>
      <c r="E155" s="72" t="s">
        <v>218</v>
      </c>
      <c r="F155" s="39" t="s">
        <v>218</v>
      </c>
      <c r="G155" s="42" t="s">
        <v>502</v>
      </c>
      <c r="H155" s="74">
        <v>9.09</v>
      </c>
      <c r="I155" s="360">
        <f t="shared" si="6"/>
        <v>255</v>
      </c>
      <c r="J155" s="75">
        <v>255</v>
      </c>
      <c r="K155" s="76" t="e">
        <f t="shared" si="7"/>
        <v>#DIV/0!</v>
      </c>
      <c r="L155" s="77">
        <f>IF(J155="nio",0,IF(J155&gt;0,VLOOKUP(F155,'3-Productie normen'!A:M,VLOOKUP(J155,'3-Productie normen'!$B$35:$C$43,2,FALSE),FALSE)))/VLOOKUP(B155,'2-Kosten per locatie'!$A$11:$C$34,3,FALSE)</f>
        <v>0</v>
      </c>
      <c r="M155" s="78" t="str">
        <f>VLOOKUP(F155,'3-Productie normen'!A:O,14,FALSE)</f>
        <v>V</v>
      </c>
      <c r="N155" s="78"/>
      <c r="P155" s="43">
        <f t="shared" si="8"/>
        <v>2317.9499999999998</v>
      </c>
    </row>
    <row r="156" spans="1:16" ht="14.1" customHeight="1">
      <c r="A156" s="56">
        <v>156</v>
      </c>
      <c r="B156" s="72" t="s">
        <v>644</v>
      </c>
      <c r="C156" s="47" t="s">
        <v>90</v>
      </c>
      <c r="D156" s="73" t="s">
        <v>227</v>
      </c>
      <c r="E156" s="72" t="s">
        <v>91</v>
      </c>
      <c r="F156" s="72" t="s">
        <v>91</v>
      </c>
      <c r="G156" s="42" t="s">
        <v>502</v>
      </c>
      <c r="H156" s="74">
        <v>38.15</v>
      </c>
      <c r="I156" s="360">
        <f t="shared" si="6"/>
        <v>255</v>
      </c>
      <c r="J156" s="75">
        <v>255</v>
      </c>
      <c r="K156" s="76" t="e">
        <f t="shared" si="7"/>
        <v>#DIV/0!</v>
      </c>
      <c r="L156" s="77">
        <f>IF(J156="nio",0,IF(J156&gt;0,VLOOKUP(F156,'3-Productie normen'!A:M,VLOOKUP(J156,'3-Productie normen'!$B$35:$C$43,2,FALSE),FALSE)))/VLOOKUP(B156,'2-Kosten per locatie'!$A$11:$C$34,3,FALSE)</f>
        <v>0</v>
      </c>
      <c r="M156" s="78" t="str">
        <f>VLOOKUP(F156,'3-Productie normen'!A:O,14,FALSE)</f>
        <v>V</v>
      </c>
      <c r="N156" s="78"/>
      <c r="P156" s="43">
        <f t="shared" si="8"/>
        <v>9728.25</v>
      </c>
    </row>
    <row r="157" spans="1:16" ht="14.1" customHeight="1">
      <c r="A157" s="56">
        <v>157</v>
      </c>
      <c r="B157" s="72" t="s">
        <v>644</v>
      </c>
      <c r="C157" s="47" t="s">
        <v>90</v>
      </c>
      <c r="D157" s="73" t="s">
        <v>228</v>
      </c>
      <c r="E157" s="72" t="s">
        <v>504</v>
      </c>
      <c r="F157" s="72" t="s">
        <v>91</v>
      </c>
      <c r="G157" s="42" t="s">
        <v>502</v>
      </c>
      <c r="H157" s="74">
        <v>2.76</v>
      </c>
      <c r="I157" s="360">
        <f t="shared" si="6"/>
        <v>255</v>
      </c>
      <c r="J157" s="75">
        <v>255</v>
      </c>
      <c r="K157" s="76" t="e">
        <f t="shared" si="7"/>
        <v>#DIV/0!</v>
      </c>
      <c r="L157" s="77">
        <f>IF(J157="nio",0,IF(J157&gt;0,VLOOKUP(F157,'3-Productie normen'!A:M,VLOOKUP(J157,'3-Productie normen'!$B$35:$C$43,2,FALSE),FALSE)))/VLOOKUP(B157,'2-Kosten per locatie'!$A$11:$C$34,3,FALSE)</f>
        <v>0</v>
      </c>
      <c r="M157" s="78" t="str">
        <f>VLOOKUP(F157,'3-Productie normen'!A:O,14,FALSE)</f>
        <v>V</v>
      </c>
      <c r="N157" s="78"/>
      <c r="P157" s="43">
        <f t="shared" si="8"/>
        <v>703.8</v>
      </c>
    </row>
    <row r="158" spans="1:16" ht="14.1" customHeight="1">
      <c r="A158" s="56">
        <v>158</v>
      </c>
      <c r="B158" s="72" t="s">
        <v>644</v>
      </c>
      <c r="C158" s="47" t="s">
        <v>90</v>
      </c>
      <c r="D158" s="73" t="s">
        <v>230</v>
      </c>
      <c r="E158" s="72" t="s">
        <v>505</v>
      </c>
      <c r="F158" s="72" t="s">
        <v>174</v>
      </c>
      <c r="G158" s="42" t="s">
        <v>502</v>
      </c>
      <c r="H158" s="74">
        <v>8.9700000000000006</v>
      </c>
      <c r="I158" s="360">
        <f t="shared" si="6"/>
        <v>255</v>
      </c>
      <c r="J158" s="75">
        <v>255</v>
      </c>
      <c r="K158" s="76" t="e">
        <f t="shared" si="7"/>
        <v>#DIV/0!</v>
      </c>
      <c r="L158" s="77">
        <f>IF(J158="nio",0,IF(J158&gt;0,VLOOKUP(F158,'3-Productie normen'!A:M,VLOOKUP(J158,'3-Productie normen'!$B$35:$C$43,2,FALSE),FALSE)))/VLOOKUP(B158,'2-Kosten per locatie'!$A$11:$C$34,3,FALSE)</f>
        <v>0</v>
      </c>
      <c r="M158" s="78" t="str">
        <f>VLOOKUP(F158,'3-Productie normen'!A:O,14,FALSE)</f>
        <v>B</v>
      </c>
      <c r="N158" s="78"/>
      <c r="P158" s="43">
        <f t="shared" si="8"/>
        <v>2287.3500000000004</v>
      </c>
    </row>
    <row r="159" spans="1:16" ht="14.1" customHeight="1">
      <c r="A159" s="56">
        <v>159</v>
      </c>
      <c r="B159" s="72" t="s">
        <v>644</v>
      </c>
      <c r="C159" s="47" t="s">
        <v>90</v>
      </c>
      <c r="D159" s="73" t="s">
        <v>240</v>
      </c>
      <c r="E159" s="72" t="s">
        <v>442</v>
      </c>
      <c r="F159" s="72" t="s">
        <v>17</v>
      </c>
      <c r="G159" s="42" t="s">
        <v>502</v>
      </c>
      <c r="H159" s="74">
        <v>4.05</v>
      </c>
      <c r="I159" s="360">
        <f t="shared" si="6"/>
        <v>255</v>
      </c>
      <c r="J159" s="75">
        <v>255</v>
      </c>
      <c r="K159" s="76" t="e">
        <f t="shared" si="7"/>
        <v>#DIV/0!</v>
      </c>
      <c r="L159" s="77">
        <f>IF(J159="nio",0,IF(J159&gt;0,VLOOKUP(F159,'3-Productie normen'!A:M,VLOOKUP(J159,'3-Productie normen'!$B$35:$C$43,2,FALSE),FALSE)))/VLOOKUP(B159,'2-Kosten per locatie'!$A$11:$C$34,3,FALSE)</f>
        <v>0</v>
      </c>
      <c r="M159" s="78" t="str">
        <f>VLOOKUP(F159,'3-Productie normen'!A:O,14,FALSE)</f>
        <v>S</v>
      </c>
      <c r="N159" s="78"/>
      <c r="P159" s="43">
        <f t="shared" si="8"/>
        <v>1032.75</v>
      </c>
    </row>
    <row r="160" spans="1:16" ht="14.1" customHeight="1">
      <c r="A160" s="56">
        <v>160</v>
      </c>
      <c r="B160" s="72" t="s">
        <v>644</v>
      </c>
      <c r="C160" s="47" t="s">
        <v>90</v>
      </c>
      <c r="D160" s="73" t="s">
        <v>291</v>
      </c>
      <c r="E160" s="72" t="s">
        <v>506</v>
      </c>
      <c r="F160" s="72" t="s">
        <v>1</v>
      </c>
      <c r="G160" s="42" t="s">
        <v>507</v>
      </c>
      <c r="H160" s="74">
        <v>43</v>
      </c>
      <c r="I160" s="360">
        <f t="shared" si="6"/>
        <v>52</v>
      </c>
      <c r="J160" s="75">
        <v>52</v>
      </c>
      <c r="K160" s="76" t="e">
        <f t="shared" si="7"/>
        <v>#DIV/0!</v>
      </c>
      <c r="L160" s="77">
        <f>IF(J160="nio",0,IF(J160&gt;0,VLOOKUP(F160,'3-Productie normen'!A:M,VLOOKUP(J160,'3-Productie normen'!$B$35:$C$43,2,FALSE),FALSE)))/VLOOKUP(B160,'2-Kosten per locatie'!$A$11:$C$34,3,FALSE)</f>
        <v>0</v>
      </c>
      <c r="M160" s="78" t="str">
        <f>VLOOKUP(F160,'3-Productie normen'!A:O,14,FALSE)</f>
        <v>V</v>
      </c>
      <c r="N160" s="78"/>
      <c r="P160" s="43">
        <f t="shared" si="8"/>
        <v>2236</v>
      </c>
    </row>
    <row r="161" spans="1:16" ht="14.1" customHeight="1">
      <c r="A161" s="56">
        <v>161</v>
      </c>
      <c r="B161" s="72" t="s">
        <v>644</v>
      </c>
      <c r="C161" s="47" t="s">
        <v>650</v>
      </c>
      <c r="D161" s="73" t="s">
        <v>244</v>
      </c>
      <c r="E161" s="72" t="s">
        <v>218</v>
      </c>
      <c r="F161" s="39" t="s">
        <v>218</v>
      </c>
      <c r="G161" s="42" t="s">
        <v>502</v>
      </c>
      <c r="H161" s="74">
        <v>17.11</v>
      </c>
      <c r="I161" s="360">
        <f t="shared" si="6"/>
        <v>255</v>
      </c>
      <c r="J161" s="75">
        <v>255</v>
      </c>
      <c r="K161" s="76" t="e">
        <f t="shared" si="7"/>
        <v>#DIV/0!</v>
      </c>
      <c r="L161" s="77">
        <f>IF(J161="nio",0,IF(J161&gt;0,VLOOKUP(F161,'3-Productie normen'!A:M,VLOOKUP(J161,'3-Productie normen'!$B$35:$C$43,2,FALSE),FALSE)))/VLOOKUP(B161,'2-Kosten per locatie'!$A$11:$C$34,3,FALSE)</f>
        <v>0</v>
      </c>
      <c r="M161" s="78" t="str">
        <f>VLOOKUP(F161,'3-Productie normen'!A:O,14,FALSE)</f>
        <v>V</v>
      </c>
      <c r="N161" s="78"/>
      <c r="P161" s="43">
        <f t="shared" si="8"/>
        <v>4363.05</v>
      </c>
    </row>
    <row r="162" spans="1:16" ht="14.1" customHeight="1">
      <c r="A162" s="56">
        <v>162</v>
      </c>
      <c r="B162" s="72" t="s">
        <v>644</v>
      </c>
      <c r="C162" s="47" t="s">
        <v>650</v>
      </c>
      <c r="D162" s="73" t="s">
        <v>246</v>
      </c>
      <c r="E162" s="72" t="s">
        <v>508</v>
      </c>
      <c r="F162" s="315" t="s">
        <v>175</v>
      </c>
      <c r="G162" s="42" t="s">
        <v>507</v>
      </c>
      <c r="H162" s="74">
        <v>25.8</v>
      </c>
      <c r="I162" s="360">
        <f t="shared" si="6"/>
        <v>255</v>
      </c>
      <c r="J162" s="75">
        <v>255</v>
      </c>
      <c r="K162" s="76" t="e">
        <f t="shared" si="7"/>
        <v>#DIV/0!</v>
      </c>
      <c r="L162" s="77">
        <f>IF(J162="nio",0,IF(J162&gt;0,VLOOKUP(F162,'3-Productie normen'!A:M,VLOOKUP(J162,'3-Productie normen'!$B$35:$C$43,2,FALSE),FALSE)))/VLOOKUP(B162,'2-Kosten per locatie'!$A$11:$C$34,3,FALSE)</f>
        <v>0</v>
      </c>
      <c r="M162" s="78" t="str">
        <f>VLOOKUP(F162,'3-Productie normen'!A:O,14,FALSE)</f>
        <v>V</v>
      </c>
      <c r="N162" s="78"/>
      <c r="P162" s="43">
        <f t="shared" si="8"/>
        <v>6579</v>
      </c>
    </row>
    <row r="163" spans="1:16" ht="14.1" customHeight="1">
      <c r="A163" s="56">
        <v>163</v>
      </c>
      <c r="B163" s="72" t="s">
        <v>644</v>
      </c>
      <c r="C163" s="47" t="s">
        <v>650</v>
      </c>
      <c r="D163" s="73" t="s">
        <v>247</v>
      </c>
      <c r="E163" s="72" t="s">
        <v>470</v>
      </c>
      <c r="F163" s="39" t="s">
        <v>95</v>
      </c>
      <c r="G163" s="42" t="s">
        <v>507</v>
      </c>
      <c r="H163" s="74">
        <v>44.06</v>
      </c>
      <c r="I163" s="360">
        <f t="shared" si="6"/>
        <v>255</v>
      </c>
      <c r="J163" s="75">
        <v>255</v>
      </c>
      <c r="K163" s="76" t="e">
        <f t="shared" si="7"/>
        <v>#DIV/0!</v>
      </c>
      <c r="L163" s="77">
        <f>IF(J163="nio",0,IF(J163&gt;0,VLOOKUP(F163,'3-Productie normen'!A:M,VLOOKUP(J163,'3-Productie normen'!$B$35:$C$43,2,FALSE),FALSE)))/VLOOKUP(B163,'2-Kosten per locatie'!$A$11:$C$34,3,FALSE)</f>
        <v>0</v>
      </c>
      <c r="M163" s="78" t="str">
        <f>VLOOKUP(F163,'3-Productie normen'!A:O,14,FALSE)</f>
        <v>V</v>
      </c>
      <c r="N163" s="78"/>
      <c r="P163" s="43">
        <f t="shared" si="8"/>
        <v>11235.300000000001</v>
      </c>
    </row>
    <row r="164" spans="1:16" ht="14.1" customHeight="1">
      <c r="A164" s="56">
        <v>164</v>
      </c>
      <c r="B164" s="72" t="s">
        <v>644</v>
      </c>
      <c r="C164" s="47" t="s">
        <v>650</v>
      </c>
      <c r="D164" s="73" t="s">
        <v>249</v>
      </c>
      <c r="E164" s="72" t="s">
        <v>509</v>
      </c>
      <c r="F164" s="39" t="s">
        <v>658</v>
      </c>
      <c r="G164" s="42" t="s">
        <v>212</v>
      </c>
      <c r="H164" s="74">
        <v>69.290000000000006</v>
      </c>
      <c r="I164" s="360">
        <f t="shared" si="6"/>
        <v>255</v>
      </c>
      <c r="J164" s="75">
        <v>255</v>
      </c>
      <c r="K164" s="76" t="e">
        <f t="shared" si="7"/>
        <v>#DIV/0!</v>
      </c>
      <c r="L164" s="77">
        <f>IF(J164="nio",0,IF(J164&gt;0,VLOOKUP(F164,'3-Productie normen'!A:M,VLOOKUP(J164,'3-Productie normen'!$B$35:$C$43,2,FALSE),FALSE)))/VLOOKUP(B164,'2-Kosten per locatie'!$A$11:$C$34,3,FALSE)</f>
        <v>0</v>
      </c>
      <c r="M164" s="78" t="str">
        <f>VLOOKUP(F164,'3-Productie normen'!A:O,14,FALSE)</f>
        <v>V</v>
      </c>
      <c r="N164" s="78"/>
      <c r="P164" s="43">
        <f t="shared" si="8"/>
        <v>17668.95</v>
      </c>
    </row>
    <row r="165" spans="1:16" ht="14.1" customHeight="1">
      <c r="A165" s="56">
        <v>165</v>
      </c>
      <c r="B165" s="72" t="s">
        <v>644</v>
      </c>
      <c r="C165" s="47" t="s">
        <v>650</v>
      </c>
      <c r="D165" s="73" t="s">
        <v>250</v>
      </c>
      <c r="E165" s="72" t="s">
        <v>449</v>
      </c>
      <c r="F165" s="315" t="s">
        <v>17</v>
      </c>
      <c r="G165" s="42" t="s">
        <v>502</v>
      </c>
      <c r="H165" s="74">
        <v>0.97</v>
      </c>
      <c r="I165" s="360">
        <f t="shared" si="6"/>
        <v>255</v>
      </c>
      <c r="J165" s="75">
        <v>255</v>
      </c>
      <c r="K165" s="76" t="e">
        <f t="shared" si="7"/>
        <v>#DIV/0!</v>
      </c>
      <c r="L165" s="77">
        <f>IF(J165="nio",0,IF(J165&gt;0,VLOOKUP(F165,'3-Productie normen'!A:M,VLOOKUP(J165,'3-Productie normen'!$B$35:$C$43,2,FALSE),FALSE)))/VLOOKUP(B165,'2-Kosten per locatie'!$A$11:$C$34,3,FALSE)</f>
        <v>0</v>
      </c>
      <c r="M165" s="78" t="str">
        <f>VLOOKUP(F165,'3-Productie normen'!A:O,14,FALSE)</f>
        <v>S</v>
      </c>
      <c r="N165" s="78"/>
      <c r="P165" s="43">
        <f t="shared" si="8"/>
        <v>247.35</v>
      </c>
    </row>
    <row r="166" spans="1:16" ht="14.1" customHeight="1">
      <c r="A166" s="56">
        <v>166</v>
      </c>
      <c r="B166" s="72" t="s">
        <v>644</v>
      </c>
      <c r="C166" s="47" t="s">
        <v>650</v>
      </c>
      <c r="D166" s="73" t="s">
        <v>251</v>
      </c>
      <c r="E166" s="72" t="s">
        <v>451</v>
      </c>
      <c r="F166" s="315" t="s">
        <v>17</v>
      </c>
      <c r="G166" s="42" t="s">
        <v>502</v>
      </c>
      <c r="H166" s="74">
        <v>0.97</v>
      </c>
      <c r="I166" s="360">
        <f t="shared" si="6"/>
        <v>255</v>
      </c>
      <c r="J166" s="75">
        <v>255</v>
      </c>
      <c r="K166" s="76" t="e">
        <f t="shared" si="7"/>
        <v>#DIV/0!</v>
      </c>
      <c r="L166" s="77">
        <f>IF(J166="nio",0,IF(J166&gt;0,VLOOKUP(F166,'3-Productie normen'!A:M,VLOOKUP(J166,'3-Productie normen'!$B$35:$C$43,2,FALSE),FALSE)))/VLOOKUP(B166,'2-Kosten per locatie'!$A$11:$C$34,3,FALSE)</f>
        <v>0</v>
      </c>
      <c r="M166" s="78" t="str">
        <f>VLOOKUP(F166,'3-Productie normen'!A:O,14,FALSE)</f>
        <v>S</v>
      </c>
      <c r="N166" s="78"/>
      <c r="P166" s="43">
        <f t="shared" si="8"/>
        <v>247.35</v>
      </c>
    </row>
    <row r="167" spans="1:16" ht="14.1" customHeight="1">
      <c r="A167" s="56">
        <v>167</v>
      </c>
      <c r="B167" s="72" t="s">
        <v>644</v>
      </c>
      <c r="C167" s="47" t="s">
        <v>650</v>
      </c>
      <c r="D167" s="73" t="s">
        <v>252</v>
      </c>
      <c r="E167" s="72" t="s">
        <v>503</v>
      </c>
      <c r="F167" s="315" t="s">
        <v>220</v>
      </c>
      <c r="G167" s="42" t="s">
        <v>212</v>
      </c>
      <c r="H167" s="74">
        <v>31.13</v>
      </c>
      <c r="I167" s="360">
        <f t="shared" si="6"/>
        <v>255</v>
      </c>
      <c r="J167" s="75">
        <v>255</v>
      </c>
      <c r="K167" s="76" t="e">
        <f t="shared" si="7"/>
        <v>#DIV/0!</v>
      </c>
      <c r="L167" s="77">
        <f>IF(J167="nio",0,IF(J167&gt;0,VLOOKUP(F167,'3-Productie normen'!A:M,VLOOKUP(J167,'3-Productie normen'!$B$35:$C$43,2,FALSE),FALSE)))/VLOOKUP(B167,'2-Kosten per locatie'!$A$11:$C$34,3,FALSE)</f>
        <v>0</v>
      </c>
      <c r="M167" s="78" t="str">
        <f>VLOOKUP(F167,'3-Productie normen'!A:O,14,FALSE)</f>
        <v>V</v>
      </c>
      <c r="N167" s="78"/>
      <c r="P167" s="43">
        <f t="shared" si="8"/>
        <v>7938.15</v>
      </c>
    </row>
    <row r="168" spans="1:16" ht="14.1" customHeight="1">
      <c r="A168" s="56">
        <v>168</v>
      </c>
      <c r="B168" s="72" t="s">
        <v>644</v>
      </c>
      <c r="C168" s="47" t="s">
        <v>650</v>
      </c>
      <c r="D168" s="73" t="s">
        <v>254</v>
      </c>
      <c r="E168" s="72" t="s">
        <v>506</v>
      </c>
      <c r="F168" s="72" t="s">
        <v>1</v>
      </c>
      <c r="G168" s="42" t="s">
        <v>507</v>
      </c>
      <c r="H168" s="74">
        <v>8.25</v>
      </c>
      <c r="I168" s="360">
        <f t="shared" si="6"/>
        <v>52</v>
      </c>
      <c r="J168" s="75">
        <v>52</v>
      </c>
      <c r="K168" s="76" t="e">
        <f t="shared" si="7"/>
        <v>#DIV/0!</v>
      </c>
      <c r="L168" s="77">
        <f>IF(J168="nio",0,IF(J168&gt;0,VLOOKUP(F168,'3-Productie normen'!A:M,VLOOKUP(J168,'3-Productie normen'!$B$35:$C$43,2,FALSE),FALSE)))/VLOOKUP(B168,'2-Kosten per locatie'!$A$11:$C$34,3,FALSE)</f>
        <v>0</v>
      </c>
      <c r="M168" s="78" t="str">
        <f>VLOOKUP(F168,'3-Productie normen'!A:O,14,FALSE)</f>
        <v>V</v>
      </c>
      <c r="N168" s="78"/>
      <c r="P168" s="43">
        <f t="shared" si="8"/>
        <v>429</v>
      </c>
    </row>
    <row r="169" spans="1:16" ht="14.1" customHeight="1">
      <c r="A169" s="56">
        <v>169</v>
      </c>
      <c r="B169" s="72" t="s">
        <v>644</v>
      </c>
      <c r="C169" s="47" t="s">
        <v>650</v>
      </c>
      <c r="D169" s="73" t="s">
        <v>257</v>
      </c>
      <c r="E169" s="72" t="s">
        <v>506</v>
      </c>
      <c r="F169" s="72" t="s">
        <v>1</v>
      </c>
      <c r="G169" s="42" t="s">
        <v>507</v>
      </c>
      <c r="H169" s="74">
        <v>8.25</v>
      </c>
      <c r="I169" s="360">
        <f t="shared" si="6"/>
        <v>52</v>
      </c>
      <c r="J169" s="75">
        <v>52</v>
      </c>
      <c r="K169" s="76" t="e">
        <f t="shared" si="7"/>
        <v>#DIV/0!</v>
      </c>
      <c r="L169" s="77">
        <f>IF(J169="nio",0,IF(J169&gt;0,VLOOKUP(F169,'3-Productie normen'!A:M,VLOOKUP(J169,'3-Productie normen'!$B$35:$C$43,2,FALSE),FALSE)))/VLOOKUP(B169,'2-Kosten per locatie'!$A$11:$C$34,3,FALSE)</f>
        <v>0</v>
      </c>
      <c r="M169" s="78" t="str">
        <f>VLOOKUP(F169,'3-Productie normen'!A:O,14,FALSE)</f>
        <v>V</v>
      </c>
      <c r="N169" s="78"/>
      <c r="P169" s="43">
        <f t="shared" si="8"/>
        <v>429</v>
      </c>
    </row>
    <row r="170" spans="1:16" ht="14.1" customHeight="1">
      <c r="A170" s="56">
        <v>170</v>
      </c>
      <c r="B170" s="72" t="s">
        <v>644</v>
      </c>
      <c r="C170" s="47" t="s">
        <v>650</v>
      </c>
      <c r="D170" s="73" t="s">
        <v>292</v>
      </c>
      <c r="E170" s="72" t="s">
        <v>503</v>
      </c>
      <c r="F170" s="315" t="s">
        <v>220</v>
      </c>
      <c r="G170" s="42" t="s">
        <v>212</v>
      </c>
      <c r="H170" s="74">
        <v>14.35</v>
      </c>
      <c r="I170" s="360">
        <f t="shared" si="6"/>
        <v>255</v>
      </c>
      <c r="J170" s="75">
        <v>255</v>
      </c>
      <c r="K170" s="76" t="e">
        <f t="shared" si="7"/>
        <v>#DIV/0!</v>
      </c>
      <c r="L170" s="77">
        <f>IF(J170="nio",0,IF(J170&gt;0,VLOOKUP(F170,'3-Productie normen'!A:M,VLOOKUP(J170,'3-Productie normen'!$B$35:$C$43,2,FALSE),FALSE)))/VLOOKUP(B170,'2-Kosten per locatie'!$A$11:$C$34,3,FALSE)</f>
        <v>0</v>
      </c>
      <c r="M170" s="78" t="str">
        <f>VLOOKUP(F170,'3-Productie normen'!A:O,14,FALSE)</f>
        <v>V</v>
      </c>
      <c r="N170" s="78"/>
      <c r="P170" s="43">
        <f t="shared" si="8"/>
        <v>3659.25</v>
      </c>
    </row>
    <row r="171" spans="1:16" ht="14.1" customHeight="1">
      <c r="A171" s="56">
        <v>171</v>
      </c>
      <c r="B171" s="72" t="s">
        <v>644</v>
      </c>
      <c r="C171" s="47" t="s">
        <v>650</v>
      </c>
      <c r="D171" s="73" t="s">
        <v>293</v>
      </c>
      <c r="E171" s="72" t="s">
        <v>510</v>
      </c>
      <c r="F171" s="72" t="s">
        <v>17</v>
      </c>
      <c r="G171" s="42" t="s">
        <v>502</v>
      </c>
      <c r="H171" s="74">
        <v>4.3499999999999996</v>
      </c>
      <c r="I171" s="360">
        <f t="shared" si="6"/>
        <v>255</v>
      </c>
      <c r="J171" s="75">
        <v>255</v>
      </c>
      <c r="K171" s="76" t="e">
        <f t="shared" si="7"/>
        <v>#DIV/0!</v>
      </c>
      <c r="L171" s="77">
        <f>IF(J171="nio",0,IF(J171&gt;0,VLOOKUP(F171,'3-Productie normen'!A:M,VLOOKUP(J171,'3-Productie normen'!$B$35:$C$43,2,FALSE),FALSE)))/VLOOKUP(B171,'2-Kosten per locatie'!$A$11:$C$34,3,FALSE)</f>
        <v>0</v>
      </c>
      <c r="M171" s="78" t="str">
        <f>VLOOKUP(F171,'3-Productie normen'!A:O,14,FALSE)</f>
        <v>S</v>
      </c>
      <c r="N171" s="78"/>
      <c r="P171" s="43">
        <f t="shared" si="8"/>
        <v>1109.25</v>
      </c>
    </row>
    <row r="172" spans="1:16" ht="14.1" customHeight="1">
      <c r="A172" s="56">
        <v>172</v>
      </c>
      <c r="B172" s="72" t="s">
        <v>644</v>
      </c>
      <c r="C172" s="47" t="s">
        <v>650</v>
      </c>
      <c r="D172" s="73" t="s">
        <v>294</v>
      </c>
      <c r="E172" s="72" t="s">
        <v>511</v>
      </c>
      <c r="F172" s="72" t="s">
        <v>220</v>
      </c>
      <c r="G172" s="42" t="s">
        <v>212</v>
      </c>
      <c r="H172" s="74">
        <v>12.57</v>
      </c>
      <c r="I172" s="360">
        <f t="shared" si="6"/>
        <v>255</v>
      </c>
      <c r="J172" s="75">
        <v>255</v>
      </c>
      <c r="K172" s="76" t="e">
        <f t="shared" si="7"/>
        <v>#DIV/0!</v>
      </c>
      <c r="L172" s="77">
        <f>IF(J172="nio",0,IF(J172&gt;0,VLOOKUP(F172,'3-Productie normen'!A:M,VLOOKUP(J172,'3-Productie normen'!$B$35:$C$43,2,FALSE),FALSE)))/VLOOKUP(B172,'2-Kosten per locatie'!$A$11:$C$34,3,FALSE)</f>
        <v>0</v>
      </c>
      <c r="M172" s="78" t="str">
        <f>VLOOKUP(F172,'3-Productie normen'!A:O,14,FALSE)</f>
        <v>V</v>
      </c>
      <c r="N172" s="78"/>
      <c r="P172" s="43">
        <f t="shared" si="8"/>
        <v>3205.35</v>
      </c>
    </row>
    <row r="173" spans="1:16" ht="14.1" customHeight="1">
      <c r="A173" s="56">
        <v>173</v>
      </c>
      <c r="B173" s="72" t="s">
        <v>644</v>
      </c>
      <c r="C173" s="47" t="s">
        <v>650</v>
      </c>
      <c r="D173" s="73" t="s">
        <v>295</v>
      </c>
      <c r="E173" s="72" t="s">
        <v>512</v>
      </c>
      <c r="F173" s="315" t="s">
        <v>17</v>
      </c>
      <c r="G173" s="42" t="s">
        <v>502</v>
      </c>
      <c r="H173" s="74">
        <v>11.58</v>
      </c>
      <c r="I173" s="360">
        <f t="shared" si="6"/>
        <v>255</v>
      </c>
      <c r="J173" s="75">
        <v>255</v>
      </c>
      <c r="K173" s="76" t="e">
        <f t="shared" si="7"/>
        <v>#DIV/0!</v>
      </c>
      <c r="L173" s="77">
        <f>IF(J173="nio",0,IF(J173&gt;0,VLOOKUP(F173,'3-Productie normen'!A:M,VLOOKUP(J173,'3-Productie normen'!$B$35:$C$43,2,FALSE),FALSE)))/VLOOKUP(B173,'2-Kosten per locatie'!$A$11:$C$34,3,FALSE)</f>
        <v>0</v>
      </c>
      <c r="M173" s="78" t="str">
        <f>VLOOKUP(F173,'3-Productie normen'!A:O,14,FALSE)</f>
        <v>S</v>
      </c>
      <c r="N173" s="78"/>
      <c r="P173" s="43">
        <f t="shared" si="8"/>
        <v>2952.9</v>
      </c>
    </row>
    <row r="174" spans="1:16" ht="14.1" customHeight="1">
      <c r="A174" s="56">
        <v>174</v>
      </c>
      <c r="B174" s="72" t="s">
        <v>644</v>
      </c>
      <c r="C174" s="47" t="s">
        <v>650</v>
      </c>
      <c r="D174" s="73" t="s">
        <v>296</v>
      </c>
      <c r="E174" s="72" t="s">
        <v>513</v>
      </c>
      <c r="F174" s="72" t="s">
        <v>17</v>
      </c>
      <c r="G174" s="42" t="s">
        <v>502</v>
      </c>
      <c r="H174" s="74">
        <v>21.38</v>
      </c>
      <c r="I174" s="360">
        <f t="shared" si="6"/>
        <v>255</v>
      </c>
      <c r="J174" s="75">
        <v>255</v>
      </c>
      <c r="K174" s="76" t="e">
        <f t="shared" si="7"/>
        <v>#DIV/0!</v>
      </c>
      <c r="L174" s="77">
        <f>IF(J174="nio",0,IF(J174&gt;0,VLOOKUP(F174,'3-Productie normen'!A:M,VLOOKUP(J174,'3-Productie normen'!$B$35:$C$43,2,FALSE),FALSE)))/VLOOKUP(B174,'2-Kosten per locatie'!$A$11:$C$34,3,FALSE)</f>
        <v>0</v>
      </c>
      <c r="M174" s="78" t="str">
        <f>VLOOKUP(F174,'3-Productie normen'!A:O,14,FALSE)</f>
        <v>S</v>
      </c>
      <c r="N174" s="78"/>
      <c r="P174" s="43">
        <f t="shared" si="8"/>
        <v>5451.9</v>
      </c>
    </row>
    <row r="175" spans="1:16" ht="14.1" customHeight="1">
      <c r="A175" s="56">
        <v>175</v>
      </c>
      <c r="B175" s="72" t="s">
        <v>644</v>
      </c>
      <c r="C175" s="47" t="s">
        <v>651</v>
      </c>
      <c r="D175" s="73" t="s">
        <v>261</v>
      </c>
      <c r="E175" s="72" t="s">
        <v>218</v>
      </c>
      <c r="F175" s="39" t="s">
        <v>218</v>
      </c>
      <c r="G175" s="42" t="s">
        <v>502</v>
      </c>
      <c r="H175" s="74">
        <v>14.71</v>
      </c>
      <c r="I175" s="360">
        <f t="shared" si="6"/>
        <v>255</v>
      </c>
      <c r="J175" s="75">
        <v>255</v>
      </c>
      <c r="K175" s="76" t="e">
        <f t="shared" si="7"/>
        <v>#DIV/0!</v>
      </c>
      <c r="L175" s="77">
        <f>IF(J175="nio",0,IF(J175&gt;0,VLOOKUP(F175,'3-Productie normen'!A:M,VLOOKUP(J175,'3-Productie normen'!$B$35:$C$43,2,FALSE),FALSE)))/VLOOKUP(B175,'2-Kosten per locatie'!$A$11:$C$34,3,FALSE)</f>
        <v>0</v>
      </c>
      <c r="M175" s="78" t="str">
        <f>VLOOKUP(F175,'3-Productie normen'!A:O,14,FALSE)</f>
        <v>V</v>
      </c>
      <c r="N175" s="78"/>
      <c r="P175" s="43">
        <f t="shared" si="8"/>
        <v>3751.05</v>
      </c>
    </row>
    <row r="176" spans="1:16" ht="14.1" customHeight="1">
      <c r="A176" s="56">
        <v>176</v>
      </c>
      <c r="B176" s="72" t="s">
        <v>644</v>
      </c>
      <c r="C176" s="47" t="s">
        <v>651</v>
      </c>
      <c r="D176" s="73" t="s">
        <v>262</v>
      </c>
      <c r="E176" s="72" t="s">
        <v>218</v>
      </c>
      <c r="F176" s="39" t="s">
        <v>218</v>
      </c>
      <c r="G176" s="42" t="s">
        <v>502</v>
      </c>
      <c r="H176" s="74">
        <v>17.09</v>
      </c>
      <c r="I176" s="360">
        <f t="shared" si="6"/>
        <v>255</v>
      </c>
      <c r="J176" s="75">
        <v>255</v>
      </c>
      <c r="K176" s="76" t="e">
        <f t="shared" si="7"/>
        <v>#DIV/0!</v>
      </c>
      <c r="L176" s="77">
        <f>IF(J176="nio",0,IF(J176&gt;0,VLOOKUP(F176,'3-Productie normen'!A:M,VLOOKUP(J176,'3-Productie normen'!$B$35:$C$43,2,FALSE),FALSE)))/VLOOKUP(B176,'2-Kosten per locatie'!$A$11:$C$34,3,FALSE)</f>
        <v>0</v>
      </c>
      <c r="M176" s="78" t="str">
        <f>VLOOKUP(F176,'3-Productie normen'!A:O,14,FALSE)</f>
        <v>V</v>
      </c>
      <c r="N176" s="78"/>
      <c r="P176" s="43">
        <f t="shared" si="8"/>
        <v>4357.95</v>
      </c>
    </row>
    <row r="177" spans="1:16" ht="14.1" customHeight="1">
      <c r="A177" s="56">
        <v>177</v>
      </c>
      <c r="B177" s="72" t="s">
        <v>644</v>
      </c>
      <c r="C177" s="47" t="s">
        <v>651</v>
      </c>
      <c r="D177" s="73" t="s">
        <v>263</v>
      </c>
      <c r="E177" s="72" t="s">
        <v>449</v>
      </c>
      <c r="F177" s="315" t="s">
        <v>17</v>
      </c>
      <c r="G177" s="42" t="s">
        <v>502</v>
      </c>
      <c r="H177" s="74">
        <v>8.39</v>
      </c>
      <c r="I177" s="360">
        <f t="shared" si="6"/>
        <v>255</v>
      </c>
      <c r="J177" s="75">
        <v>255</v>
      </c>
      <c r="K177" s="76" t="e">
        <f t="shared" si="7"/>
        <v>#DIV/0!</v>
      </c>
      <c r="L177" s="77">
        <f>IF(J177="nio",0,IF(J177&gt;0,VLOOKUP(F177,'3-Productie normen'!A:M,VLOOKUP(J177,'3-Productie normen'!$B$35:$C$43,2,FALSE),FALSE)))/VLOOKUP(B177,'2-Kosten per locatie'!$A$11:$C$34,3,FALSE)</f>
        <v>0</v>
      </c>
      <c r="M177" s="78" t="str">
        <f>VLOOKUP(F177,'3-Productie normen'!A:O,14,FALSE)</f>
        <v>S</v>
      </c>
      <c r="N177" s="78"/>
      <c r="P177" s="43">
        <f t="shared" si="8"/>
        <v>2139.4500000000003</v>
      </c>
    </row>
    <row r="178" spans="1:16" ht="14.1" customHeight="1">
      <c r="A178" s="56">
        <v>178</v>
      </c>
      <c r="B178" s="72" t="s">
        <v>644</v>
      </c>
      <c r="C178" s="47" t="s">
        <v>651</v>
      </c>
      <c r="D178" s="73" t="s">
        <v>264</v>
      </c>
      <c r="E178" s="72" t="s">
        <v>451</v>
      </c>
      <c r="F178" s="315" t="s">
        <v>17</v>
      </c>
      <c r="G178" s="42" t="s">
        <v>502</v>
      </c>
      <c r="H178" s="74">
        <v>6.51</v>
      </c>
      <c r="I178" s="360">
        <f t="shared" si="6"/>
        <v>255</v>
      </c>
      <c r="J178" s="75">
        <v>255</v>
      </c>
      <c r="K178" s="76" t="e">
        <f t="shared" si="7"/>
        <v>#DIV/0!</v>
      </c>
      <c r="L178" s="77">
        <f>IF(J178="nio",0,IF(J178&gt;0,VLOOKUP(F178,'3-Productie normen'!A:M,VLOOKUP(J178,'3-Productie normen'!$B$35:$C$43,2,FALSE),FALSE)))/VLOOKUP(B178,'2-Kosten per locatie'!$A$11:$C$34,3,FALSE)</f>
        <v>0</v>
      </c>
      <c r="M178" s="78" t="str">
        <f>VLOOKUP(F178,'3-Productie normen'!A:O,14,FALSE)</f>
        <v>S</v>
      </c>
      <c r="N178" s="78"/>
      <c r="P178" s="43">
        <f t="shared" si="8"/>
        <v>1660.05</v>
      </c>
    </row>
    <row r="179" spans="1:16" ht="14.1" customHeight="1">
      <c r="A179" s="56">
        <v>179</v>
      </c>
      <c r="B179" s="72" t="s">
        <v>644</v>
      </c>
      <c r="C179" s="47" t="s">
        <v>651</v>
      </c>
      <c r="D179" s="73" t="s">
        <v>267</v>
      </c>
      <c r="E179" s="72" t="s">
        <v>463</v>
      </c>
      <c r="F179" s="315" t="s">
        <v>17</v>
      </c>
      <c r="G179" s="42" t="s">
        <v>502</v>
      </c>
      <c r="H179" s="74">
        <v>4.95</v>
      </c>
      <c r="I179" s="360">
        <f t="shared" si="6"/>
        <v>255</v>
      </c>
      <c r="J179" s="75">
        <v>255</v>
      </c>
      <c r="K179" s="76" t="e">
        <f t="shared" si="7"/>
        <v>#DIV/0!</v>
      </c>
      <c r="L179" s="77">
        <f>IF(J179="nio",0,IF(J179&gt;0,VLOOKUP(F179,'3-Productie normen'!A:M,VLOOKUP(J179,'3-Productie normen'!$B$35:$C$43,2,FALSE),FALSE)))/VLOOKUP(B179,'2-Kosten per locatie'!$A$11:$C$34,3,FALSE)</f>
        <v>0</v>
      </c>
      <c r="M179" s="78" t="str">
        <f>VLOOKUP(F179,'3-Productie normen'!A:O,14,FALSE)</f>
        <v>S</v>
      </c>
      <c r="N179" s="78"/>
      <c r="P179" s="43">
        <f t="shared" si="8"/>
        <v>1262.25</v>
      </c>
    </row>
    <row r="180" spans="1:16" ht="14.1" customHeight="1">
      <c r="A180" s="56">
        <v>180</v>
      </c>
      <c r="B180" s="72" t="s">
        <v>644</v>
      </c>
      <c r="C180" s="47" t="s">
        <v>651</v>
      </c>
      <c r="D180" s="73" t="s">
        <v>269</v>
      </c>
      <c r="E180" s="72" t="s">
        <v>503</v>
      </c>
      <c r="F180" s="315" t="s">
        <v>220</v>
      </c>
      <c r="G180" s="42" t="s">
        <v>212</v>
      </c>
      <c r="H180" s="74">
        <v>11</v>
      </c>
      <c r="I180" s="360">
        <f t="shared" si="6"/>
        <v>255</v>
      </c>
      <c r="J180" s="75">
        <v>255</v>
      </c>
      <c r="K180" s="76" t="e">
        <f t="shared" si="7"/>
        <v>#DIV/0!</v>
      </c>
      <c r="L180" s="77">
        <f>IF(J180="nio",0,IF(J180&gt;0,VLOOKUP(F180,'3-Productie normen'!A:M,VLOOKUP(J180,'3-Productie normen'!$B$35:$C$43,2,FALSE),FALSE)))/VLOOKUP(B180,'2-Kosten per locatie'!$A$11:$C$34,3,FALSE)</f>
        <v>0</v>
      </c>
      <c r="M180" s="78" t="str">
        <f>VLOOKUP(F180,'3-Productie normen'!A:O,14,FALSE)</f>
        <v>V</v>
      </c>
      <c r="N180" s="78"/>
      <c r="P180" s="43">
        <f t="shared" si="8"/>
        <v>2805</v>
      </c>
    </row>
    <row r="181" spans="1:16" ht="14.1" customHeight="1">
      <c r="A181" s="56">
        <v>181</v>
      </c>
      <c r="B181" s="72" t="s">
        <v>644</v>
      </c>
      <c r="C181" s="47" t="s">
        <v>651</v>
      </c>
      <c r="D181" s="73" t="s">
        <v>270</v>
      </c>
      <c r="E181" s="72" t="s">
        <v>449</v>
      </c>
      <c r="F181" s="315" t="s">
        <v>17</v>
      </c>
      <c r="G181" s="42" t="s">
        <v>502</v>
      </c>
      <c r="H181" s="74">
        <v>8.83</v>
      </c>
      <c r="I181" s="360">
        <f t="shared" si="6"/>
        <v>255</v>
      </c>
      <c r="J181" s="75">
        <v>255</v>
      </c>
      <c r="K181" s="76" t="e">
        <f t="shared" si="7"/>
        <v>#DIV/0!</v>
      </c>
      <c r="L181" s="77">
        <f>IF(J181="nio",0,IF(J181&gt;0,VLOOKUP(F181,'3-Productie normen'!A:M,VLOOKUP(J181,'3-Productie normen'!$B$35:$C$43,2,FALSE),FALSE)))/VLOOKUP(B181,'2-Kosten per locatie'!$A$11:$C$34,3,FALSE)</f>
        <v>0</v>
      </c>
      <c r="M181" s="78" t="str">
        <f>VLOOKUP(F181,'3-Productie normen'!A:O,14,FALSE)</f>
        <v>S</v>
      </c>
      <c r="N181" s="78"/>
      <c r="P181" s="43">
        <f t="shared" si="8"/>
        <v>2251.65</v>
      </c>
    </row>
    <row r="182" spans="1:16" ht="14.1" customHeight="1">
      <c r="A182" s="56">
        <v>182</v>
      </c>
      <c r="B182" s="72" t="s">
        <v>644</v>
      </c>
      <c r="C182" s="47" t="s">
        <v>651</v>
      </c>
      <c r="D182" s="73" t="s">
        <v>271</v>
      </c>
      <c r="E182" s="72" t="s">
        <v>451</v>
      </c>
      <c r="F182" s="315" t="s">
        <v>17</v>
      </c>
      <c r="G182" s="42" t="s">
        <v>502</v>
      </c>
      <c r="H182" s="74">
        <v>8.83</v>
      </c>
      <c r="I182" s="360">
        <f t="shared" si="6"/>
        <v>255</v>
      </c>
      <c r="J182" s="75">
        <v>255</v>
      </c>
      <c r="K182" s="76" t="e">
        <f t="shared" si="7"/>
        <v>#DIV/0!</v>
      </c>
      <c r="L182" s="77">
        <f>IF(J182="nio",0,IF(J182&gt;0,VLOOKUP(F182,'3-Productie normen'!A:M,VLOOKUP(J182,'3-Productie normen'!$B$35:$C$43,2,FALSE),FALSE)))/VLOOKUP(B182,'2-Kosten per locatie'!$A$11:$C$34,3,FALSE)</f>
        <v>0</v>
      </c>
      <c r="M182" s="78" t="str">
        <f>VLOOKUP(F182,'3-Productie normen'!A:O,14,FALSE)</f>
        <v>S</v>
      </c>
      <c r="N182" s="78"/>
      <c r="P182" s="43">
        <f t="shared" si="8"/>
        <v>2251.65</v>
      </c>
    </row>
    <row r="183" spans="1:16" ht="14.1" customHeight="1">
      <c r="A183" s="56">
        <v>183</v>
      </c>
      <c r="B183" s="72" t="s">
        <v>644</v>
      </c>
      <c r="C183" s="47" t="s">
        <v>651</v>
      </c>
      <c r="D183" s="73" t="s">
        <v>297</v>
      </c>
      <c r="E183" s="72" t="s">
        <v>464</v>
      </c>
      <c r="F183" s="315" t="s">
        <v>176</v>
      </c>
      <c r="G183" s="42" t="s">
        <v>212</v>
      </c>
      <c r="H183" s="74">
        <v>19.79</v>
      </c>
      <c r="I183" s="360">
        <f t="shared" si="6"/>
        <v>255</v>
      </c>
      <c r="J183" s="75">
        <v>255</v>
      </c>
      <c r="K183" s="76" t="e">
        <f t="shared" si="7"/>
        <v>#DIV/0!</v>
      </c>
      <c r="L183" s="77">
        <f>IF(J183="nio",0,IF(J183&gt;0,VLOOKUP(F183,'3-Productie normen'!A:M,VLOOKUP(J183,'3-Productie normen'!$B$35:$C$43,2,FALSE),FALSE)))/VLOOKUP(B183,'2-Kosten per locatie'!$A$11:$C$34,3,FALSE)</f>
        <v>0</v>
      </c>
      <c r="M183" s="78" t="str">
        <f>VLOOKUP(F183,'3-Productie normen'!A:O,14,FALSE)</f>
        <v>B</v>
      </c>
      <c r="N183" s="78"/>
      <c r="P183" s="43">
        <f t="shared" si="8"/>
        <v>5046.45</v>
      </c>
    </row>
    <row r="184" spans="1:16" ht="14.1" customHeight="1">
      <c r="A184" s="56">
        <v>184</v>
      </c>
      <c r="B184" s="72" t="s">
        <v>644</v>
      </c>
      <c r="C184" s="47" t="s">
        <v>651</v>
      </c>
      <c r="D184" s="73" t="s">
        <v>298</v>
      </c>
      <c r="E184" s="72" t="s">
        <v>464</v>
      </c>
      <c r="F184" s="315" t="s">
        <v>176</v>
      </c>
      <c r="G184" s="42" t="s">
        <v>212</v>
      </c>
      <c r="H184" s="74">
        <v>40.67</v>
      </c>
      <c r="I184" s="360">
        <f t="shared" si="6"/>
        <v>255</v>
      </c>
      <c r="J184" s="75">
        <v>255</v>
      </c>
      <c r="K184" s="76" t="e">
        <f t="shared" si="7"/>
        <v>#DIV/0!</v>
      </c>
      <c r="L184" s="77">
        <f>IF(J184="nio",0,IF(J184&gt;0,VLOOKUP(F184,'3-Productie normen'!A:M,VLOOKUP(J184,'3-Productie normen'!$B$35:$C$43,2,FALSE),FALSE)))/VLOOKUP(B184,'2-Kosten per locatie'!$A$11:$C$34,3,FALSE)</f>
        <v>0</v>
      </c>
      <c r="M184" s="78" t="str">
        <f>VLOOKUP(F184,'3-Productie normen'!A:O,14,FALSE)</f>
        <v>B</v>
      </c>
      <c r="N184" s="78"/>
      <c r="P184" s="43">
        <f t="shared" si="8"/>
        <v>10370.85</v>
      </c>
    </row>
    <row r="185" spans="1:16" ht="14.1" customHeight="1">
      <c r="A185" s="56">
        <v>185</v>
      </c>
      <c r="B185" s="72" t="s">
        <v>644</v>
      </c>
      <c r="C185" s="47" t="s">
        <v>651</v>
      </c>
      <c r="D185" s="73" t="s">
        <v>273</v>
      </c>
      <c r="E185" s="72" t="s">
        <v>514</v>
      </c>
      <c r="F185" s="72" t="s">
        <v>175</v>
      </c>
      <c r="G185" s="42" t="s">
        <v>212</v>
      </c>
      <c r="H185" s="74">
        <v>20.84</v>
      </c>
      <c r="I185" s="360">
        <f t="shared" si="6"/>
        <v>255</v>
      </c>
      <c r="J185" s="75">
        <v>255</v>
      </c>
      <c r="K185" s="76" t="e">
        <f t="shared" si="7"/>
        <v>#DIV/0!</v>
      </c>
      <c r="L185" s="77">
        <f>IF(J185="nio",0,IF(J185&gt;0,VLOOKUP(F185,'3-Productie normen'!A:M,VLOOKUP(J185,'3-Productie normen'!$B$35:$C$43,2,FALSE),FALSE)))/VLOOKUP(B185,'2-Kosten per locatie'!$A$11:$C$34,3,FALSE)</f>
        <v>0</v>
      </c>
      <c r="M185" s="78" t="str">
        <f>VLOOKUP(F185,'3-Productie normen'!A:O,14,FALSE)</f>
        <v>V</v>
      </c>
      <c r="N185" s="78"/>
      <c r="P185" s="43">
        <f t="shared" si="8"/>
        <v>5314.2</v>
      </c>
    </row>
    <row r="186" spans="1:16" ht="14.1" customHeight="1">
      <c r="A186" s="56">
        <v>186</v>
      </c>
      <c r="B186" s="72" t="s">
        <v>644</v>
      </c>
      <c r="C186" s="47" t="s">
        <v>651</v>
      </c>
      <c r="D186" s="73" t="s">
        <v>299</v>
      </c>
      <c r="E186" s="72" t="s">
        <v>515</v>
      </c>
      <c r="F186" s="315" t="s">
        <v>174</v>
      </c>
      <c r="G186" s="42" t="s">
        <v>212</v>
      </c>
      <c r="H186" s="74">
        <v>150.93</v>
      </c>
      <c r="I186" s="360">
        <f t="shared" si="6"/>
        <v>255</v>
      </c>
      <c r="J186" s="75">
        <v>255</v>
      </c>
      <c r="K186" s="76" t="e">
        <f t="shared" si="7"/>
        <v>#DIV/0!</v>
      </c>
      <c r="L186" s="77">
        <f>IF(J186="nio",0,IF(J186&gt;0,VLOOKUP(F186,'3-Productie normen'!A:M,VLOOKUP(J186,'3-Productie normen'!$B$35:$C$43,2,FALSE),FALSE)))/VLOOKUP(B186,'2-Kosten per locatie'!$A$11:$C$34,3,FALSE)</f>
        <v>0</v>
      </c>
      <c r="M186" s="78" t="str">
        <f>VLOOKUP(F186,'3-Productie normen'!A:O,14,FALSE)</f>
        <v>B</v>
      </c>
      <c r="N186" s="78"/>
      <c r="P186" s="43">
        <f t="shared" si="8"/>
        <v>38487.15</v>
      </c>
    </row>
    <row r="187" spans="1:16" ht="14.1" customHeight="1">
      <c r="A187" s="56">
        <v>187</v>
      </c>
      <c r="B187" s="72" t="s">
        <v>644</v>
      </c>
      <c r="C187" s="47" t="s">
        <v>651</v>
      </c>
      <c r="D187" s="73" t="s">
        <v>300</v>
      </c>
      <c r="E187" s="72" t="s">
        <v>516</v>
      </c>
      <c r="F187" s="403" t="s">
        <v>95</v>
      </c>
      <c r="G187" s="42" t="s">
        <v>212</v>
      </c>
      <c r="H187" s="74">
        <v>26.28</v>
      </c>
      <c r="I187" s="360">
        <f t="shared" si="6"/>
        <v>255</v>
      </c>
      <c r="J187" s="75">
        <v>255</v>
      </c>
      <c r="K187" s="76" t="e">
        <f t="shared" si="7"/>
        <v>#DIV/0!</v>
      </c>
      <c r="L187" s="77">
        <f>IF(J187="nio",0,IF(J187&gt;0,VLOOKUP(F187,'3-Productie normen'!A:M,VLOOKUP(J187,'3-Productie normen'!$B$35:$C$43,2,FALSE),FALSE)))/VLOOKUP(B187,'2-Kosten per locatie'!$A$11:$C$34,3,FALSE)</f>
        <v>0</v>
      </c>
      <c r="M187" s="78" t="str">
        <f>VLOOKUP(F187,'3-Productie normen'!A:O,14,FALSE)</f>
        <v>V</v>
      </c>
      <c r="N187" s="78"/>
      <c r="P187" s="43">
        <f t="shared" si="8"/>
        <v>6701.4000000000005</v>
      </c>
    </row>
    <row r="188" spans="1:16" ht="14.1" customHeight="1">
      <c r="A188" s="56">
        <v>188</v>
      </c>
      <c r="B188" s="72" t="s">
        <v>644</v>
      </c>
      <c r="C188" s="47" t="s">
        <v>651</v>
      </c>
      <c r="D188" s="73" t="s">
        <v>301</v>
      </c>
      <c r="E188" s="72" t="s">
        <v>452</v>
      </c>
      <c r="F188" s="315" t="s">
        <v>174</v>
      </c>
      <c r="G188" s="42" t="s">
        <v>212</v>
      </c>
      <c r="H188" s="74">
        <v>52.85</v>
      </c>
      <c r="I188" s="360">
        <f t="shared" si="6"/>
        <v>255</v>
      </c>
      <c r="J188" s="75">
        <v>255</v>
      </c>
      <c r="K188" s="76" t="e">
        <f t="shared" si="7"/>
        <v>#DIV/0!</v>
      </c>
      <c r="L188" s="77">
        <f>IF(J188="nio",0,IF(J188&gt;0,VLOOKUP(F188,'3-Productie normen'!A:M,VLOOKUP(J188,'3-Productie normen'!$B$35:$C$43,2,FALSE),FALSE)))/VLOOKUP(B188,'2-Kosten per locatie'!$A$11:$C$34,3,FALSE)</f>
        <v>0</v>
      </c>
      <c r="M188" s="78" t="str">
        <f>VLOOKUP(F188,'3-Productie normen'!A:O,14,FALSE)</f>
        <v>B</v>
      </c>
      <c r="N188" s="78"/>
      <c r="P188" s="43">
        <f t="shared" si="8"/>
        <v>13476.75</v>
      </c>
    </row>
    <row r="189" spans="1:16" ht="14.1" customHeight="1">
      <c r="A189" s="56">
        <v>189</v>
      </c>
      <c r="B189" s="72" t="s">
        <v>644</v>
      </c>
      <c r="C189" s="47" t="s">
        <v>651</v>
      </c>
      <c r="D189" s="73" t="s">
        <v>302</v>
      </c>
      <c r="E189" s="72" t="s">
        <v>516</v>
      </c>
      <c r="F189" s="403" t="s">
        <v>176</v>
      </c>
      <c r="G189" s="42" t="s">
        <v>212</v>
      </c>
      <c r="H189" s="74">
        <v>26.18</v>
      </c>
      <c r="I189" s="360">
        <f t="shared" si="6"/>
        <v>255</v>
      </c>
      <c r="J189" s="75">
        <v>255</v>
      </c>
      <c r="K189" s="76" t="e">
        <f t="shared" si="7"/>
        <v>#DIV/0!</v>
      </c>
      <c r="L189" s="77">
        <f>IF(J189="nio",0,IF(J189&gt;0,VLOOKUP(F189,'3-Productie normen'!A:M,VLOOKUP(J189,'3-Productie normen'!$B$35:$C$43,2,FALSE),FALSE)))/VLOOKUP(B189,'2-Kosten per locatie'!$A$11:$C$34,3,FALSE)</f>
        <v>0</v>
      </c>
      <c r="M189" s="78" t="str">
        <f>VLOOKUP(F189,'3-Productie normen'!A:O,14,FALSE)</f>
        <v>B</v>
      </c>
      <c r="N189" s="78"/>
      <c r="P189" s="43">
        <f t="shared" si="8"/>
        <v>6675.9</v>
      </c>
    </row>
    <row r="190" spans="1:16" ht="14.1" customHeight="1">
      <c r="A190" s="56">
        <v>190</v>
      </c>
      <c r="B190" s="72" t="s">
        <v>644</v>
      </c>
      <c r="C190" s="47" t="s">
        <v>651</v>
      </c>
      <c r="D190" s="73" t="s">
        <v>303</v>
      </c>
      <c r="E190" s="72" t="s">
        <v>452</v>
      </c>
      <c r="F190" s="315" t="s">
        <v>174</v>
      </c>
      <c r="G190" s="42" t="s">
        <v>212</v>
      </c>
      <c r="H190" s="74">
        <v>52.98</v>
      </c>
      <c r="I190" s="360">
        <f t="shared" si="6"/>
        <v>255</v>
      </c>
      <c r="J190" s="75">
        <v>255</v>
      </c>
      <c r="K190" s="76" t="e">
        <f t="shared" si="7"/>
        <v>#DIV/0!</v>
      </c>
      <c r="L190" s="77">
        <f>IF(J190="nio",0,IF(J190&gt;0,VLOOKUP(F190,'3-Productie normen'!A:M,VLOOKUP(J190,'3-Productie normen'!$B$35:$C$43,2,FALSE),FALSE)))/VLOOKUP(B190,'2-Kosten per locatie'!$A$11:$C$34,3,FALSE)</f>
        <v>0</v>
      </c>
      <c r="M190" s="78" t="str">
        <f>VLOOKUP(F190,'3-Productie normen'!A:O,14,FALSE)</f>
        <v>B</v>
      </c>
      <c r="N190" s="78"/>
      <c r="P190" s="43">
        <f t="shared" si="8"/>
        <v>13509.9</v>
      </c>
    </row>
    <row r="191" spans="1:16" ht="14.1" customHeight="1">
      <c r="A191" s="56">
        <v>191</v>
      </c>
      <c r="B191" s="72" t="s">
        <v>644</v>
      </c>
      <c r="C191" s="47" t="s">
        <v>651</v>
      </c>
      <c r="D191" s="73" t="s">
        <v>304</v>
      </c>
      <c r="E191" s="72" t="s">
        <v>517</v>
      </c>
      <c r="F191" s="403" t="s">
        <v>658</v>
      </c>
      <c r="G191" s="42" t="s">
        <v>507</v>
      </c>
      <c r="H191" s="74">
        <v>20.8</v>
      </c>
      <c r="I191" s="360">
        <f t="shared" si="6"/>
        <v>255</v>
      </c>
      <c r="J191" s="75">
        <v>255</v>
      </c>
      <c r="K191" s="76" t="e">
        <f t="shared" si="7"/>
        <v>#DIV/0!</v>
      </c>
      <c r="L191" s="77">
        <f>IF(J191="nio",0,IF(J191&gt;0,VLOOKUP(F191,'3-Productie normen'!A:M,VLOOKUP(J191,'3-Productie normen'!$B$35:$C$43,2,FALSE),FALSE)))/VLOOKUP(B191,'2-Kosten per locatie'!$A$11:$C$34,3,FALSE)</f>
        <v>0</v>
      </c>
      <c r="M191" s="78" t="str">
        <f>VLOOKUP(F191,'3-Productie normen'!A:O,14,FALSE)</f>
        <v>V</v>
      </c>
      <c r="N191" s="78"/>
      <c r="P191" s="43">
        <f t="shared" si="8"/>
        <v>5304</v>
      </c>
    </row>
    <row r="192" spans="1:16" ht="14.1" customHeight="1">
      <c r="A192" s="56">
        <v>192</v>
      </c>
      <c r="B192" s="72" t="s">
        <v>644</v>
      </c>
      <c r="C192" s="47" t="s">
        <v>651</v>
      </c>
      <c r="D192" s="73" t="s">
        <v>305</v>
      </c>
      <c r="E192" s="72" t="s">
        <v>452</v>
      </c>
      <c r="F192" s="315" t="s">
        <v>174</v>
      </c>
      <c r="G192" s="42" t="s">
        <v>212</v>
      </c>
      <c r="H192" s="74">
        <v>52.13</v>
      </c>
      <c r="I192" s="360">
        <f t="shared" si="6"/>
        <v>255</v>
      </c>
      <c r="J192" s="75">
        <v>255</v>
      </c>
      <c r="K192" s="76" t="e">
        <f t="shared" si="7"/>
        <v>#DIV/0!</v>
      </c>
      <c r="L192" s="77">
        <f>IF(J192="nio",0,IF(J192&gt;0,VLOOKUP(F192,'3-Productie normen'!A:M,VLOOKUP(J192,'3-Productie normen'!$B$35:$C$43,2,FALSE),FALSE)))/VLOOKUP(B192,'2-Kosten per locatie'!$A$11:$C$34,3,FALSE)</f>
        <v>0</v>
      </c>
      <c r="M192" s="78" t="str">
        <f>VLOOKUP(F192,'3-Productie normen'!A:O,14,FALSE)</f>
        <v>B</v>
      </c>
      <c r="N192" s="78"/>
      <c r="P192" s="43">
        <f t="shared" si="8"/>
        <v>13293.150000000001</v>
      </c>
    </row>
    <row r="193" spans="1:16" ht="14.1" customHeight="1">
      <c r="A193" s="56">
        <v>193</v>
      </c>
      <c r="B193" s="72" t="s">
        <v>644</v>
      </c>
      <c r="C193" s="47" t="s">
        <v>651</v>
      </c>
      <c r="D193" s="73" t="s">
        <v>306</v>
      </c>
      <c r="E193" s="72" t="s">
        <v>516</v>
      </c>
      <c r="F193" s="403" t="s">
        <v>176</v>
      </c>
      <c r="G193" s="42" t="s">
        <v>212</v>
      </c>
      <c r="H193" s="74">
        <v>25.06</v>
      </c>
      <c r="I193" s="360">
        <f t="shared" si="6"/>
        <v>255</v>
      </c>
      <c r="J193" s="75">
        <v>255</v>
      </c>
      <c r="K193" s="76" t="e">
        <f t="shared" si="7"/>
        <v>#DIV/0!</v>
      </c>
      <c r="L193" s="77">
        <f>IF(J193="nio",0,IF(J193&gt;0,VLOOKUP(F193,'3-Productie normen'!A:M,VLOOKUP(J193,'3-Productie normen'!$B$35:$C$43,2,FALSE),FALSE)))/VLOOKUP(B193,'2-Kosten per locatie'!$A$11:$C$34,3,FALSE)</f>
        <v>0</v>
      </c>
      <c r="M193" s="78" t="str">
        <f>VLOOKUP(F193,'3-Productie normen'!A:O,14,FALSE)</f>
        <v>B</v>
      </c>
      <c r="N193" s="78"/>
      <c r="P193" s="43">
        <f t="shared" si="8"/>
        <v>6390.2999999999993</v>
      </c>
    </row>
    <row r="194" spans="1:16" ht="14.1" customHeight="1">
      <c r="A194" s="56">
        <v>194</v>
      </c>
      <c r="B194" s="72" t="s">
        <v>644</v>
      </c>
      <c r="C194" s="47" t="s">
        <v>651</v>
      </c>
      <c r="D194" s="73" t="s">
        <v>307</v>
      </c>
      <c r="E194" s="72" t="s">
        <v>452</v>
      </c>
      <c r="F194" s="315" t="s">
        <v>174</v>
      </c>
      <c r="G194" s="42" t="s">
        <v>212</v>
      </c>
      <c r="H194" s="74">
        <v>53.14</v>
      </c>
      <c r="I194" s="360">
        <f t="shared" si="6"/>
        <v>255</v>
      </c>
      <c r="J194" s="75">
        <v>255</v>
      </c>
      <c r="K194" s="76" t="e">
        <f t="shared" si="7"/>
        <v>#DIV/0!</v>
      </c>
      <c r="L194" s="77">
        <f>IF(J194="nio",0,IF(J194&gt;0,VLOOKUP(F194,'3-Productie normen'!A:M,VLOOKUP(J194,'3-Productie normen'!$B$35:$C$43,2,FALSE),FALSE)))/VLOOKUP(B194,'2-Kosten per locatie'!$A$11:$C$34,3,FALSE)</f>
        <v>0</v>
      </c>
      <c r="M194" s="78" t="str">
        <f>VLOOKUP(F194,'3-Productie normen'!A:O,14,FALSE)</f>
        <v>B</v>
      </c>
      <c r="N194" s="78"/>
      <c r="P194" s="43">
        <f t="shared" si="8"/>
        <v>13550.7</v>
      </c>
    </row>
    <row r="195" spans="1:16" ht="14.1" customHeight="1">
      <c r="A195" s="56">
        <v>195</v>
      </c>
      <c r="B195" s="72" t="s">
        <v>644</v>
      </c>
      <c r="C195" s="47" t="s">
        <v>651</v>
      </c>
      <c r="D195" s="73" t="s">
        <v>275</v>
      </c>
      <c r="E195" s="72" t="s">
        <v>518</v>
      </c>
      <c r="F195" s="72" t="s">
        <v>174</v>
      </c>
      <c r="G195" s="42" t="s">
        <v>212</v>
      </c>
      <c r="H195" s="74">
        <v>15</v>
      </c>
      <c r="I195" s="360">
        <f t="shared" si="6"/>
        <v>255</v>
      </c>
      <c r="J195" s="75">
        <v>255</v>
      </c>
      <c r="K195" s="76" t="e">
        <f t="shared" si="7"/>
        <v>#DIV/0!</v>
      </c>
      <c r="L195" s="77">
        <f>IF(J195="nio",0,IF(J195&gt;0,VLOOKUP(F195,'3-Productie normen'!A:M,VLOOKUP(J195,'3-Productie normen'!$B$35:$C$43,2,FALSE),FALSE)))/VLOOKUP(B195,'2-Kosten per locatie'!$A$11:$C$34,3,FALSE)</f>
        <v>0</v>
      </c>
      <c r="M195" s="78" t="str">
        <f>VLOOKUP(F195,'3-Productie normen'!A:O,14,FALSE)</f>
        <v>B</v>
      </c>
      <c r="N195" s="78"/>
      <c r="P195" s="43">
        <f t="shared" si="8"/>
        <v>3825</v>
      </c>
    </row>
    <row r="196" spans="1:16" ht="14.1" customHeight="1">
      <c r="A196" s="56">
        <v>196</v>
      </c>
      <c r="B196" s="72" t="s">
        <v>644</v>
      </c>
      <c r="C196" s="47" t="s">
        <v>651</v>
      </c>
      <c r="D196" s="73" t="s">
        <v>276</v>
      </c>
      <c r="E196" s="72" t="s">
        <v>519</v>
      </c>
      <c r="F196" s="72" t="s">
        <v>176</v>
      </c>
      <c r="G196" s="42" t="s">
        <v>212</v>
      </c>
      <c r="H196" s="74">
        <v>14.89</v>
      </c>
      <c r="I196" s="360">
        <f t="shared" si="6"/>
        <v>255</v>
      </c>
      <c r="J196" s="75">
        <v>255</v>
      </c>
      <c r="K196" s="76" t="e">
        <f t="shared" si="7"/>
        <v>#DIV/0!</v>
      </c>
      <c r="L196" s="77">
        <f>IF(J196="nio",0,IF(J196&gt;0,VLOOKUP(F196,'3-Productie normen'!A:M,VLOOKUP(J196,'3-Productie normen'!$B$35:$C$43,2,FALSE),FALSE)))/VLOOKUP(B196,'2-Kosten per locatie'!$A$11:$C$34,3,FALSE)</f>
        <v>0</v>
      </c>
      <c r="M196" s="78" t="str">
        <f>VLOOKUP(F196,'3-Productie normen'!A:O,14,FALSE)</f>
        <v>B</v>
      </c>
      <c r="N196" s="78"/>
      <c r="P196" s="43">
        <f t="shared" si="8"/>
        <v>3796.9500000000003</v>
      </c>
    </row>
    <row r="197" spans="1:16" ht="14.1" customHeight="1">
      <c r="A197" s="56">
        <v>197</v>
      </c>
      <c r="B197" s="72" t="s">
        <v>644</v>
      </c>
      <c r="C197" s="47" t="s">
        <v>651</v>
      </c>
      <c r="D197" s="73" t="s">
        <v>277</v>
      </c>
      <c r="E197" s="72" t="s">
        <v>519</v>
      </c>
      <c r="F197" s="72" t="s">
        <v>176</v>
      </c>
      <c r="G197" s="42" t="s">
        <v>212</v>
      </c>
      <c r="H197" s="74">
        <v>14.89</v>
      </c>
      <c r="I197" s="360">
        <f t="shared" si="6"/>
        <v>255</v>
      </c>
      <c r="J197" s="75">
        <v>255</v>
      </c>
      <c r="K197" s="76" t="e">
        <f t="shared" si="7"/>
        <v>#DIV/0!</v>
      </c>
      <c r="L197" s="77">
        <f>IF(J197="nio",0,IF(J197&gt;0,VLOOKUP(F197,'3-Productie normen'!A:M,VLOOKUP(J197,'3-Productie normen'!$B$35:$C$43,2,FALSE),FALSE)))/VLOOKUP(B197,'2-Kosten per locatie'!$A$11:$C$34,3,FALSE)</f>
        <v>0</v>
      </c>
      <c r="M197" s="78" t="str">
        <f>VLOOKUP(F197,'3-Productie normen'!A:O,14,FALSE)</f>
        <v>B</v>
      </c>
      <c r="N197" s="78"/>
      <c r="P197" s="43">
        <f t="shared" si="8"/>
        <v>3796.9500000000003</v>
      </c>
    </row>
    <row r="198" spans="1:16" ht="14.1" customHeight="1">
      <c r="A198" s="56">
        <v>198</v>
      </c>
      <c r="B198" s="72" t="s">
        <v>644</v>
      </c>
      <c r="C198" s="47" t="s">
        <v>651</v>
      </c>
      <c r="D198" s="73" t="s">
        <v>278</v>
      </c>
      <c r="E198" s="72" t="s">
        <v>519</v>
      </c>
      <c r="F198" s="72" t="s">
        <v>176</v>
      </c>
      <c r="G198" s="42" t="s">
        <v>212</v>
      </c>
      <c r="H198" s="74">
        <v>14.89</v>
      </c>
      <c r="I198" s="360">
        <f t="shared" si="6"/>
        <v>255</v>
      </c>
      <c r="J198" s="75">
        <v>255</v>
      </c>
      <c r="K198" s="76" t="e">
        <f t="shared" si="7"/>
        <v>#DIV/0!</v>
      </c>
      <c r="L198" s="77">
        <f>IF(J198="nio",0,IF(J198&gt;0,VLOOKUP(F198,'3-Productie normen'!A:M,VLOOKUP(J198,'3-Productie normen'!$B$35:$C$43,2,FALSE),FALSE)))/VLOOKUP(B198,'2-Kosten per locatie'!$A$11:$C$34,3,FALSE)</f>
        <v>0</v>
      </c>
      <c r="M198" s="78" t="str">
        <f>VLOOKUP(F198,'3-Productie normen'!A:O,14,FALSE)</f>
        <v>B</v>
      </c>
      <c r="N198" s="78"/>
      <c r="P198" s="43">
        <f t="shared" si="8"/>
        <v>3796.9500000000003</v>
      </c>
    </row>
    <row r="199" spans="1:16" ht="14.1" customHeight="1">
      <c r="A199" s="56">
        <v>199</v>
      </c>
      <c r="B199" s="72" t="s">
        <v>644</v>
      </c>
      <c r="C199" s="47" t="s">
        <v>651</v>
      </c>
      <c r="D199" s="73" t="s">
        <v>279</v>
      </c>
      <c r="E199" s="72" t="s">
        <v>519</v>
      </c>
      <c r="F199" s="72" t="s">
        <v>176</v>
      </c>
      <c r="G199" s="42" t="s">
        <v>212</v>
      </c>
      <c r="H199" s="74">
        <v>14.89</v>
      </c>
      <c r="I199" s="360">
        <f t="shared" si="6"/>
        <v>255</v>
      </c>
      <c r="J199" s="75">
        <v>255</v>
      </c>
      <c r="K199" s="76" t="e">
        <f t="shared" si="7"/>
        <v>#DIV/0!</v>
      </c>
      <c r="L199" s="77">
        <f>IF(J199="nio",0,IF(J199&gt;0,VLOOKUP(F199,'3-Productie normen'!A:M,VLOOKUP(J199,'3-Productie normen'!$B$35:$C$43,2,FALSE),FALSE)))/VLOOKUP(B199,'2-Kosten per locatie'!$A$11:$C$34,3,FALSE)</f>
        <v>0</v>
      </c>
      <c r="M199" s="78" t="str">
        <f>VLOOKUP(F199,'3-Productie normen'!A:O,14,FALSE)</f>
        <v>B</v>
      </c>
      <c r="N199" s="78"/>
      <c r="P199" s="43">
        <f t="shared" si="8"/>
        <v>3796.9500000000003</v>
      </c>
    </row>
    <row r="200" spans="1:16" ht="14.1" customHeight="1">
      <c r="A200" s="56">
        <v>200</v>
      </c>
      <c r="B200" s="72" t="s">
        <v>644</v>
      </c>
      <c r="C200" s="47" t="s">
        <v>651</v>
      </c>
      <c r="D200" s="73" t="s">
        <v>280</v>
      </c>
      <c r="E200" s="72" t="s">
        <v>519</v>
      </c>
      <c r="F200" s="72" t="s">
        <v>176</v>
      </c>
      <c r="G200" s="42" t="s">
        <v>212</v>
      </c>
      <c r="H200" s="74">
        <v>14.89</v>
      </c>
      <c r="I200" s="360">
        <f t="shared" si="6"/>
        <v>255</v>
      </c>
      <c r="J200" s="75">
        <v>255</v>
      </c>
      <c r="K200" s="76" t="e">
        <f t="shared" si="7"/>
        <v>#DIV/0!</v>
      </c>
      <c r="L200" s="77">
        <f>IF(J200="nio",0,IF(J200&gt;0,VLOOKUP(F200,'3-Productie normen'!A:M,VLOOKUP(J200,'3-Productie normen'!$B$35:$C$43,2,FALSE),FALSE)))/VLOOKUP(B200,'2-Kosten per locatie'!$A$11:$C$34,3,FALSE)</f>
        <v>0</v>
      </c>
      <c r="M200" s="78" t="str">
        <f>VLOOKUP(F200,'3-Productie normen'!A:O,14,FALSE)</f>
        <v>B</v>
      </c>
      <c r="N200" s="78"/>
      <c r="P200" s="43">
        <f t="shared" si="8"/>
        <v>3796.9500000000003</v>
      </c>
    </row>
    <row r="201" spans="1:16" ht="14.1" customHeight="1">
      <c r="A201" s="56">
        <v>201</v>
      </c>
      <c r="B201" s="72" t="s">
        <v>644</v>
      </c>
      <c r="C201" s="47" t="s">
        <v>652</v>
      </c>
      <c r="D201" s="73" t="s">
        <v>308</v>
      </c>
      <c r="E201" s="72" t="s">
        <v>218</v>
      </c>
      <c r="F201" s="39" t="s">
        <v>218</v>
      </c>
      <c r="G201" s="42" t="s">
        <v>502</v>
      </c>
      <c r="H201" s="74">
        <v>15.11</v>
      </c>
      <c r="I201" s="360">
        <f t="shared" si="6"/>
        <v>255</v>
      </c>
      <c r="J201" s="75">
        <v>255</v>
      </c>
      <c r="K201" s="76" t="e">
        <f t="shared" si="7"/>
        <v>#DIV/0!</v>
      </c>
      <c r="L201" s="77">
        <f>IF(J201="nio",0,IF(J201&gt;0,VLOOKUP(F201,'3-Productie normen'!A:M,VLOOKUP(J201,'3-Productie normen'!$B$35:$C$43,2,FALSE),FALSE)))/VLOOKUP(B201,'2-Kosten per locatie'!$A$11:$C$34,3,FALSE)</f>
        <v>0</v>
      </c>
      <c r="M201" s="78" t="str">
        <f>VLOOKUP(F201,'3-Productie normen'!A:O,14,FALSE)</f>
        <v>V</v>
      </c>
      <c r="N201" s="78"/>
      <c r="P201" s="43">
        <f t="shared" si="8"/>
        <v>3853.0499999999997</v>
      </c>
    </row>
    <row r="202" spans="1:16" ht="14.1" customHeight="1">
      <c r="A202" s="56">
        <v>202</v>
      </c>
      <c r="B202" s="72" t="s">
        <v>644</v>
      </c>
      <c r="C202" s="47" t="s">
        <v>652</v>
      </c>
      <c r="D202" s="73" t="s">
        <v>309</v>
      </c>
      <c r="E202" s="72" t="s">
        <v>218</v>
      </c>
      <c r="F202" s="39" t="s">
        <v>218</v>
      </c>
      <c r="G202" s="42" t="s">
        <v>502</v>
      </c>
      <c r="H202" s="74">
        <v>14.31</v>
      </c>
      <c r="I202" s="360">
        <f t="shared" ref="I202:I265" si="9">SUM(J202:J202)</f>
        <v>255</v>
      </c>
      <c r="J202" s="75">
        <v>255</v>
      </c>
      <c r="K202" s="76" t="e">
        <f t="shared" ref="K202:K265" si="10">IF(J202="nio",0,IF(J202&gt;0,J202*H202/L202,0))</f>
        <v>#DIV/0!</v>
      </c>
      <c r="L202" s="77">
        <f>IF(J202="nio",0,IF(J202&gt;0,VLOOKUP(F202,'3-Productie normen'!A:M,VLOOKUP(J202,'3-Productie normen'!$B$35:$C$43,2,FALSE),FALSE)))/VLOOKUP(B202,'2-Kosten per locatie'!$A$11:$C$34,3,FALSE)</f>
        <v>0</v>
      </c>
      <c r="M202" s="78" t="str">
        <f>VLOOKUP(F202,'3-Productie normen'!A:O,14,FALSE)</f>
        <v>V</v>
      </c>
      <c r="N202" s="78"/>
      <c r="P202" s="43">
        <f t="shared" ref="P202:P265" si="11">I202*H202</f>
        <v>3649.05</v>
      </c>
    </row>
    <row r="203" spans="1:16" ht="14.1" customHeight="1">
      <c r="A203" s="56">
        <v>203</v>
      </c>
      <c r="B203" s="72" t="s">
        <v>644</v>
      </c>
      <c r="C203" s="47" t="s">
        <v>652</v>
      </c>
      <c r="D203" s="73" t="s">
        <v>310</v>
      </c>
      <c r="E203" s="72" t="s">
        <v>520</v>
      </c>
      <c r="F203" s="42" t="s">
        <v>655</v>
      </c>
      <c r="G203" s="42" t="s">
        <v>502</v>
      </c>
      <c r="H203" s="74">
        <v>13.33</v>
      </c>
      <c r="I203" s="360">
        <f t="shared" si="9"/>
        <v>255</v>
      </c>
      <c r="J203" s="75">
        <v>255</v>
      </c>
      <c r="K203" s="76" t="e">
        <f t="shared" si="10"/>
        <v>#DIV/0!</v>
      </c>
      <c r="L203" s="77">
        <f>IF(J203="nio",0,IF(J203&gt;0,VLOOKUP(F203,'3-Productie normen'!A:M,VLOOKUP(J203,'3-Productie normen'!$B$35:$C$43,2,FALSE),FALSE)))/VLOOKUP(B203,'2-Kosten per locatie'!$A$11:$C$34,3,FALSE)</f>
        <v>0</v>
      </c>
      <c r="M203" s="78" t="str">
        <f>VLOOKUP(F203,'3-Productie normen'!A:O,14,FALSE)</f>
        <v>S</v>
      </c>
      <c r="N203" s="78"/>
      <c r="P203" s="43">
        <f t="shared" si="11"/>
        <v>3399.15</v>
      </c>
    </row>
    <row r="204" spans="1:16" ht="14.1" customHeight="1">
      <c r="A204" s="56">
        <v>204</v>
      </c>
      <c r="B204" s="72" t="s">
        <v>644</v>
      </c>
      <c r="C204" s="47" t="s">
        <v>652</v>
      </c>
      <c r="D204" s="73" t="s">
        <v>311</v>
      </c>
      <c r="E204" s="72" t="s">
        <v>449</v>
      </c>
      <c r="F204" s="315" t="s">
        <v>17</v>
      </c>
      <c r="G204" s="42" t="s">
        <v>502</v>
      </c>
      <c r="H204" s="74">
        <v>1.4</v>
      </c>
      <c r="I204" s="360">
        <f t="shared" si="9"/>
        <v>255</v>
      </c>
      <c r="J204" s="75">
        <v>255</v>
      </c>
      <c r="K204" s="76" t="e">
        <f t="shared" si="10"/>
        <v>#DIV/0!</v>
      </c>
      <c r="L204" s="77">
        <f>IF(J204="nio",0,IF(J204&gt;0,VLOOKUP(F204,'3-Productie normen'!A:M,VLOOKUP(J204,'3-Productie normen'!$B$35:$C$43,2,FALSE),FALSE)))/VLOOKUP(B204,'2-Kosten per locatie'!$A$11:$C$34,3,FALSE)</f>
        <v>0</v>
      </c>
      <c r="M204" s="78" t="str">
        <f>VLOOKUP(F204,'3-Productie normen'!A:O,14,FALSE)</f>
        <v>S</v>
      </c>
      <c r="N204" s="78"/>
      <c r="P204" s="43">
        <f t="shared" si="11"/>
        <v>357</v>
      </c>
    </row>
    <row r="205" spans="1:16" ht="14.1" customHeight="1">
      <c r="A205" s="56">
        <v>205</v>
      </c>
      <c r="B205" s="72" t="s">
        <v>644</v>
      </c>
      <c r="C205" s="47" t="s">
        <v>652</v>
      </c>
      <c r="D205" s="73" t="s">
        <v>312</v>
      </c>
      <c r="E205" s="72" t="s">
        <v>521</v>
      </c>
      <c r="F205" s="42" t="s">
        <v>655</v>
      </c>
      <c r="G205" s="42" t="s">
        <v>502</v>
      </c>
      <c r="H205" s="74">
        <v>10.69</v>
      </c>
      <c r="I205" s="360">
        <f t="shared" si="9"/>
        <v>255</v>
      </c>
      <c r="J205" s="75">
        <v>255</v>
      </c>
      <c r="K205" s="76" t="e">
        <f t="shared" si="10"/>
        <v>#DIV/0!</v>
      </c>
      <c r="L205" s="77">
        <f>IF(J205="nio",0,IF(J205&gt;0,VLOOKUP(F205,'3-Productie normen'!A:M,VLOOKUP(J205,'3-Productie normen'!$B$35:$C$43,2,FALSE),FALSE)))/VLOOKUP(B205,'2-Kosten per locatie'!$A$11:$C$34,3,FALSE)</f>
        <v>0</v>
      </c>
      <c r="M205" s="78" t="str">
        <f>VLOOKUP(F205,'3-Productie normen'!A:O,14,FALSE)</f>
        <v>S</v>
      </c>
      <c r="N205" s="78"/>
      <c r="P205" s="43">
        <f t="shared" si="11"/>
        <v>2725.95</v>
      </c>
    </row>
    <row r="206" spans="1:16" ht="14.1" customHeight="1">
      <c r="A206" s="56">
        <v>206</v>
      </c>
      <c r="B206" s="72" t="s">
        <v>644</v>
      </c>
      <c r="C206" s="47" t="s">
        <v>652</v>
      </c>
      <c r="D206" s="73" t="s">
        <v>313</v>
      </c>
      <c r="E206" s="72" t="s">
        <v>451</v>
      </c>
      <c r="F206" s="315" t="s">
        <v>17</v>
      </c>
      <c r="G206" s="42" t="s">
        <v>502</v>
      </c>
      <c r="H206" s="74">
        <v>1.4</v>
      </c>
      <c r="I206" s="360">
        <f t="shared" si="9"/>
        <v>255</v>
      </c>
      <c r="J206" s="75">
        <v>255</v>
      </c>
      <c r="K206" s="76" t="e">
        <f t="shared" si="10"/>
        <v>#DIV/0!</v>
      </c>
      <c r="L206" s="77">
        <f>IF(J206="nio",0,IF(J206&gt;0,VLOOKUP(F206,'3-Productie normen'!A:M,VLOOKUP(J206,'3-Productie normen'!$B$35:$C$43,2,FALSE),FALSE)))/VLOOKUP(B206,'2-Kosten per locatie'!$A$11:$C$34,3,FALSE)</f>
        <v>0</v>
      </c>
      <c r="M206" s="78" t="str">
        <f>VLOOKUP(F206,'3-Productie normen'!A:O,14,FALSE)</f>
        <v>S</v>
      </c>
      <c r="N206" s="78"/>
      <c r="P206" s="43">
        <f t="shared" si="11"/>
        <v>357</v>
      </c>
    </row>
    <row r="207" spans="1:16" ht="14.1" customHeight="1">
      <c r="A207" s="56">
        <v>207</v>
      </c>
      <c r="B207" s="72" t="s">
        <v>644</v>
      </c>
      <c r="C207" s="47" t="s">
        <v>652</v>
      </c>
      <c r="D207" s="73" t="s">
        <v>314</v>
      </c>
      <c r="E207" s="72" t="s">
        <v>482</v>
      </c>
      <c r="F207" s="39" t="s">
        <v>659</v>
      </c>
      <c r="G207" s="42" t="s">
        <v>522</v>
      </c>
      <c r="H207" s="74">
        <v>110.74</v>
      </c>
      <c r="I207" s="360">
        <f t="shared" si="9"/>
        <v>255</v>
      </c>
      <c r="J207" s="75">
        <v>255</v>
      </c>
      <c r="K207" s="76" t="e">
        <f t="shared" si="10"/>
        <v>#DIV/0!</v>
      </c>
      <c r="L207" s="77">
        <f>IF(J207="nio",0,IF(J207&gt;0,VLOOKUP(F207,'3-Productie normen'!A:M,VLOOKUP(J207,'3-Productie normen'!$B$35:$C$43,2,FALSE),FALSE)))/VLOOKUP(B207,'2-Kosten per locatie'!$A$11:$C$34,3,FALSE)</f>
        <v>0</v>
      </c>
      <c r="M207" s="78" t="str">
        <f>VLOOKUP(F207,'3-Productie normen'!A:O,14,FALSE)</f>
        <v>V</v>
      </c>
      <c r="N207" s="78"/>
      <c r="P207" s="43">
        <f t="shared" si="11"/>
        <v>28238.699999999997</v>
      </c>
    </row>
    <row r="208" spans="1:16" ht="14.1" customHeight="1">
      <c r="A208" s="56">
        <v>208</v>
      </c>
      <c r="B208" s="72" t="s">
        <v>644</v>
      </c>
      <c r="C208" s="47" t="s">
        <v>652</v>
      </c>
      <c r="D208" s="73" t="s">
        <v>315</v>
      </c>
      <c r="E208" s="72" t="s">
        <v>523</v>
      </c>
      <c r="F208" s="72" t="s">
        <v>659</v>
      </c>
      <c r="G208" s="42" t="s">
        <v>522</v>
      </c>
      <c r="H208" s="74">
        <v>260.77999999999997</v>
      </c>
      <c r="I208" s="360">
        <f t="shared" si="9"/>
        <v>255</v>
      </c>
      <c r="J208" s="75">
        <v>255</v>
      </c>
      <c r="K208" s="76" t="e">
        <f t="shared" si="10"/>
        <v>#DIV/0!</v>
      </c>
      <c r="L208" s="77">
        <f>IF(J208="nio",0,IF(J208&gt;0,VLOOKUP(F208,'3-Productie normen'!A:M,VLOOKUP(J208,'3-Productie normen'!$B$35:$C$43,2,FALSE),FALSE)))/VLOOKUP(B208,'2-Kosten per locatie'!$A$11:$C$34,3,FALSE)</f>
        <v>0</v>
      </c>
      <c r="M208" s="78" t="str">
        <f>VLOOKUP(F208,'3-Productie normen'!A:O,14,FALSE)</f>
        <v>V</v>
      </c>
      <c r="N208" s="78"/>
      <c r="P208" s="43">
        <f t="shared" si="11"/>
        <v>66498.899999999994</v>
      </c>
    </row>
    <row r="209" spans="1:16" ht="14.1" customHeight="1">
      <c r="A209" s="56">
        <v>209</v>
      </c>
      <c r="B209" s="72" t="s">
        <v>644</v>
      </c>
      <c r="C209" s="47" t="s">
        <v>652</v>
      </c>
      <c r="D209" s="73" t="s">
        <v>316</v>
      </c>
      <c r="E209" s="72" t="s">
        <v>524</v>
      </c>
      <c r="F209" s="315" t="s">
        <v>174</v>
      </c>
      <c r="G209" s="42" t="s">
        <v>212</v>
      </c>
      <c r="H209" s="74">
        <v>102.37</v>
      </c>
      <c r="I209" s="360">
        <f t="shared" si="9"/>
        <v>255</v>
      </c>
      <c r="J209" s="75">
        <v>255</v>
      </c>
      <c r="K209" s="76" t="e">
        <f t="shared" si="10"/>
        <v>#DIV/0!</v>
      </c>
      <c r="L209" s="77">
        <f>IF(J209="nio",0,IF(J209&gt;0,VLOOKUP(F209,'3-Productie normen'!A:M,VLOOKUP(J209,'3-Productie normen'!$B$35:$C$43,2,FALSE),FALSE)))/VLOOKUP(B209,'2-Kosten per locatie'!$A$11:$C$34,3,FALSE)</f>
        <v>0</v>
      </c>
      <c r="M209" s="78" t="str">
        <f>VLOOKUP(F209,'3-Productie normen'!A:O,14,FALSE)</f>
        <v>B</v>
      </c>
      <c r="N209" s="78"/>
      <c r="P209" s="43">
        <f t="shared" si="11"/>
        <v>26104.350000000002</v>
      </c>
    </row>
    <row r="210" spans="1:16" ht="14.1" customHeight="1">
      <c r="A210" s="56">
        <v>210</v>
      </c>
      <c r="B210" s="72" t="s">
        <v>644</v>
      </c>
      <c r="C210" s="47" t="s">
        <v>652</v>
      </c>
      <c r="D210" s="73" t="s">
        <v>317</v>
      </c>
      <c r="E210" s="72" t="s">
        <v>464</v>
      </c>
      <c r="F210" s="315" t="s">
        <v>176</v>
      </c>
      <c r="G210" s="42" t="s">
        <v>212</v>
      </c>
      <c r="H210" s="74">
        <v>20.49</v>
      </c>
      <c r="I210" s="360">
        <f t="shared" si="9"/>
        <v>255</v>
      </c>
      <c r="J210" s="75">
        <v>255</v>
      </c>
      <c r="K210" s="76" t="e">
        <f t="shared" si="10"/>
        <v>#DIV/0!</v>
      </c>
      <c r="L210" s="77">
        <f>IF(J210="nio",0,IF(J210&gt;0,VLOOKUP(F210,'3-Productie normen'!A:M,VLOOKUP(J210,'3-Productie normen'!$B$35:$C$43,2,FALSE),FALSE)))/VLOOKUP(B210,'2-Kosten per locatie'!$A$11:$C$34,3,FALSE)</f>
        <v>0</v>
      </c>
      <c r="M210" s="78" t="str">
        <f>VLOOKUP(F210,'3-Productie normen'!A:O,14,FALSE)</f>
        <v>B</v>
      </c>
      <c r="N210" s="78"/>
      <c r="P210" s="43">
        <f t="shared" si="11"/>
        <v>5224.95</v>
      </c>
    </row>
    <row r="211" spans="1:16" ht="14.1" customHeight="1">
      <c r="A211" s="56">
        <v>211</v>
      </c>
      <c r="B211" s="72" t="s">
        <v>644</v>
      </c>
      <c r="C211" s="47" t="s">
        <v>653</v>
      </c>
      <c r="D211" s="73" t="s">
        <v>318</v>
      </c>
      <c r="E211" s="72" t="s">
        <v>218</v>
      </c>
      <c r="F211" s="39" t="s">
        <v>218</v>
      </c>
      <c r="G211" s="42" t="s">
        <v>502</v>
      </c>
      <c r="H211" s="74">
        <v>15.81</v>
      </c>
      <c r="I211" s="360">
        <f t="shared" si="9"/>
        <v>255</v>
      </c>
      <c r="J211" s="75">
        <v>255</v>
      </c>
      <c r="K211" s="76" t="e">
        <f t="shared" si="10"/>
        <v>#DIV/0!</v>
      </c>
      <c r="L211" s="77">
        <f>IF(J211="nio",0,IF(J211&gt;0,VLOOKUP(F211,'3-Productie normen'!A:M,VLOOKUP(J211,'3-Productie normen'!$B$35:$C$43,2,FALSE),FALSE)))/VLOOKUP(B211,'2-Kosten per locatie'!$A$11:$C$34,3,FALSE)</f>
        <v>0</v>
      </c>
      <c r="M211" s="78" t="str">
        <f>VLOOKUP(F211,'3-Productie normen'!A:O,14,FALSE)</f>
        <v>V</v>
      </c>
      <c r="N211" s="78"/>
      <c r="P211" s="43">
        <f t="shared" si="11"/>
        <v>4031.55</v>
      </c>
    </row>
    <row r="212" spans="1:16" ht="14.1" customHeight="1">
      <c r="A212" s="56">
        <v>212</v>
      </c>
      <c r="B212" s="72" t="s">
        <v>644</v>
      </c>
      <c r="C212" s="47" t="s">
        <v>653</v>
      </c>
      <c r="D212" s="73" t="s">
        <v>319</v>
      </c>
      <c r="E212" s="72" t="s">
        <v>452</v>
      </c>
      <c r="F212" s="315" t="s">
        <v>174</v>
      </c>
      <c r="G212" s="42" t="s">
        <v>212</v>
      </c>
      <c r="H212" s="74">
        <v>7.57</v>
      </c>
      <c r="I212" s="360">
        <f t="shared" si="9"/>
        <v>255</v>
      </c>
      <c r="J212" s="75">
        <v>255</v>
      </c>
      <c r="K212" s="76" t="e">
        <f t="shared" si="10"/>
        <v>#DIV/0!</v>
      </c>
      <c r="L212" s="77">
        <f>IF(J212="nio",0,IF(J212&gt;0,VLOOKUP(F212,'3-Productie normen'!A:M,VLOOKUP(J212,'3-Productie normen'!$B$35:$C$43,2,FALSE),FALSE)))/VLOOKUP(B212,'2-Kosten per locatie'!$A$11:$C$34,3,FALSE)</f>
        <v>0</v>
      </c>
      <c r="M212" s="78" t="str">
        <f>VLOOKUP(F212,'3-Productie normen'!A:O,14,FALSE)</f>
        <v>B</v>
      </c>
      <c r="N212" s="78"/>
      <c r="P212" s="43">
        <f t="shared" si="11"/>
        <v>1930.3500000000001</v>
      </c>
    </row>
    <row r="213" spans="1:16" ht="14.1" customHeight="1">
      <c r="A213" s="56">
        <v>213</v>
      </c>
      <c r="B213" s="72" t="s">
        <v>644</v>
      </c>
      <c r="C213" s="47" t="s">
        <v>653</v>
      </c>
      <c r="D213" s="73" t="s">
        <v>320</v>
      </c>
      <c r="E213" s="72" t="s">
        <v>452</v>
      </c>
      <c r="F213" s="315" t="s">
        <v>174</v>
      </c>
      <c r="G213" s="42" t="s">
        <v>212</v>
      </c>
      <c r="H213" s="74">
        <v>18.239999999999998</v>
      </c>
      <c r="I213" s="360">
        <f t="shared" si="9"/>
        <v>255</v>
      </c>
      <c r="J213" s="75">
        <v>255</v>
      </c>
      <c r="K213" s="76" t="e">
        <f t="shared" si="10"/>
        <v>#DIV/0!</v>
      </c>
      <c r="L213" s="77">
        <f>IF(J213="nio",0,IF(J213&gt;0,VLOOKUP(F213,'3-Productie normen'!A:M,VLOOKUP(J213,'3-Productie normen'!$B$35:$C$43,2,FALSE),FALSE)))/VLOOKUP(B213,'2-Kosten per locatie'!$A$11:$C$34,3,FALSE)</f>
        <v>0</v>
      </c>
      <c r="M213" s="78" t="str">
        <f>VLOOKUP(F213,'3-Productie normen'!A:O,14,FALSE)</f>
        <v>B</v>
      </c>
      <c r="N213" s="78"/>
      <c r="P213" s="43">
        <f t="shared" si="11"/>
        <v>4651.2</v>
      </c>
    </row>
    <row r="214" spans="1:16" ht="14.1" customHeight="1">
      <c r="A214" s="56">
        <v>214</v>
      </c>
      <c r="B214" s="72" t="s">
        <v>644</v>
      </c>
      <c r="C214" s="47" t="s">
        <v>654</v>
      </c>
      <c r="D214" s="73" t="s">
        <v>321</v>
      </c>
      <c r="E214" s="72" t="s">
        <v>218</v>
      </c>
      <c r="F214" s="39" t="s">
        <v>218</v>
      </c>
      <c r="G214" s="42" t="s">
        <v>502</v>
      </c>
      <c r="H214" s="74">
        <v>16.100000000000001</v>
      </c>
      <c r="I214" s="360">
        <f t="shared" si="9"/>
        <v>255</v>
      </c>
      <c r="J214" s="75">
        <v>255</v>
      </c>
      <c r="K214" s="76" t="e">
        <f t="shared" si="10"/>
        <v>#DIV/0!</v>
      </c>
      <c r="L214" s="77">
        <f>IF(J214="nio",0,IF(J214&gt;0,VLOOKUP(F214,'3-Productie normen'!A:M,VLOOKUP(J214,'3-Productie normen'!$B$35:$C$43,2,FALSE),FALSE)))/VLOOKUP(B214,'2-Kosten per locatie'!$A$11:$C$34,3,FALSE)</f>
        <v>0</v>
      </c>
      <c r="M214" s="78" t="str">
        <f>VLOOKUP(F214,'3-Productie normen'!A:O,14,FALSE)</f>
        <v>V</v>
      </c>
      <c r="N214" s="78"/>
      <c r="P214" s="43">
        <f t="shared" si="11"/>
        <v>4105.5</v>
      </c>
    </row>
    <row r="215" spans="1:16" ht="14.1" customHeight="1">
      <c r="A215" s="56">
        <v>215</v>
      </c>
      <c r="B215" s="72" t="s">
        <v>644</v>
      </c>
      <c r="C215" s="47" t="s">
        <v>654</v>
      </c>
      <c r="D215" s="73" t="s">
        <v>322</v>
      </c>
      <c r="E215" s="72" t="s">
        <v>506</v>
      </c>
      <c r="F215" s="72" t="s">
        <v>1</v>
      </c>
      <c r="G215" s="42" t="s">
        <v>507</v>
      </c>
      <c r="H215" s="74">
        <v>70.459999999999994</v>
      </c>
      <c r="I215" s="360">
        <f t="shared" si="9"/>
        <v>52</v>
      </c>
      <c r="J215" s="75">
        <v>52</v>
      </c>
      <c r="K215" s="76" t="e">
        <f t="shared" si="10"/>
        <v>#DIV/0!</v>
      </c>
      <c r="L215" s="77">
        <f>IF(J215="nio",0,IF(J215&gt;0,VLOOKUP(F215,'3-Productie normen'!A:M,VLOOKUP(J215,'3-Productie normen'!$B$35:$C$43,2,FALSE),FALSE)))/VLOOKUP(B215,'2-Kosten per locatie'!$A$11:$C$34,3,FALSE)</f>
        <v>0</v>
      </c>
      <c r="M215" s="78" t="str">
        <f>VLOOKUP(F215,'3-Productie normen'!A:O,14,FALSE)</f>
        <v>V</v>
      </c>
      <c r="N215" s="78"/>
      <c r="P215" s="43">
        <f t="shared" si="11"/>
        <v>3663.9199999999996</v>
      </c>
    </row>
    <row r="216" spans="1:16" ht="14.1" customHeight="1">
      <c r="A216" s="56">
        <v>216</v>
      </c>
      <c r="B216" s="72" t="s">
        <v>644</v>
      </c>
      <c r="C216" s="47" t="s">
        <v>654</v>
      </c>
      <c r="D216" s="73" t="s">
        <v>323</v>
      </c>
      <c r="E216" s="72" t="s">
        <v>443</v>
      </c>
      <c r="F216" s="315" t="s">
        <v>17</v>
      </c>
      <c r="G216" s="42" t="s">
        <v>502</v>
      </c>
      <c r="H216" s="74">
        <v>2.23</v>
      </c>
      <c r="I216" s="360">
        <f t="shared" si="9"/>
        <v>255</v>
      </c>
      <c r="J216" s="75">
        <v>255</v>
      </c>
      <c r="K216" s="76" t="e">
        <f t="shared" si="10"/>
        <v>#DIV/0!</v>
      </c>
      <c r="L216" s="77">
        <f>IF(J216="nio",0,IF(J216&gt;0,VLOOKUP(F216,'3-Productie normen'!A:M,VLOOKUP(J216,'3-Productie normen'!$B$35:$C$43,2,FALSE),FALSE)))/VLOOKUP(B216,'2-Kosten per locatie'!$A$11:$C$34,3,FALSE)</f>
        <v>0</v>
      </c>
      <c r="M216" s="78" t="str">
        <f>VLOOKUP(F216,'3-Productie normen'!A:O,14,FALSE)</f>
        <v>S</v>
      </c>
      <c r="N216" s="78"/>
      <c r="P216" s="43">
        <f t="shared" si="11"/>
        <v>568.65</v>
      </c>
    </row>
    <row r="217" spans="1:16" ht="14.1" customHeight="1">
      <c r="A217" s="56">
        <v>217</v>
      </c>
      <c r="B217" s="72" t="s">
        <v>644</v>
      </c>
      <c r="C217" s="47" t="s">
        <v>654</v>
      </c>
      <c r="D217" s="73" t="s">
        <v>324</v>
      </c>
      <c r="E217" s="72" t="s">
        <v>443</v>
      </c>
      <c r="F217" s="315" t="s">
        <v>17</v>
      </c>
      <c r="G217" s="42" t="s">
        <v>502</v>
      </c>
      <c r="H217" s="74">
        <v>1.75</v>
      </c>
      <c r="I217" s="360">
        <f t="shared" si="9"/>
        <v>255</v>
      </c>
      <c r="J217" s="75">
        <v>255</v>
      </c>
      <c r="K217" s="76" t="e">
        <f t="shared" si="10"/>
        <v>#DIV/0!</v>
      </c>
      <c r="L217" s="77">
        <f>IF(J217="nio",0,IF(J217&gt;0,VLOOKUP(F217,'3-Productie normen'!A:M,VLOOKUP(J217,'3-Productie normen'!$B$35:$C$43,2,FALSE),FALSE)))/VLOOKUP(B217,'2-Kosten per locatie'!$A$11:$C$34,3,FALSE)</f>
        <v>0</v>
      </c>
      <c r="M217" s="78" t="str">
        <f>VLOOKUP(F217,'3-Productie normen'!A:O,14,FALSE)</f>
        <v>S</v>
      </c>
      <c r="N217" s="78"/>
      <c r="P217" s="43">
        <f t="shared" si="11"/>
        <v>446.25</v>
      </c>
    </row>
    <row r="218" spans="1:16" ht="14.1" customHeight="1">
      <c r="A218" s="56">
        <v>218</v>
      </c>
      <c r="B218" s="72" t="s">
        <v>644</v>
      </c>
      <c r="C218" s="47" t="s">
        <v>654</v>
      </c>
      <c r="D218" s="73" t="s">
        <v>325</v>
      </c>
      <c r="E218" s="72" t="s">
        <v>442</v>
      </c>
      <c r="F218" s="72" t="s">
        <v>17</v>
      </c>
      <c r="G218" s="42" t="s">
        <v>502</v>
      </c>
      <c r="H218" s="74">
        <v>4.83</v>
      </c>
      <c r="I218" s="360">
        <f t="shared" si="9"/>
        <v>255</v>
      </c>
      <c r="J218" s="75">
        <v>255</v>
      </c>
      <c r="K218" s="76" t="e">
        <f t="shared" si="10"/>
        <v>#DIV/0!</v>
      </c>
      <c r="L218" s="77">
        <f>IF(J218="nio",0,IF(J218&gt;0,VLOOKUP(F218,'3-Productie normen'!A:M,VLOOKUP(J218,'3-Productie normen'!$B$35:$C$43,2,FALSE),FALSE)))/VLOOKUP(B218,'2-Kosten per locatie'!$A$11:$C$34,3,FALSE)</f>
        <v>0</v>
      </c>
      <c r="M218" s="78" t="str">
        <f>VLOOKUP(F218,'3-Productie normen'!A:O,14,FALSE)</f>
        <v>S</v>
      </c>
      <c r="N218" s="78"/>
      <c r="P218" s="43">
        <f t="shared" si="11"/>
        <v>1231.6500000000001</v>
      </c>
    </row>
    <row r="219" spans="1:16" ht="14.1" customHeight="1">
      <c r="A219" s="56">
        <v>219</v>
      </c>
      <c r="B219" s="72" t="s">
        <v>644</v>
      </c>
      <c r="C219" s="47" t="s">
        <v>654</v>
      </c>
      <c r="D219" s="73" t="s">
        <v>326</v>
      </c>
      <c r="E219" s="72" t="s">
        <v>475</v>
      </c>
      <c r="F219" s="72" t="s">
        <v>174</v>
      </c>
      <c r="G219" s="42" t="s">
        <v>212</v>
      </c>
      <c r="H219" s="74">
        <v>44.69</v>
      </c>
      <c r="I219" s="360">
        <f t="shared" si="9"/>
        <v>255</v>
      </c>
      <c r="J219" s="75">
        <v>255</v>
      </c>
      <c r="K219" s="76" t="e">
        <f t="shared" si="10"/>
        <v>#DIV/0!</v>
      </c>
      <c r="L219" s="77">
        <f>IF(J219="nio",0,IF(J219&gt;0,VLOOKUP(F219,'3-Productie normen'!A:M,VLOOKUP(J219,'3-Productie normen'!$B$35:$C$43,2,FALSE),FALSE)))/VLOOKUP(B219,'2-Kosten per locatie'!$A$11:$C$34,3,FALSE)</f>
        <v>0</v>
      </c>
      <c r="M219" s="78" t="str">
        <f>VLOOKUP(F219,'3-Productie normen'!A:O,14,FALSE)</f>
        <v>B</v>
      </c>
      <c r="N219" s="78"/>
      <c r="P219" s="43">
        <f t="shared" si="11"/>
        <v>11395.949999999999</v>
      </c>
    </row>
    <row r="220" spans="1:16" ht="14.1" customHeight="1">
      <c r="A220" s="56">
        <v>220</v>
      </c>
      <c r="B220" s="72" t="s">
        <v>644</v>
      </c>
      <c r="C220" s="47" t="s">
        <v>654</v>
      </c>
      <c r="D220" s="73" t="s">
        <v>327</v>
      </c>
      <c r="E220" s="72" t="s">
        <v>524</v>
      </c>
      <c r="F220" s="315" t="s">
        <v>174</v>
      </c>
      <c r="G220" s="42" t="s">
        <v>212</v>
      </c>
      <c r="H220" s="74">
        <v>37.82</v>
      </c>
      <c r="I220" s="360">
        <f t="shared" si="9"/>
        <v>255</v>
      </c>
      <c r="J220" s="75">
        <v>255</v>
      </c>
      <c r="K220" s="76" t="e">
        <f t="shared" si="10"/>
        <v>#DIV/0!</v>
      </c>
      <c r="L220" s="77">
        <f>IF(J220="nio",0,IF(J220&gt;0,VLOOKUP(F220,'3-Productie normen'!A:M,VLOOKUP(J220,'3-Productie normen'!$B$35:$C$43,2,FALSE),FALSE)))/VLOOKUP(B220,'2-Kosten per locatie'!$A$11:$C$34,3,FALSE)</f>
        <v>0</v>
      </c>
      <c r="M220" s="78" t="str">
        <f>VLOOKUP(F220,'3-Productie normen'!A:O,14,FALSE)</f>
        <v>B</v>
      </c>
      <c r="N220" s="78"/>
      <c r="P220" s="43">
        <f t="shared" si="11"/>
        <v>9644.1</v>
      </c>
    </row>
    <row r="221" spans="1:16" ht="14.1" customHeight="1">
      <c r="A221" s="56">
        <v>221</v>
      </c>
      <c r="B221" s="72" t="s">
        <v>644</v>
      </c>
      <c r="C221" s="47" t="s">
        <v>654</v>
      </c>
      <c r="D221" s="73" t="s">
        <v>328</v>
      </c>
      <c r="E221" s="72" t="s">
        <v>524</v>
      </c>
      <c r="F221" s="315" t="s">
        <v>174</v>
      </c>
      <c r="G221" s="42" t="s">
        <v>212</v>
      </c>
      <c r="H221" s="74">
        <v>23.12</v>
      </c>
      <c r="I221" s="360">
        <f t="shared" si="9"/>
        <v>255</v>
      </c>
      <c r="J221" s="75">
        <v>255</v>
      </c>
      <c r="K221" s="76" t="e">
        <f t="shared" si="10"/>
        <v>#DIV/0!</v>
      </c>
      <c r="L221" s="77">
        <f>IF(J221="nio",0,IF(J221&gt;0,VLOOKUP(F221,'3-Productie normen'!A:M,VLOOKUP(J221,'3-Productie normen'!$B$35:$C$43,2,FALSE),FALSE)))/VLOOKUP(B221,'2-Kosten per locatie'!$A$11:$C$34,3,FALSE)</f>
        <v>0</v>
      </c>
      <c r="M221" s="78" t="str">
        <f>VLOOKUP(F221,'3-Productie normen'!A:O,14,FALSE)</f>
        <v>B</v>
      </c>
      <c r="N221" s="78"/>
      <c r="P221" s="43">
        <f t="shared" si="11"/>
        <v>5895.6</v>
      </c>
    </row>
    <row r="222" spans="1:16" ht="14.1" customHeight="1">
      <c r="A222" s="56">
        <v>222</v>
      </c>
      <c r="B222" s="72" t="s">
        <v>644</v>
      </c>
      <c r="C222" s="47" t="s">
        <v>654</v>
      </c>
      <c r="D222" s="73" t="s">
        <v>329</v>
      </c>
      <c r="E222" s="72" t="s">
        <v>524</v>
      </c>
      <c r="F222" s="315" t="s">
        <v>174</v>
      </c>
      <c r="G222" s="42" t="s">
        <v>212</v>
      </c>
      <c r="H222" s="74">
        <v>17.02</v>
      </c>
      <c r="I222" s="360">
        <f t="shared" si="9"/>
        <v>255</v>
      </c>
      <c r="J222" s="75">
        <v>255</v>
      </c>
      <c r="K222" s="76" t="e">
        <f t="shared" si="10"/>
        <v>#DIV/0!</v>
      </c>
      <c r="L222" s="77">
        <f>IF(J222="nio",0,IF(J222&gt;0,VLOOKUP(F222,'3-Productie normen'!A:M,VLOOKUP(J222,'3-Productie normen'!$B$35:$C$43,2,FALSE),FALSE)))/VLOOKUP(B222,'2-Kosten per locatie'!$A$11:$C$34,3,FALSE)</f>
        <v>0</v>
      </c>
      <c r="M222" s="78" t="str">
        <f>VLOOKUP(F222,'3-Productie normen'!A:O,14,FALSE)</f>
        <v>B</v>
      </c>
      <c r="N222" s="78"/>
      <c r="P222" s="43">
        <f t="shared" si="11"/>
        <v>4340.0999999999995</v>
      </c>
    </row>
    <row r="223" spans="1:16" ht="14.1" customHeight="1">
      <c r="A223" s="56">
        <v>223</v>
      </c>
      <c r="B223" s="72" t="s">
        <v>644</v>
      </c>
      <c r="C223" s="47" t="s">
        <v>654</v>
      </c>
      <c r="D223" s="73" t="s">
        <v>330</v>
      </c>
      <c r="E223" s="72" t="s">
        <v>524</v>
      </c>
      <c r="F223" s="315" t="s">
        <v>174</v>
      </c>
      <c r="G223" s="42" t="s">
        <v>212</v>
      </c>
      <c r="H223" s="74">
        <v>16.98</v>
      </c>
      <c r="I223" s="360">
        <f t="shared" si="9"/>
        <v>255</v>
      </c>
      <c r="J223" s="75">
        <v>255</v>
      </c>
      <c r="K223" s="76" t="e">
        <f t="shared" si="10"/>
        <v>#DIV/0!</v>
      </c>
      <c r="L223" s="77">
        <f>IF(J223="nio",0,IF(J223&gt;0,VLOOKUP(F223,'3-Productie normen'!A:M,VLOOKUP(J223,'3-Productie normen'!$B$35:$C$43,2,FALSE),FALSE)))/VLOOKUP(B223,'2-Kosten per locatie'!$A$11:$C$34,3,FALSE)</f>
        <v>0</v>
      </c>
      <c r="M223" s="78" t="str">
        <f>VLOOKUP(F223,'3-Productie normen'!A:O,14,FALSE)</f>
        <v>B</v>
      </c>
      <c r="N223" s="78"/>
      <c r="P223" s="43">
        <f t="shared" si="11"/>
        <v>4329.9000000000005</v>
      </c>
    </row>
    <row r="224" spans="1:16" ht="14.1" customHeight="1">
      <c r="A224" s="56">
        <v>224</v>
      </c>
      <c r="B224" s="72" t="s">
        <v>644</v>
      </c>
      <c r="C224" s="47" t="s">
        <v>654</v>
      </c>
      <c r="D224" s="73" t="s">
        <v>331</v>
      </c>
      <c r="E224" s="72" t="s">
        <v>524</v>
      </c>
      <c r="F224" s="315" t="s">
        <v>174</v>
      </c>
      <c r="G224" s="42" t="s">
        <v>212</v>
      </c>
      <c r="H224" s="74">
        <v>8.4700000000000006</v>
      </c>
      <c r="I224" s="360">
        <f t="shared" si="9"/>
        <v>255</v>
      </c>
      <c r="J224" s="75">
        <v>255</v>
      </c>
      <c r="K224" s="76" t="e">
        <f t="shared" si="10"/>
        <v>#DIV/0!</v>
      </c>
      <c r="L224" s="77">
        <f>IF(J224="nio",0,IF(J224&gt;0,VLOOKUP(F224,'3-Productie normen'!A:M,VLOOKUP(J224,'3-Productie normen'!$B$35:$C$43,2,FALSE),FALSE)))/VLOOKUP(B224,'2-Kosten per locatie'!$A$11:$C$34,3,FALSE)</f>
        <v>0</v>
      </c>
      <c r="M224" s="78" t="str">
        <f>VLOOKUP(F224,'3-Productie normen'!A:O,14,FALSE)</f>
        <v>B</v>
      </c>
      <c r="N224" s="78"/>
      <c r="P224" s="43">
        <f t="shared" si="11"/>
        <v>2159.8500000000004</v>
      </c>
    </row>
    <row r="225" spans="1:16" ht="14.1" customHeight="1">
      <c r="A225" s="56">
        <v>225</v>
      </c>
      <c r="B225" s="72" t="s">
        <v>644</v>
      </c>
      <c r="C225" s="47" t="s">
        <v>654</v>
      </c>
      <c r="D225" s="73" t="s">
        <v>332</v>
      </c>
      <c r="E225" s="72" t="s">
        <v>451</v>
      </c>
      <c r="F225" s="315" t="s">
        <v>17</v>
      </c>
      <c r="G225" s="42" t="s">
        <v>525</v>
      </c>
      <c r="H225" s="74">
        <v>4.1500000000000004</v>
      </c>
      <c r="I225" s="360">
        <f t="shared" si="9"/>
        <v>255</v>
      </c>
      <c r="J225" s="75">
        <v>255</v>
      </c>
      <c r="K225" s="76" t="e">
        <f t="shared" si="10"/>
        <v>#DIV/0!</v>
      </c>
      <c r="L225" s="77">
        <f>IF(J225="nio",0,IF(J225&gt;0,VLOOKUP(F225,'3-Productie normen'!A:M,VLOOKUP(J225,'3-Productie normen'!$B$35:$C$43,2,FALSE),FALSE)))/VLOOKUP(B225,'2-Kosten per locatie'!$A$11:$C$34,3,FALSE)</f>
        <v>0</v>
      </c>
      <c r="M225" s="78" t="str">
        <f>VLOOKUP(F225,'3-Productie normen'!A:O,14,FALSE)</f>
        <v>S</v>
      </c>
      <c r="N225" s="78"/>
      <c r="P225" s="43">
        <f t="shared" si="11"/>
        <v>1058.25</v>
      </c>
    </row>
    <row r="226" spans="1:16" ht="14.1" customHeight="1">
      <c r="A226" s="56">
        <v>226</v>
      </c>
      <c r="B226" s="72" t="s">
        <v>644</v>
      </c>
      <c r="C226" s="47" t="s">
        <v>654</v>
      </c>
      <c r="D226" s="73" t="s">
        <v>333</v>
      </c>
      <c r="E226" s="72" t="s">
        <v>526</v>
      </c>
      <c r="F226" s="315" t="s">
        <v>17</v>
      </c>
      <c r="G226" s="42" t="s">
        <v>525</v>
      </c>
      <c r="H226" s="74">
        <v>6.12</v>
      </c>
      <c r="I226" s="360">
        <f t="shared" si="9"/>
        <v>255</v>
      </c>
      <c r="J226" s="75">
        <v>255</v>
      </c>
      <c r="K226" s="76" t="e">
        <f t="shared" si="10"/>
        <v>#DIV/0!</v>
      </c>
      <c r="L226" s="77">
        <f>IF(J226="nio",0,IF(J226&gt;0,VLOOKUP(F226,'3-Productie normen'!A:M,VLOOKUP(J226,'3-Productie normen'!$B$35:$C$43,2,FALSE),FALSE)))/VLOOKUP(B226,'2-Kosten per locatie'!$A$11:$C$34,3,FALSE)</f>
        <v>0</v>
      </c>
      <c r="M226" s="78" t="str">
        <f>VLOOKUP(F226,'3-Productie normen'!A:O,14,FALSE)</f>
        <v>S</v>
      </c>
      <c r="N226" s="78"/>
      <c r="P226" s="43">
        <f t="shared" si="11"/>
        <v>1560.6000000000001</v>
      </c>
    </row>
    <row r="227" spans="1:16" ht="14.1" customHeight="1">
      <c r="A227" s="56">
        <v>227</v>
      </c>
      <c r="B227" s="72" t="s">
        <v>644</v>
      </c>
      <c r="C227" s="47" t="s">
        <v>654</v>
      </c>
      <c r="D227" s="73" t="s">
        <v>334</v>
      </c>
      <c r="E227" s="72" t="s">
        <v>503</v>
      </c>
      <c r="F227" s="315" t="s">
        <v>220</v>
      </c>
      <c r="G227" s="42" t="s">
        <v>525</v>
      </c>
      <c r="H227" s="74">
        <v>11.39</v>
      </c>
      <c r="I227" s="360">
        <f t="shared" si="9"/>
        <v>255</v>
      </c>
      <c r="J227" s="75">
        <v>255</v>
      </c>
      <c r="K227" s="76" t="e">
        <f t="shared" si="10"/>
        <v>#DIV/0!</v>
      </c>
      <c r="L227" s="77">
        <f>IF(J227="nio",0,IF(J227&gt;0,VLOOKUP(F227,'3-Productie normen'!A:M,VLOOKUP(J227,'3-Productie normen'!$B$35:$C$43,2,FALSE),FALSE)))/VLOOKUP(B227,'2-Kosten per locatie'!$A$11:$C$34,3,FALSE)</f>
        <v>0</v>
      </c>
      <c r="M227" s="78" t="str">
        <f>VLOOKUP(F227,'3-Productie normen'!A:O,14,FALSE)</f>
        <v>V</v>
      </c>
      <c r="N227" s="78"/>
      <c r="P227" s="43">
        <f t="shared" si="11"/>
        <v>2904.4500000000003</v>
      </c>
    </row>
    <row r="228" spans="1:16" ht="14.1" customHeight="1">
      <c r="A228" s="56">
        <v>228</v>
      </c>
      <c r="B228" s="72" t="s">
        <v>645</v>
      </c>
      <c r="C228" s="47" t="s">
        <v>90</v>
      </c>
      <c r="D228" s="73" t="s">
        <v>224</v>
      </c>
      <c r="E228" s="72" t="s">
        <v>91</v>
      </c>
      <c r="F228" s="72" t="s">
        <v>91</v>
      </c>
      <c r="G228" s="42" t="s">
        <v>507</v>
      </c>
      <c r="H228" s="74">
        <v>23.47</v>
      </c>
      <c r="I228" s="360">
        <f t="shared" si="9"/>
        <v>156</v>
      </c>
      <c r="J228" s="75">
        <v>156</v>
      </c>
      <c r="K228" s="76" t="e">
        <f t="shared" si="10"/>
        <v>#DIV/0!</v>
      </c>
      <c r="L228" s="77">
        <f>IF(J228="nio",0,IF(J228&gt;0,VLOOKUP(F228,'3-Productie normen'!A:M,VLOOKUP(J228,'3-Productie normen'!$B$35:$C$43,2,FALSE),FALSE)))/VLOOKUP(B228,'2-Kosten per locatie'!$A$11:$C$34,3,FALSE)</f>
        <v>0</v>
      </c>
      <c r="M228" s="78" t="str">
        <f>VLOOKUP(F228,'3-Productie normen'!A:O,14,FALSE)</f>
        <v>V</v>
      </c>
      <c r="N228" s="78"/>
      <c r="P228" s="43">
        <f t="shared" si="11"/>
        <v>3661.3199999999997</v>
      </c>
    </row>
    <row r="229" spans="1:16" ht="14.1" customHeight="1">
      <c r="A229" s="56">
        <v>229</v>
      </c>
      <c r="B229" s="72" t="s">
        <v>645</v>
      </c>
      <c r="C229" s="47" t="s">
        <v>90</v>
      </c>
      <c r="D229" s="73" t="s">
        <v>228</v>
      </c>
      <c r="E229" s="72" t="s">
        <v>425</v>
      </c>
      <c r="F229" s="72" t="s">
        <v>220</v>
      </c>
      <c r="G229" s="42" t="s">
        <v>507</v>
      </c>
      <c r="H229" s="74">
        <v>25</v>
      </c>
      <c r="I229" s="360">
        <f t="shared" si="9"/>
        <v>156</v>
      </c>
      <c r="J229" s="75">
        <v>156</v>
      </c>
      <c r="K229" s="76" t="e">
        <f t="shared" si="10"/>
        <v>#DIV/0!</v>
      </c>
      <c r="L229" s="77">
        <f>IF(J229="nio",0,IF(J229&gt;0,VLOOKUP(F229,'3-Productie normen'!A:M,VLOOKUP(J229,'3-Productie normen'!$B$35:$C$43,2,FALSE),FALSE)))/VLOOKUP(B229,'2-Kosten per locatie'!$A$11:$C$34,3,FALSE)</f>
        <v>0</v>
      </c>
      <c r="M229" s="78" t="str">
        <f>VLOOKUP(F229,'3-Productie normen'!A:O,14,FALSE)</f>
        <v>V</v>
      </c>
      <c r="N229" s="78"/>
      <c r="P229" s="43">
        <f t="shared" si="11"/>
        <v>3900</v>
      </c>
    </row>
    <row r="230" spans="1:16" ht="14.1" customHeight="1">
      <c r="A230" s="56">
        <v>230</v>
      </c>
      <c r="B230" s="72" t="s">
        <v>645</v>
      </c>
      <c r="C230" s="47" t="s">
        <v>90</v>
      </c>
      <c r="D230" s="73" t="s">
        <v>229</v>
      </c>
      <c r="E230" s="72" t="s">
        <v>527</v>
      </c>
      <c r="F230" s="315" t="s">
        <v>174</v>
      </c>
      <c r="G230" s="42" t="s">
        <v>507</v>
      </c>
      <c r="H230" s="74">
        <v>15.75</v>
      </c>
      <c r="I230" s="360">
        <f t="shared" si="9"/>
        <v>156</v>
      </c>
      <c r="J230" s="75">
        <v>156</v>
      </c>
      <c r="K230" s="76" t="e">
        <f t="shared" si="10"/>
        <v>#DIV/0!</v>
      </c>
      <c r="L230" s="77">
        <f>IF(J230="nio",0,IF(J230&gt;0,VLOOKUP(F230,'3-Productie normen'!A:M,VLOOKUP(J230,'3-Productie normen'!$B$35:$C$43,2,FALSE),FALSE)))/VLOOKUP(B230,'2-Kosten per locatie'!$A$11:$C$34,3,FALSE)</f>
        <v>0</v>
      </c>
      <c r="M230" s="78" t="str">
        <f>VLOOKUP(F230,'3-Productie normen'!A:O,14,FALSE)</f>
        <v>B</v>
      </c>
      <c r="N230" s="78"/>
      <c r="P230" s="43">
        <f t="shared" si="11"/>
        <v>2457</v>
      </c>
    </row>
    <row r="231" spans="1:16" ht="14.1" customHeight="1">
      <c r="A231" s="56">
        <v>231</v>
      </c>
      <c r="B231" s="72" t="s">
        <v>645</v>
      </c>
      <c r="C231" s="47" t="s">
        <v>90</v>
      </c>
      <c r="D231" s="73" t="s">
        <v>230</v>
      </c>
      <c r="E231" s="72" t="s">
        <v>528</v>
      </c>
      <c r="F231" s="315" t="s">
        <v>174</v>
      </c>
      <c r="G231" s="42" t="s">
        <v>507</v>
      </c>
      <c r="H231" s="74">
        <v>15.25</v>
      </c>
      <c r="I231" s="360">
        <f t="shared" si="9"/>
        <v>156</v>
      </c>
      <c r="J231" s="75">
        <v>156</v>
      </c>
      <c r="K231" s="76" t="e">
        <f t="shared" si="10"/>
        <v>#DIV/0!</v>
      </c>
      <c r="L231" s="77">
        <f>IF(J231="nio",0,IF(J231&gt;0,VLOOKUP(F231,'3-Productie normen'!A:M,VLOOKUP(J231,'3-Productie normen'!$B$35:$C$43,2,FALSE),FALSE)))/VLOOKUP(B231,'2-Kosten per locatie'!$A$11:$C$34,3,FALSE)</f>
        <v>0</v>
      </c>
      <c r="M231" s="78" t="str">
        <f>VLOOKUP(F231,'3-Productie normen'!A:O,14,FALSE)</f>
        <v>B</v>
      </c>
      <c r="N231" s="78"/>
      <c r="P231" s="43">
        <f t="shared" si="11"/>
        <v>2379</v>
      </c>
    </row>
    <row r="232" spans="1:16" ht="14.1" customHeight="1">
      <c r="A232" s="56">
        <v>232</v>
      </c>
      <c r="B232" s="72" t="s">
        <v>645</v>
      </c>
      <c r="C232" s="47" t="s">
        <v>90</v>
      </c>
      <c r="D232" s="73" t="s">
        <v>231</v>
      </c>
      <c r="E232" s="72" t="s">
        <v>464</v>
      </c>
      <c r="F232" s="315" t="s">
        <v>176</v>
      </c>
      <c r="G232" s="42" t="s">
        <v>507</v>
      </c>
      <c r="H232" s="74">
        <v>30.41</v>
      </c>
      <c r="I232" s="360">
        <f t="shared" si="9"/>
        <v>52</v>
      </c>
      <c r="J232" s="75">
        <v>52</v>
      </c>
      <c r="K232" s="76" t="e">
        <f t="shared" si="10"/>
        <v>#DIV/0!</v>
      </c>
      <c r="L232" s="77">
        <f>IF(J232="nio",0,IF(J232&gt;0,VLOOKUP(F232,'3-Productie normen'!A:M,VLOOKUP(J232,'3-Productie normen'!$B$35:$C$43,2,FALSE),FALSE)))/VLOOKUP(B232,'2-Kosten per locatie'!$A$11:$C$34,3,FALSE)</f>
        <v>0</v>
      </c>
      <c r="M232" s="78" t="str">
        <f>VLOOKUP(F232,'3-Productie normen'!A:O,14,FALSE)</f>
        <v>B</v>
      </c>
      <c r="N232" s="78"/>
      <c r="P232" s="43">
        <f t="shared" si="11"/>
        <v>1581.32</v>
      </c>
    </row>
    <row r="233" spans="1:16" ht="14.1" customHeight="1">
      <c r="A233" s="56">
        <v>233</v>
      </c>
      <c r="B233" s="72" t="s">
        <v>645</v>
      </c>
      <c r="C233" s="47" t="s">
        <v>90</v>
      </c>
      <c r="D233" s="73" t="s">
        <v>232</v>
      </c>
      <c r="E233" s="72" t="s">
        <v>449</v>
      </c>
      <c r="F233" s="315" t="s">
        <v>17</v>
      </c>
      <c r="G233" s="42" t="s">
        <v>507</v>
      </c>
      <c r="H233" s="74">
        <v>3.54</v>
      </c>
      <c r="I233" s="360">
        <f t="shared" si="9"/>
        <v>156</v>
      </c>
      <c r="J233" s="75">
        <v>156</v>
      </c>
      <c r="K233" s="76" t="e">
        <f t="shared" si="10"/>
        <v>#DIV/0!</v>
      </c>
      <c r="L233" s="77">
        <f>IF(J233="nio",0,IF(J233&gt;0,VLOOKUP(F233,'3-Productie normen'!A:M,VLOOKUP(J233,'3-Productie normen'!$B$35:$C$43,2,FALSE),FALSE)))/VLOOKUP(B233,'2-Kosten per locatie'!$A$11:$C$34,3,FALSE)</f>
        <v>0</v>
      </c>
      <c r="M233" s="78" t="str">
        <f>VLOOKUP(F233,'3-Productie normen'!A:O,14,FALSE)</f>
        <v>S</v>
      </c>
      <c r="N233" s="78"/>
      <c r="P233" s="43">
        <f t="shared" si="11"/>
        <v>552.24</v>
      </c>
    </row>
    <row r="234" spans="1:16" ht="14.1" customHeight="1">
      <c r="A234" s="56">
        <v>234</v>
      </c>
      <c r="B234" s="72" t="s">
        <v>645</v>
      </c>
      <c r="C234" s="47" t="s">
        <v>90</v>
      </c>
      <c r="D234" s="73" t="s">
        <v>234</v>
      </c>
      <c r="E234" s="72" t="s">
        <v>451</v>
      </c>
      <c r="F234" s="315" t="s">
        <v>17</v>
      </c>
      <c r="G234" s="42" t="s">
        <v>507</v>
      </c>
      <c r="H234" s="74">
        <v>3.54</v>
      </c>
      <c r="I234" s="360">
        <f t="shared" si="9"/>
        <v>156</v>
      </c>
      <c r="J234" s="75">
        <v>156</v>
      </c>
      <c r="K234" s="76" t="e">
        <f t="shared" si="10"/>
        <v>#DIV/0!</v>
      </c>
      <c r="L234" s="77">
        <f>IF(J234="nio",0,IF(J234&gt;0,VLOOKUP(F234,'3-Productie normen'!A:M,VLOOKUP(J234,'3-Productie normen'!$B$35:$C$43,2,FALSE),FALSE)))/VLOOKUP(B234,'2-Kosten per locatie'!$A$11:$C$34,3,FALSE)</f>
        <v>0</v>
      </c>
      <c r="M234" s="78" t="str">
        <f>VLOOKUP(F234,'3-Productie normen'!A:O,14,FALSE)</f>
        <v>S</v>
      </c>
      <c r="N234" s="78"/>
      <c r="P234" s="43">
        <f t="shared" si="11"/>
        <v>552.24</v>
      </c>
    </row>
    <row r="235" spans="1:16" ht="14.1" customHeight="1">
      <c r="A235" s="56">
        <v>235</v>
      </c>
      <c r="B235" s="72" t="s">
        <v>645</v>
      </c>
      <c r="C235" s="47" t="s">
        <v>90</v>
      </c>
      <c r="D235" s="73" t="s">
        <v>237</v>
      </c>
      <c r="E235" s="72" t="s">
        <v>425</v>
      </c>
      <c r="F235" s="72" t="s">
        <v>220</v>
      </c>
      <c r="G235" s="42" t="s">
        <v>507</v>
      </c>
      <c r="H235" s="74">
        <v>25.59</v>
      </c>
      <c r="I235" s="360">
        <f t="shared" si="9"/>
        <v>156</v>
      </c>
      <c r="J235" s="75">
        <v>156</v>
      </c>
      <c r="K235" s="76" t="e">
        <f t="shared" si="10"/>
        <v>#DIV/0!</v>
      </c>
      <c r="L235" s="77">
        <f>IF(J235="nio",0,IF(J235&gt;0,VLOOKUP(F235,'3-Productie normen'!A:M,VLOOKUP(J235,'3-Productie normen'!$B$35:$C$43,2,FALSE),FALSE)))/VLOOKUP(B235,'2-Kosten per locatie'!$A$11:$C$34,3,FALSE)</f>
        <v>0</v>
      </c>
      <c r="M235" s="78" t="str">
        <f>VLOOKUP(F235,'3-Productie normen'!A:O,14,FALSE)</f>
        <v>V</v>
      </c>
      <c r="N235" s="78"/>
      <c r="P235" s="43">
        <f t="shared" si="11"/>
        <v>3992.04</v>
      </c>
    </row>
    <row r="236" spans="1:16" ht="14.1" customHeight="1">
      <c r="A236" s="56">
        <v>236</v>
      </c>
      <c r="B236" s="72" t="s">
        <v>645</v>
      </c>
      <c r="C236" s="47" t="s">
        <v>90</v>
      </c>
      <c r="D236" s="73" t="s">
        <v>240</v>
      </c>
      <c r="E236" s="72" t="s">
        <v>93</v>
      </c>
      <c r="F236" s="42" t="s">
        <v>1</v>
      </c>
      <c r="G236" s="42" t="s">
        <v>507</v>
      </c>
      <c r="H236" s="74">
        <v>31.53</v>
      </c>
      <c r="I236" s="360">
        <f t="shared" si="9"/>
        <v>52</v>
      </c>
      <c r="J236" s="75">
        <v>52</v>
      </c>
      <c r="K236" s="76" t="e">
        <f t="shared" si="10"/>
        <v>#DIV/0!</v>
      </c>
      <c r="L236" s="77">
        <f>IF(J236="nio",0,IF(J236&gt;0,VLOOKUP(F236,'3-Productie normen'!A:M,VLOOKUP(J236,'3-Productie normen'!$B$35:$C$43,2,FALSE),FALSE)))/VLOOKUP(B236,'2-Kosten per locatie'!$A$11:$C$34,3,FALSE)</f>
        <v>0</v>
      </c>
      <c r="M236" s="78" t="str">
        <f>VLOOKUP(F236,'3-Productie normen'!A:O,14,FALSE)</f>
        <v>V</v>
      </c>
      <c r="N236" s="78"/>
      <c r="P236" s="43">
        <f t="shared" si="11"/>
        <v>1639.56</v>
      </c>
    </row>
    <row r="237" spans="1:16" ht="14.1" customHeight="1">
      <c r="A237" s="56">
        <v>237</v>
      </c>
      <c r="B237" s="72" t="s">
        <v>645</v>
      </c>
      <c r="C237" s="47" t="s">
        <v>90</v>
      </c>
      <c r="D237" s="73" t="s">
        <v>241</v>
      </c>
      <c r="E237" s="72" t="s">
        <v>529</v>
      </c>
      <c r="F237" s="72" t="s">
        <v>17</v>
      </c>
      <c r="G237" s="42" t="s">
        <v>507</v>
      </c>
      <c r="H237" s="74">
        <v>13.15</v>
      </c>
      <c r="I237" s="360">
        <f t="shared" si="9"/>
        <v>52</v>
      </c>
      <c r="J237" s="75">
        <v>52</v>
      </c>
      <c r="K237" s="76" t="e">
        <f t="shared" si="10"/>
        <v>#DIV/0!</v>
      </c>
      <c r="L237" s="77">
        <f>IF(J237="nio",0,IF(J237&gt;0,VLOOKUP(F237,'3-Productie normen'!A:M,VLOOKUP(J237,'3-Productie normen'!$B$35:$C$43,2,FALSE),FALSE)))/VLOOKUP(B237,'2-Kosten per locatie'!$A$11:$C$34,3,FALSE)</f>
        <v>0</v>
      </c>
      <c r="M237" s="78" t="str">
        <f>VLOOKUP(F237,'3-Productie normen'!A:O,14,FALSE)</f>
        <v>S</v>
      </c>
      <c r="N237" s="78"/>
      <c r="P237" s="43">
        <f t="shared" si="11"/>
        <v>683.80000000000007</v>
      </c>
    </row>
    <row r="238" spans="1:16" ht="14.1" customHeight="1">
      <c r="A238" s="56">
        <v>238</v>
      </c>
      <c r="B238" s="72" t="s">
        <v>645</v>
      </c>
      <c r="C238" s="47" t="s">
        <v>90</v>
      </c>
      <c r="D238" s="73" t="s">
        <v>242</v>
      </c>
      <c r="E238" s="72" t="s">
        <v>449</v>
      </c>
      <c r="F238" s="315" t="s">
        <v>17</v>
      </c>
      <c r="G238" s="42" t="s">
        <v>507</v>
      </c>
      <c r="H238" s="74">
        <v>2.6</v>
      </c>
      <c r="I238" s="360">
        <f t="shared" si="9"/>
        <v>156</v>
      </c>
      <c r="J238" s="75">
        <v>156</v>
      </c>
      <c r="K238" s="76" t="e">
        <f t="shared" si="10"/>
        <v>#DIV/0!</v>
      </c>
      <c r="L238" s="77">
        <f>IF(J238="nio",0,IF(J238&gt;0,VLOOKUP(F238,'3-Productie normen'!A:M,VLOOKUP(J238,'3-Productie normen'!$B$35:$C$43,2,FALSE),FALSE)))/VLOOKUP(B238,'2-Kosten per locatie'!$A$11:$C$34,3,FALSE)</f>
        <v>0</v>
      </c>
      <c r="M238" s="78" t="str">
        <f>VLOOKUP(F238,'3-Productie normen'!A:O,14,FALSE)</f>
        <v>S</v>
      </c>
      <c r="N238" s="78"/>
      <c r="P238" s="43">
        <f t="shared" si="11"/>
        <v>405.6</v>
      </c>
    </row>
    <row r="239" spans="1:16" ht="14.1" customHeight="1">
      <c r="A239" s="56">
        <v>239</v>
      </c>
      <c r="B239" s="72" t="s">
        <v>645</v>
      </c>
      <c r="C239" s="47" t="s">
        <v>90</v>
      </c>
      <c r="D239" s="73" t="s">
        <v>243</v>
      </c>
      <c r="E239" s="72" t="s">
        <v>530</v>
      </c>
      <c r="F239" s="72" t="s">
        <v>17</v>
      </c>
      <c r="G239" s="42" t="s">
        <v>507</v>
      </c>
      <c r="H239" s="74">
        <v>7.84</v>
      </c>
      <c r="I239" s="360">
        <f t="shared" si="9"/>
        <v>52</v>
      </c>
      <c r="J239" s="75">
        <v>52</v>
      </c>
      <c r="K239" s="76" t="e">
        <f t="shared" si="10"/>
        <v>#DIV/0!</v>
      </c>
      <c r="L239" s="77">
        <f>IF(J239="nio",0,IF(J239&gt;0,VLOOKUP(F239,'3-Productie normen'!A:M,VLOOKUP(J239,'3-Productie normen'!$B$35:$C$43,2,FALSE),FALSE)))/VLOOKUP(B239,'2-Kosten per locatie'!$A$11:$C$34,3,FALSE)</f>
        <v>0</v>
      </c>
      <c r="M239" s="78" t="str">
        <f>VLOOKUP(F239,'3-Productie normen'!A:O,14,FALSE)</f>
        <v>S</v>
      </c>
      <c r="N239" s="78"/>
      <c r="P239" s="43">
        <f t="shared" si="11"/>
        <v>407.68</v>
      </c>
    </row>
    <row r="240" spans="1:16" ht="14.1" customHeight="1">
      <c r="A240" s="56">
        <v>240</v>
      </c>
      <c r="B240" s="72" t="s">
        <v>645</v>
      </c>
      <c r="C240" s="47" t="s">
        <v>90</v>
      </c>
      <c r="D240" s="73" t="s">
        <v>335</v>
      </c>
      <c r="E240" s="72" t="s">
        <v>425</v>
      </c>
      <c r="F240" s="72" t="s">
        <v>220</v>
      </c>
      <c r="G240" s="42" t="s">
        <v>507</v>
      </c>
      <c r="H240" s="74">
        <v>12.24</v>
      </c>
      <c r="I240" s="360">
        <f t="shared" si="9"/>
        <v>156</v>
      </c>
      <c r="J240" s="75">
        <v>156</v>
      </c>
      <c r="K240" s="76" t="e">
        <f t="shared" si="10"/>
        <v>#DIV/0!</v>
      </c>
      <c r="L240" s="77">
        <f>IF(J240="nio",0,IF(J240&gt;0,VLOOKUP(F240,'3-Productie normen'!A:M,VLOOKUP(J240,'3-Productie normen'!$B$35:$C$43,2,FALSE),FALSE)))/VLOOKUP(B240,'2-Kosten per locatie'!$A$11:$C$34,3,FALSE)</f>
        <v>0</v>
      </c>
      <c r="M240" s="78" t="str">
        <f>VLOOKUP(F240,'3-Productie normen'!A:O,14,FALSE)</f>
        <v>V</v>
      </c>
      <c r="N240" s="78"/>
      <c r="P240" s="43">
        <f t="shared" si="11"/>
        <v>1909.44</v>
      </c>
    </row>
    <row r="241" spans="1:16" ht="14.1" customHeight="1">
      <c r="A241" s="56">
        <v>241</v>
      </c>
      <c r="B241" s="72" t="s">
        <v>645</v>
      </c>
      <c r="C241" s="47" t="s">
        <v>90</v>
      </c>
      <c r="D241" s="73" t="s">
        <v>336</v>
      </c>
      <c r="E241" s="72" t="s">
        <v>451</v>
      </c>
      <c r="F241" s="315" t="s">
        <v>17</v>
      </c>
      <c r="G241" s="42" t="s">
        <v>507</v>
      </c>
      <c r="H241" s="74">
        <v>2</v>
      </c>
      <c r="I241" s="360">
        <f t="shared" si="9"/>
        <v>156</v>
      </c>
      <c r="J241" s="75">
        <v>156</v>
      </c>
      <c r="K241" s="76" t="e">
        <f t="shared" si="10"/>
        <v>#DIV/0!</v>
      </c>
      <c r="L241" s="77">
        <f>IF(J241="nio",0,IF(J241&gt;0,VLOOKUP(F241,'3-Productie normen'!A:M,VLOOKUP(J241,'3-Productie normen'!$B$35:$C$43,2,FALSE),FALSE)))/VLOOKUP(B241,'2-Kosten per locatie'!$A$11:$C$34,3,FALSE)</f>
        <v>0</v>
      </c>
      <c r="M241" s="78" t="str">
        <f>VLOOKUP(F241,'3-Productie normen'!A:O,14,FALSE)</f>
        <v>S</v>
      </c>
      <c r="N241" s="78"/>
      <c r="P241" s="43">
        <f t="shared" si="11"/>
        <v>312</v>
      </c>
    </row>
    <row r="242" spans="1:16" ht="14.1" customHeight="1">
      <c r="A242" s="56">
        <v>242</v>
      </c>
      <c r="B242" s="72" t="s">
        <v>645</v>
      </c>
      <c r="C242" s="47" t="s">
        <v>90</v>
      </c>
      <c r="D242" s="73" t="s">
        <v>291</v>
      </c>
      <c r="E242" s="72" t="s">
        <v>531</v>
      </c>
      <c r="F242" s="42" t="s">
        <v>661</v>
      </c>
      <c r="G242" s="42" t="s">
        <v>507</v>
      </c>
      <c r="H242" s="74">
        <v>15.72</v>
      </c>
      <c r="I242" s="360">
        <f t="shared" si="9"/>
        <v>0</v>
      </c>
      <c r="J242" s="400" t="s">
        <v>660</v>
      </c>
      <c r="K242" s="76">
        <f t="shared" si="10"/>
        <v>0</v>
      </c>
      <c r="L242" s="77">
        <f>IF(J242="nio",0,IF(J242&gt;0,VLOOKUP(F242,'3-Productie normen'!A:M,VLOOKUP(J242,'3-Productie normen'!$B$35:$C$43,2,FALSE),FALSE)))/VLOOKUP(B242,'2-Kosten per locatie'!$A$11:$C$34,3,FALSE)</f>
        <v>0</v>
      </c>
      <c r="M242" s="78">
        <f>VLOOKUP(F242,'3-Productie normen'!A:O,14,FALSE)</f>
        <v>0</v>
      </c>
      <c r="N242" s="78"/>
      <c r="P242" s="43">
        <f t="shared" si="11"/>
        <v>0</v>
      </c>
    </row>
    <row r="243" spans="1:16" ht="14.1" customHeight="1">
      <c r="A243" s="56">
        <v>243</v>
      </c>
      <c r="B243" s="72" t="s">
        <v>645</v>
      </c>
      <c r="C243" s="47" t="s">
        <v>90</v>
      </c>
      <c r="D243" s="73" t="s">
        <v>337</v>
      </c>
      <c r="E243" s="72" t="s">
        <v>532</v>
      </c>
      <c r="F243" s="72" t="s">
        <v>17</v>
      </c>
      <c r="G243" s="42" t="s">
        <v>507</v>
      </c>
      <c r="H243" s="74">
        <v>8.36</v>
      </c>
      <c r="I243" s="360">
        <f t="shared" si="9"/>
        <v>52</v>
      </c>
      <c r="J243" s="75">
        <v>52</v>
      </c>
      <c r="K243" s="76" t="e">
        <f t="shared" si="10"/>
        <v>#DIV/0!</v>
      </c>
      <c r="L243" s="77">
        <f>IF(J243="nio",0,IF(J243&gt;0,VLOOKUP(F243,'3-Productie normen'!A:M,VLOOKUP(J243,'3-Productie normen'!$B$35:$C$43,2,FALSE),FALSE)))/VLOOKUP(B243,'2-Kosten per locatie'!$A$11:$C$34,3,FALSE)</f>
        <v>0</v>
      </c>
      <c r="M243" s="78" t="str">
        <f>VLOOKUP(F243,'3-Productie normen'!A:O,14,FALSE)</f>
        <v>S</v>
      </c>
      <c r="N243" s="78"/>
      <c r="P243" s="43">
        <f t="shared" si="11"/>
        <v>434.71999999999997</v>
      </c>
    </row>
    <row r="244" spans="1:16" ht="14.1" customHeight="1">
      <c r="A244" s="56">
        <v>244</v>
      </c>
      <c r="B244" s="72" t="s">
        <v>645</v>
      </c>
      <c r="C244" s="47" t="s">
        <v>650</v>
      </c>
      <c r="D244" s="73" t="s">
        <v>244</v>
      </c>
      <c r="E244" s="72" t="s">
        <v>425</v>
      </c>
      <c r="F244" s="72" t="s">
        <v>220</v>
      </c>
      <c r="G244" s="42" t="s">
        <v>507</v>
      </c>
      <c r="H244" s="74">
        <v>15.29</v>
      </c>
      <c r="I244" s="360">
        <f t="shared" si="9"/>
        <v>156</v>
      </c>
      <c r="J244" s="75">
        <v>156</v>
      </c>
      <c r="K244" s="76" t="e">
        <f t="shared" si="10"/>
        <v>#DIV/0!</v>
      </c>
      <c r="L244" s="77">
        <f>IF(J244="nio",0,IF(J244&gt;0,VLOOKUP(F244,'3-Productie normen'!A:M,VLOOKUP(J244,'3-Productie normen'!$B$35:$C$43,2,FALSE),FALSE)))/VLOOKUP(B244,'2-Kosten per locatie'!$A$11:$C$34,3,FALSE)</f>
        <v>0</v>
      </c>
      <c r="M244" s="78" t="str">
        <f>VLOOKUP(F244,'3-Productie normen'!A:O,14,FALSE)</f>
        <v>V</v>
      </c>
      <c r="N244" s="78"/>
      <c r="P244" s="43">
        <f t="shared" si="11"/>
        <v>2385.2399999999998</v>
      </c>
    </row>
    <row r="245" spans="1:16" ht="14.1" customHeight="1">
      <c r="A245" s="56">
        <v>245</v>
      </c>
      <c r="B245" s="72" t="s">
        <v>645</v>
      </c>
      <c r="C245" s="47" t="s">
        <v>650</v>
      </c>
      <c r="D245" s="73" t="s">
        <v>245</v>
      </c>
      <c r="E245" s="72" t="s">
        <v>425</v>
      </c>
      <c r="F245" s="72" t="s">
        <v>220</v>
      </c>
      <c r="G245" s="42" t="s">
        <v>507</v>
      </c>
      <c r="H245" s="74">
        <v>12.26</v>
      </c>
      <c r="I245" s="360">
        <f t="shared" si="9"/>
        <v>156</v>
      </c>
      <c r="J245" s="75">
        <v>156</v>
      </c>
      <c r="K245" s="76" t="e">
        <f t="shared" si="10"/>
        <v>#DIV/0!</v>
      </c>
      <c r="L245" s="77">
        <f>IF(J245="nio",0,IF(J245&gt;0,VLOOKUP(F245,'3-Productie normen'!A:M,VLOOKUP(J245,'3-Productie normen'!$B$35:$C$43,2,FALSE),FALSE)))/VLOOKUP(B245,'2-Kosten per locatie'!$A$11:$C$34,3,FALSE)</f>
        <v>0</v>
      </c>
      <c r="M245" s="78" t="str">
        <f>VLOOKUP(F245,'3-Productie normen'!A:O,14,FALSE)</f>
        <v>V</v>
      </c>
      <c r="N245" s="78"/>
      <c r="P245" s="43">
        <f t="shared" si="11"/>
        <v>1912.56</v>
      </c>
    </row>
    <row r="246" spans="1:16" ht="14.1" customHeight="1">
      <c r="A246" s="56">
        <v>246</v>
      </c>
      <c r="B246" s="72" t="s">
        <v>645</v>
      </c>
      <c r="C246" s="47" t="s">
        <v>650</v>
      </c>
      <c r="D246" s="73" t="s">
        <v>246</v>
      </c>
      <c r="E246" s="72" t="s">
        <v>533</v>
      </c>
      <c r="F246" s="72" t="s">
        <v>174</v>
      </c>
      <c r="G246" s="42" t="s">
        <v>507</v>
      </c>
      <c r="H246" s="74">
        <v>15.89</v>
      </c>
      <c r="I246" s="360">
        <f t="shared" si="9"/>
        <v>156</v>
      </c>
      <c r="J246" s="75">
        <v>156</v>
      </c>
      <c r="K246" s="76" t="e">
        <f t="shared" si="10"/>
        <v>#DIV/0!</v>
      </c>
      <c r="L246" s="77">
        <f>IF(J246="nio",0,IF(J246&gt;0,VLOOKUP(F246,'3-Productie normen'!A:M,VLOOKUP(J246,'3-Productie normen'!$B$35:$C$43,2,FALSE),FALSE)))/VLOOKUP(B246,'2-Kosten per locatie'!$A$11:$C$34,3,FALSE)</f>
        <v>0</v>
      </c>
      <c r="M246" s="78" t="str">
        <f>VLOOKUP(F246,'3-Productie normen'!A:O,14,FALSE)</f>
        <v>B</v>
      </c>
      <c r="N246" s="78"/>
      <c r="P246" s="43">
        <f t="shared" si="11"/>
        <v>2478.84</v>
      </c>
    </row>
    <row r="247" spans="1:16" ht="14.1" customHeight="1">
      <c r="A247" s="56">
        <v>247</v>
      </c>
      <c r="B247" s="72" t="s">
        <v>645</v>
      </c>
      <c r="C247" s="47" t="s">
        <v>650</v>
      </c>
      <c r="D247" s="73" t="s">
        <v>287</v>
      </c>
      <c r="E247" s="72" t="s">
        <v>534</v>
      </c>
      <c r="F247" s="72" t="s">
        <v>174</v>
      </c>
      <c r="G247" s="42" t="s">
        <v>507</v>
      </c>
      <c r="H247" s="74">
        <v>29.78</v>
      </c>
      <c r="I247" s="360">
        <f t="shared" si="9"/>
        <v>156</v>
      </c>
      <c r="J247" s="75">
        <v>156</v>
      </c>
      <c r="K247" s="76" t="e">
        <f t="shared" si="10"/>
        <v>#DIV/0!</v>
      </c>
      <c r="L247" s="77">
        <f>IF(J247="nio",0,IF(J247&gt;0,VLOOKUP(F247,'3-Productie normen'!A:M,VLOOKUP(J247,'3-Productie normen'!$B$35:$C$43,2,FALSE),FALSE)))/VLOOKUP(B247,'2-Kosten per locatie'!$A$11:$C$34,3,FALSE)</f>
        <v>0</v>
      </c>
      <c r="M247" s="78" t="str">
        <f>VLOOKUP(F247,'3-Productie normen'!A:O,14,FALSE)</f>
        <v>B</v>
      </c>
      <c r="N247" s="78"/>
      <c r="P247" s="43">
        <f t="shared" si="11"/>
        <v>4645.68</v>
      </c>
    </row>
    <row r="248" spans="1:16" ht="14.1" customHeight="1">
      <c r="A248" s="56">
        <v>248</v>
      </c>
      <c r="B248" s="72" t="s">
        <v>645</v>
      </c>
      <c r="C248" s="47" t="s">
        <v>650</v>
      </c>
      <c r="D248" s="73" t="s">
        <v>288</v>
      </c>
      <c r="E248" s="72" t="s">
        <v>534</v>
      </c>
      <c r="F248" s="72" t="s">
        <v>174</v>
      </c>
      <c r="G248" s="42" t="s">
        <v>507</v>
      </c>
      <c r="H248" s="74">
        <v>16.489999999999998</v>
      </c>
      <c r="I248" s="360">
        <f t="shared" si="9"/>
        <v>156</v>
      </c>
      <c r="J248" s="75">
        <v>156</v>
      </c>
      <c r="K248" s="76" t="e">
        <f t="shared" si="10"/>
        <v>#DIV/0!</v>
      </c>
      <c r="L248" s="77">
        <f>IF(J248="nio",0,IF(J248&gt;0,VLOOKUP(F248,'3-Productie normen'!A:M,VLOOKUP(J248,'3-Productie normen'!$B$35:$C$43,2,FALSE),FALSE)))/VLOOKUP(B248,'2-Kosten per locatie'!$A$11:$C$34,3,FALSE)</f>
        <v>0</v>
      </c>
      <c r="M248" s="78" t="str">
        <f>VLOOKUP(F248,'3-Productie normen'!A:O,14,FALSE)</f>
        <v>B</v>
      </c>
      <c r="N248" s="78"/>
      <c r="P248" s="43">
        <f t="shared" si="11"/>
        <v>2572.4399999999996</v>
      </c>
    </row>
    <row r="249" spans="1:16" ht="14.1" customHeight="1">
      <c r="A249" s="56">
        <v>249</v>
      </c>
      <c r="B249" s="72" t="s">
        <v>645</v>
      </c>
      <c r="C249" s="47" t="s">
        <v>650</v>
      </c>
      <c r="D249" s="73" t="s">
        <v>247</v>
      </c>
      <c r="E249" s="72" t="s">
        <v>449</v>
      </c>
      <c r="F249" s="315" t="s">
        <v>17</v>
      </c>
      <c r="G249" s="42" t="s">
        <v>507</v>
      </c>
      <c r="H249" s="74">
        <v>7.92</v>
      </c>
      <c r="I249" s="360">
        <f t="shared" si="9"/>
        <v>156</v>
      </c>
      <c r="J249" s="75">
        <v>156</v>
      </c>
      <c r="K249" s="76" t="e">
        <f t="shared" si="10"/>
        <v>#DIV/0!</v>
      </c>
      <c r="L249" s="77">
        <f>IF(J249="nio",0,IF(J249&gt;0,VLOOKUP(F249,'3-Productie normen'!A:M,VLOOKUP(J249,'3-Productie normen'!$B$35:$C$43,2,FALSE),FALSE)))/VLOOKUP(B249,'2-Kosten per locatie'!$A$11:$C$34,3,FALSE)</f>
        <v>0</v>
      </c>
      <c r="M249" s="78" t="str">
        <f>VLOOKUP(F249,'3-Productie normen'!A:O,14,FALSE)</f>
        <v>S</v>
      </c>
      <c r="N249" s="78"/>
      <c r="P249" s="43">
        <f t="shared" si="11"/>
        <v>1235.52</v>
      </c>
    </row>
    <row r="250" spans="1:16" ht="14.1" customHeight="1">
      <c r="A250" s="56">
        <v>250</v>
      </c>
      <c r="B250" s="72" t="s">
        <v>645</v>
      </c>
      <c r="C250" s="47" t="s">
        <v>650</v>
      </c>
      <c r="D250" s="73" t="s">
        <v>250</v>
      </c>
      <c r="E250" s="72" t="s">
        <v>451</v>
      </c>
      <c r="F250" s="315" t="s">
        <v>17</v>
      </c>
      <c r="G250" s="42" t="s">
        <v>507</v>
      </c>
      <c r="H250" s="74">
        <v>4.3899999999999997</v>
      </c>
      <c r="I250" s="360">
        <f t="shared" si="9"/>
        <v>156</v>
      </c>
      <c r="J250" s="75">
        <v>156</v>
      </c>
      <c r="K250" s="76" t="e">
        <f t="shared" si="10"/>
        <v>#DIV/0!</v>
      </c>
      <c r="L250" s="77">
        <f>IF(J250="nio",0,IF(J250&gt;0,VLOOKUP(F250,'3-Productie normen'!A:M,VLOOKUP(J250,'3-Productie normen'!$B$35:$C$43,2,FALSE),FALSE)))/VLOOKUP(B250,'2-Kosten per locatie'!$A$11:$C$34,3,FALSE)</f>
        <v>0</v>
      </c>
      <c r="M250" s="78" t="str">
        <f>VLOOKUP(F250,'3-Productie normen'!A:O,14,FALSE)</f>
        <v>S</v>
      </c>
      <c r="N250" s="78"/>
      <c r="P250" s="43">
        <f t="shared" si="11"/>
        <v>684.83999999999992</v>
      </c>
    </row>
    <row r="251" spans="1:16" ht="14.1" customHeight="1">
      <c r="A251" s="56">
        <v>251</v>
      </c>
      <c r="B251" s="72" t="s">
        <v>645</v>
      </c>
      <c r="C251" s="47" t="s">
        <v>651</v>
      </c>
      <c r="D251" s="73" t="s">
        <v>261</v>
      </c>
      <c r="E251" s="72" t="s">
        <v>470</v>
      </c>
      <c r="F251" s="39" t="s">
        <v>95</v>
      </c>
      <c r="G251" s="42" t="s">
        <v>507</v>
      </c>
      <c r="H251" s="74">
        <v>134.33000000000001</v>
      </c>
      <c r="I251" s="360">
        <f t="shared" si="9"/>
        <v>156</v>
      </c>
      <c r="J251" s="75">
        <v>156</v>
      </c>
      <c r="K251" s="76" t="e">
        <f t="shared" si="10"/>
        <v>#DIV/0!</v>
      </c>
      <c r="L251" s="77">
        <f>IF(J251="nio",0,IF(J251&gt;0,VLOOKUP(F251,'3-Productie normen'!A:M,VLOOKUP(J251,'3-Productie normen'!$B$35:$C$43,2,FALSE),FALSE)))/VLOOKUP(B251,'2-Kosten per locatie'!$A$11:$C$34,3,FALSE)</f>
        <v>0</v>
      </c>
      <c r="M251" s="78" t="str">
        <f>VLOOKUP(F251,'3-Productie normen'!A:O,14,FALSE)</f>
        <v>V</v>
      </c>
      <c r="N251" s="78"/>
      <c r="P251" s="43">
        <f t="shared" si="11"/>
        <v>20955.480000000003</v>
      </c>
    </row>
    <row r="252" spans="1:16" ht="14.1" customHeight="1">
      <c r="A252" s="56">
        <v>252</v>
      </c>
      <c r="B252" s="72" t="s">
        <v>645</v>
      </c>
      <c r="C252" s="47" t="s">
        <v>651</v>
      </c>
      <c r="D252" s="73" t="s">
        <v>263</v>
      </c>
      <c r="E252" s="72" t="s">
        <v>508</v>
      </c>
      <c r="F252" s="315" t="s">
        <v>175</v>
      </c>
      <c r="G252" s="42" t="s">
        <v>507</v>
      </c>
      <c r="H252" s="74">
        <v>13.98</v>
      </c>
      <c r="I252" s="360">
        <f t="shared" si="9"/>
        <v>156</v>
      </c>
      <c r="J252" s="75">
        <v>156</v>
      </c>
      <c r="K252" s="76" t="e">
        <f t="shared" si="10"/>
        <v>#DIV/0!</v>
      </c>
      <c r="L252" s="77">
        <f>IF(J252="nio",0,IF(J252&gt;0,VLOOKUP(F252,'3-Productie normen'!A:M,VLOOKUP(J252,'3-Productie normen'!$B$35:$C$43,2,FALSE),FALSE)))/VLOOKUP(B252,'2-Kosten per locatie'!$A$11:$C$34,3,FALSE)</f>
        <v>0</v>
      </c>
      <c r="M252" s="78" t="str">
        <f>VLOOKUP(F252,'3-Productie normen'!A:O,14,FALSE)</f>
        <v>V</v>
      </c>
      <c r="N252" s="78"/>
      <c r="P252" s="43">
        <f t="shared" si="11"/>
        <v>2180.88</v>
      </c>
    </row>
    <row r="253" spans="1:16" ht="14.1" customHeight="1">
      <c r="A253" s="56">
        <v>253</v>
      </c>
      <c r="B253" s="72" t="s">
        <v>645</v>
      </c>
      <c r="C253" s="47" t="s">
        <v>651</v>
      </c>
      <c r="D253" s="73" t="s">
        <v>264</v>
      </c>
      <c r="E253" s="72" t="s">
        <v>535</v>
      </c>
      <c r="F253" s="72" t="s">
        <v>174</v>
      </c>
      <c r="G253" s="42" t="s">
        <v>507</v>
      </c>
      <c r="H253" s="74">
        <v>60.89</v>
      </c>
      <c r="I253" s="360">
        <f t="shared" si="9"/>
        <v>52</v>
      </c>
      <c r="J253" s="75">
        <v>52</v>
      </c>
      <c r="K253" s="76" t="e">
        <f t="shared" si="10"/>
        <v>#DIV/0!</v>
      </c>
      <c r="L253" s="77">
        <f>IF(J253="nio",0,IF(J253&gt;0,VLOOKUP(F253,'3-Productie normen'!A:M,VLOOKUP(J253,'3-Productie normen'!$B$35:$C$43,2,FALSE),FALSE)))/VLOOKUP(B253,'2-Kosten per locatie'!$A$11:$C$34,3,FALSE)</f>
        <v>0</v>
      </c>
      <c r="M253" s="78" t="str">
        <f>VLOOKUP(F253,'3-Productie normen'!A:O,14,FALSE)</f>
        <v>B</v>
      </c>
      <c r="N253" s="78"/>
      <c r="P253" s="43">
        <f t="shared" si="11"/>
        <v>3166.28</v>
      </c>
    </row>
    <row r="254" spans="1:16" ht="14.1" customHeight="1">
      <c r="A254" s="56">
        <v>254</v>
      </c>
      <c r="B254" s="72" t="s">
        <v>646</v>
      </c>
      <c r="C254" s="47" t="s">
        <v>90</v>
      </c>
      <c r="D254" s="73" t="s">
        <v>224</v>
      </c>
      <c r="E254" s="72" t="s">
        <v>218</v>
      </c>
      <c r="F254" s="39" t="s">
        <v>218</v>
      </c>
      <c r="G254" s="42" t="s">
        <v>502</v>
      </c>
      <c r="H254" s="74">
        <v>23.8</v>
      </c>
      <c r="I254" s="360">
        <f t="shared" si="9"/>
        <v>255</v>
      </c>
      <c r="J254" s="75">
        <v>255</v>
      </c>
      <c r="K254" s="76" t="e">
        <f t="shared" si="10"/>
        <v>#DIV/0!</v>
      </c>
      <c r="L254" s="77">
        <f>IF(J254="nio",0,IF(J254&gt;0,VLOOKUP(F254,'3-Productie normen'!A:M,VLOOKUP(J254,'3-Productie normen'!$B$35:$C$43,2,FALSE),FALSE)))/VLOOKUP(B254,'2-Kosten per locatie'!$A$11:$C$34,3,FALSE)</f>
        <v>0</v>
      </c>
      <c r="M254" s="78" t="str">
        <f>VLOOKUP(F254,'3-Productie normen'!A:O,14,FALSE)</f>
        <v>V</v>
      </c>
      <c r="N254" s="78"/>
      <c r="P254" s="43">
        <f t="shared" si="11"/>
        <v>6069</v>
      </c>
    </row>
    <row r="255" spans="1:16" ht="14.1" customHeight="1">
      <c r="A255" s="56">
        <v>255</v>
      </c>
      <c r="B255" s="72" t="s">
        <v>646</v>
      </c>
      <c r="C255" s="47" t="s">
        <v>90</v>
      </c>
      <c r="D255" s="73" t="s">
        <v>226</v>
      </c>
      <c r="E255" s="72" t="s">
        <v>91</v>
      </c>
      <c r="F255" s="72" t="s">
        <v>91</v>
      </c>
      <c r="G255" s="42" t="s">
        <v>212</v>
      </c>
      <c r="H255" s="74">
        <v>31.3</v>
      </c>
      <c r="I255" s="360">
        <f t="shared" si="9"/>
        <v>255</v>
      </c>
      <c r="J255" s="75">
        <v>255</v>
      </c>
      <c r="K255" s="76" t="e">
        <f t="shared" si="10"/>
        <v>#DIV/0!</v>
      </c>
      <c r="L255" s="77">
        <f>IF(J255="nio",0,IF(J255&gt;0,VLOOKUP(F255,'3-Productie normen'!A:M,VLOOKUP(J255,'3-Productie normen'!$B$35:$C$43,2,FALSE),FALSE)))/VLOOKUP(B255,'2-Kosten per locatie'!$A$11:$C$34,3,FALSE)</f>
        <v>0</v>
      </c>
      <c r="M255" s="78" t="str">
        <f>VLOOKUP(F255,'3-Productie normen'!A:O,14,FALSE)</f>
        <v>V</v>
      </c>
      <c r="N255" s="78"/>
      <c r="P255" s="43">
        <f t="shared" si="11"/>
        <v>7981.5</v>
      </c>
    </row>
    <row r="256" spans="1:16" ht="14.1" customHeight="1">
      <c r="A256" s="56">
        <v>256</v>
      </c>
      <c r="B256" s="72" t="s">
        <v>646</v>
      </c>
      <c r="C256" s="47" t="s">
        <v>90</v>
      </c>
      <c r="D256" s="73" t="s">
        <v>227</v>
      </c>
      <c r="E256" s="72" t="s">
        <v>218</v>
      </c>
      <c r="F256" s="39" t="s">
        <v>218</v>
      </c>
      <c r="G256" s="42" t="s">
        <v>502</v>
      </c>
      <c r="H256" s="74">
        <v>20.399999999999999</v>
      </c>
      <c r="I256" s="360">
        <f t="shared" si="9"/>
        <v>255</v>
      </c>
      <c r="J256" s="75">
        <v>255</v>
      </c>
      <c r="K256" s="76" t="e">
        <f t="shared" si="10"/>
        <v>#DIV/0!</v>
      </c>
      <c r="L256" s="77">
        <f>IF(J256="nio",0,IF(J256&gt;0,VLOOKUP(F256,'3-Productie normen'!A:M,VLOOKUP(J256,'3-Productie normen'!$B$35:$C$43,2,FALSE),FALSE)))/VLOOKUP(B256,'2-Kosten per locatie'!$A$11:$C$34,3,FALSE)</f>
        <v>0</v>
      </c>
      <c r="M256" s="78" t="str">
        <f>VLOOKUP(F256,'3-Productie normen'!A:O,14,FALSE)</f>
        <v>V</v>
      </c>
      <c r="N256" s="78"/>
      <c r="P256" s="43">
        <f t="shared" si="11"/>
        <v>5202</v>
      </c>
    </row>
    <row r="257" spans="1:16" ht="14.1" customHeight="1">
      <c r="A257" s="56">
        <v>257</v>
      </c>
      <c r="B257" s="72" t="s">
        <v>646</v>
      </c>
      <c r="C257" s="47" t="s">
        <v>90</v>
      </c>
      <c r="D257" s="73" t="s">
        <v>228</v>
      </c>
      <c r="E257" s="72" t="s">
        <v>219</v>
      </c>
      <c r="F257" s="72" t="s">
        <v>662</v>
      </c>
      <c r="G257" s="42" t="s">
        <v>507</v>
      </c>
      <c r="H257" s="74">
        <v>4.0999999999999996</v>
      </c>
      <c r="I257" s="360">
        <f t="shared" si="9"/>
        <v>255</v>
      </c>
      <c r="J257" s="75">
        <v>255</v>
      </c>
      <c r="K257" s="76" t="e">
        <f t="shared" si="10"/>
        <v>#DIV/0!</v>
      </c>
      <c r="L257" s="77">
        <f>IF(J257="nio",0,IF(J257&gt;0,VLOOKUP(F257,'3-Productie normen'!A:M,VLOOKUP(J257,'3-Productie normen'!$B$35:$C$43,2,FALSE),FALSE)))/VLOOKUP(B257,'2-Kosten per locatie'!$A$11:$C$34,3,FALSE)</f>
        <v>0</v>
      </c>
      <c r="M257" s="78" t="str">
        <f>VLOOKUP(F257,'3-Productie normen'!A:O,14,FALSE)</f>
        <v>V</v>
      </c>
      <c r="N257" s="78"/>
      <c r="P257" s="43">
        <f t="shared" si="11"/>
        <v>1045.5</v>
      </c>
    </row>
    <row r="258" spans="1:16" ht="14.1" customHeight="1">
      <c r="A258" s="56">
        <v>258</v>
      </c>
      <c r="B258" s="72" t="s">
        <v>646</v>
      </c>
      <c r="C258" s="47" t="s">
        <v>90</v>
      </c>
      <c r="D258" s="73" t="s">
        <v>232</v>
      </c>
      <c r="E258" s="72" t="s">
        <v>503</v>
      </c>
      <c r="F258" s="315" t="s">
        <v>220</v>
      </c>
      <c r="G258" s="42" t="s">
        <v>212</v>
      </c>
      <c r="H258" s="74">
        <v>25.4</v>
      </c>
      <c r="I258" s="360">
        <f t="shared" si="9"/>
        <v>255</v>
      </c>
      <c r="J258" s="75">
        <v>255</v>
      </c>
      <c r="K258" s="76" t="e">
        <f t="shared" si="10"/>
        <v>#DIV/0!</v>
      </c>
      <c r="L258" s="77">
        <f>IF(J258="nio",0,IF(J258&gt;0,VLOOKUP(F258,'3-Productie normen'!A:M,VLOOKUP(J258,'3-Productie normen'!$B$35:$C$43,2,FALSE),FALSE)))/VLOOKUP(B258,'2-Kosten per locatie'!$A$11:$C$34,3,FALSE)</f>
        <v>0</v>
      </c>
      <c r="M258" s="78" t="str">
        <f>VLOOKUP(F258,'3-Productie normen'!A:O,14,FALSE)</f>
        <v>V</v>
      </c>
      <c r="N258" s="78"/>
      <c r="P258" s="43">
        <f t="shared" si="11"/>
        <v>6477</v>
      </c>
    </row>
    <row r="259" spans="1:16" ht="14.1" customHeight="1">
      <c r="A259" s="56">
        <v>259</v>
      </c>
      <c r="B259" s="72" t="s">
        <v>646</v>
      </c>
      <c r="C259" s="47" t="s">
        <v>90</v>
      </c>
      <c r="D259" s="73" t="s">
        <v>233</v>
      </c>
      <c r="E259" s="72" t="s">
        <v>536</v>
      </c>
      <c r="F259" s="315" t="s">
        <v>174</v>
      </c>
      <c r="G259" s="42" t="s">
        <v>212</v>
      </c>
      <c r="H259" s="74">
        <v>37.5</v>
      </c>
      <c r="I259" s="360">
        <f t="shared" si="9"/>
        <v>255</v>
      </c>
      <c r="J259" s="75">
        <v>255</v>
      </c>
      <c r="K259" s="76" t="e">
        <f t="shared" si="10"/>
        <v>#DIV/0!</v>
      </c>
      <c r="L259" s="77">
        <f>IF(J259="nio",0,IF(J259&gt;0,VLOOKUP(F259,'3-Productie normen'!A:M,VLOOKUP(J259,'3-Productie normen'!$B$35:$C$43,2,FALSE),FALSE)))/VLOOKUP(B259,'2-Kosten per locatie'!$A$11:$C$34,3,FALSE)</f>
        <v>0</v>
      </c>
      <c r="M259" s="78" t="str">
        <f>VLOOKUP(F259,'3-Productie normen'!A:O,14,FALSE)</f>
        <v>B</v>
      </c>
      <c r="N259" s="78"/>
      <c r="P259" s="43">
        <f t="shared" si="11"/>
        <v>9562.5</v>
      </c>
    </row>
    <row r="260" spans="1:16" ht="14.1" customHeight="1">
      <c r="A260" s="56">
        <v>260</v>
      </c>
      <c r="B260" s="72" t="s">
        <v>646</v>
      </c>
      <c r="C260" s="47" t="s">
        <v>90</v>
      </c>
      <c r="D260" s="73" t="s">
        <v>234</v>
      </c>
      <c r="E260" s="72" t="s">
        <v>537</v>
      </c>
      <c r="F260" s="315" t="s">
        <v>174</v>
      </c>
      <c r="G260" s="42" t="s">
        <v>212</v>
      </c>
      <c r="H260" s="74">
        <v>14</v>
      </c>
      <c r="I260" s="360">
        <f t="shared" si="9"/>
        <v>255</v>
      </c>
      <c r="J260" s="75">
        <v>255</v>
      </c>
      <c r="K260" s="76" t="e">
        <f t="shared" si="10"/>
        <v>#DIV/0!</v>
      </c>
      <c r="L260" s="77">
        <f>IF(J260="nio",0,IF(J260&gt;0,VLOOKUP(F260,'3-Productie normen'!A:M,VLOOKUP(J260,'3-Productie normen'!$B$35:$C$43,2,FALSE),FALSE)))/VLOOKUP(B260,'2-Kosten per locatie'!$A$11:$C$34,3,FALSE)</f>
        <v>0</v>
      </c>
      <c r="M260" s="78" t="str">
        <f>VLOOKUP(F260,'3-Productie normen'!A:O,14,FALSE)</f>
        <v>B</v>
      </c>
      <c r="N260" s="78"/>
      <c r="P260" s="43">
        <f t="shared" si="11"/>
        <v>3570</v>
      </c>
    </row>
    <row r="261" spans="1:16" ht="14.1" customHeight="1">
      <c r="A261" s="56">
        <v>261</v>
      </c>
      <c r="B261" s="72" t="s">
        <v>646</v>
      </c>
      <c r="C261" s="47" t="s">
        <v>90</v>
      </c>
      <c r="D261" s="73" t="s">
        <v>235</v>
      </c>
      <c r="E261" s="72" t="s">
        <v>538</v>
      </c>
      <c r="F261" s="72" t="s">
        <v>174</v>
      </c>
      <c r="G261" s="42" t="s">
        <v>212</v>
      </c>
      <c r="H261" s="74">
        <v>36.200000000000003</v>
      </c>
      <c r="I261" s="360">
        <f t="shared" si="9"/>
        <v>255</v>
      </c>
      <c r="J261" s="75">
        <v>255</v>
      </c>
      <c r="K261" s="76" t="e">
        <f t="shared" si="10"/>
        <v>#DIV/0!</v>
      </c>
      <c r="L261" s="77">
        <f>IF(J261="nio",0,IF(J261&gt;0,VLOOKUP(F261,'3-Productie normen'!A:M,VLOOKUP(J261,'3-Productie normen'!$B$35:$C$43,2,FALSE),FALSE)))/VLOOKUP(B261,'2-Kosten per locatie'!$A$11:$C$34,3,FALSE)</f>
        <v>0</v>
      </c>
      <c r="M261" s="78" t="str">
        <f>VLOOKUP(F261,'3-Productie normen'!A:O,14,FALSE)</f>
        <v>B</v>
      </c>
      <c r="N261" s="78"/>
      <c r="P261" s="43">
        <f t="shared" si="11"/>
        <v>9231</v>
      </c>
    </row>
    <row r="262" spans="1:16" ht="14.1" customHeight="1">
      <c r="A262" s="56">
        <v>262</v>
      </c>
      <c r="B262" s="72" t="s">
        <v>646</v>
      </c>
      <c r="C262" s="47" t="s">
        <v>90</v>
      </c>
      <c r="D262" s="73" t="s">
        <v>238</v>
      </c>
      <c r="E262" s="72" t="s">
        <v>539</v>
      </c>
      <c r="F262" s="42" t="s">
        <v>1</v>
      </c>
      <c r="G262" s="42" t="s">
        <v>525</v>
      </c>
      <c r="H262" s="74">
        <v>25.9</v>
      </c>
      <c r="I262" s="360">
        <f t="shared" si="9"/>
        <v>255</v>
      </c>
      <c r="J262" s="75">
        <v>255</v>
      </c>
      <c r="K262" s="76" t="e">
        <f t="shared" si="10"/>
        <v>#DIV/0!</v>
      </c>
      <c r="L262" s="77">
        <f>IF(J262="nio",0,IF(J262&gt;0,VLOOKUP(F262,'3-Productie normen'!A:M,VLOOKUP(J262,'3-Productie normen'!$B$35:$C$43,2,FALSE),FALSE)))/VLOOKUP(B262,'2-Kosten per locatie'!$A$11:$C$34,3,FALSE)</f>
        <v>0</v>
      </c>
      <c r="M262" s="78" t="str">
        <f>VLOOKUP(F262,'3-Productie normen'!A:O,14,FALSE)</f>
        <v>V</v>
      </c>
      <c r="N262" s="78"/>
      <c r="P262" s="43">
        <f t="shared" si="11"/>
        <v>6604.5</v>
      </c>
    </row>
    <row r="263" spans="1:16" ht="14.1" customHeight="1">
      <c r="A263" s="56">
        <v>263</v>
      </c>
      <c r="B263" s="72" t="s">
        <v>646</v>
      </c>
      <c r="C263" s="47" t="s">
        <v>90</v>
      </c>
      <c r="D263" s="73" t="s">
        <v>239</v>
      </c>
      <c r="E263" s="72" t="s">
        <v>540</v>
      </c>
      <c r="F263" s="315" t="s">
        <v>17</v>
      </c>
      <c r="G263" s="42" t="s">
        <v>525</v>
      </c>
      <c r="H263" s="74">
        <v>3.5</v>
      </c>
      <c r="I263" s="360">
        <f t="shared" si="9"/>
        <v>255</v>
      </c>
      <c r="J263" s="75">
        <v>255</v>
      </c>
      <c r="K263" s="76" t="e">
        <f t="shared" si="10"/>
        <v>#DIV/0!</v>
      </c>
      <c r="L263" s="77">
        <f>IF(J263="nio",0,IF(J263&gt;0,VLOOKUP(F263,'3-Productie normen'!A:M,VLOOKUP(J263,'3-Productie normen'!$B$35:$C$43,2,FALSE),FALSE)))/VLOOKUP(B263,'2-Kosten per locatie'!$A$11:$C$34,3,FALSE)</f>
        <v>0</v>
      </c>
      <c r="M263" s="78" t="str">
        <f>VLOOKUP(F263,'3-Productie normen'!A:O,14,FALSE)</f>
        <v>S</v>
      </c>
      <c r="N263" s="78"/>
      <c r="P263" s="43">
        <f t="shared" si="11"/>
        <v>892.5</v>
      </c>
    </row>
    <row r="264" spans="1:16" ht="14.1" customHeight="1">
      <c r="A264" s="56">
        <v>264</v>
      </c>
      <c r="B264" s="72" t="s">
        <v>646</v>
      </c>
      <c r="C264" s="47" t="s">
        <v>90</v>
      </c>
      <c r="D264" s="73" t="s">
        <v>240</v>
      </c>
      <c r="E264" s="72" t="s">
        <v>463</v>
      </c>
      <c r="F264" s="315" t="s">
        <v>17</v>
      </c>
      <c r="G264" s="42" t="s">
        <v>525</v>
      </c>
      <c r="H264" s="74">
        <v>4.0999999999999996</v>
      </c>
      <c r="I264" s="360">
        <f t="shared" si="9"/>
        <v>255</v>
      </c>
      <c r="J264" s="75">
        <v>255</v>
      </c>
      <c r="K264" s="76" t="e">
        <f t="shared" si="10"/>
        <v>#DIV/0!</v>
      </c>
      <c r="L264" s="77">
        <f>IF(J264="nio",0,IF(J264&gt;0,VLOOKUP(F264,'3-Productie normen'!A:M,VLOOKUP(J264,'3-Productie normen'!$B$35:$C$43,2,FALSE),FALSE)))/VLOOKUP(B264,'2-Kosten per locatie'!$A$11:$C$34,3,FALSE)</f>
        <v>0</v>
      </c>
      <c r="M264" s="78" t="str">
        <f>VLOOKUP(F264,'3-Productie normen'!A:O,14,FALSE)</f>
        <v>S</v>
      </c>
      <c r="N264" s="78"/>
      <c r="P264" s="43">
        <f t="shared" si="11"/>
        <v>1045.5</v>
      </c>
    </row>
    <row r="265" spans="1:16" ht="14.1" customHeight="1">
      <c r="A265" s="56">
        <v>265</v>
      </c>
      <c r="B265" s="72" t="s">
        <v>646</v>
      </c>
      <c r="C265" s="47" t="s">
        <v>90</v>
      </c>
      <c r="D265" s="73" t="s">
        <v>241</v>
      </c>
      <c r="E265" s="72" t="s">
        <v>541</v>
      </c>
      <c r="F265" s="72" t="s">
        <v>17</v>
      </c>
      <c r="G265" s="42" t="s">
        <v>525</v>
      </c>
      <c r="H265" s="74">
        <v>5.0999999999999996</v>
      </c>
      <c r="I265" s="360">
        <f t="shared" si="9"/>
        <v>255</v>
      </c>
      <c r="J265" s="75">
        <v>255</v>
      </c>
      <c r="K265" s="76" t="e">
        <f t="shared" si="10"/>
        <v>#DIV/0!</v>
      </c>
      <c r="L265" s="77">
        <f>IF(J265="nio",0,IF(J265&gt;0,VLOOKUP(F265,'3-Productie normen'!A:M,VLOOKUP(J265,'3-Productie normen'!$B$35:$C$43,2,FALSE),FALSE)))/VLOOKUP(B265,'2-Kosten per locatie'!$A$11:$C$34,3,FALSE)</f>
        <v>0</v>
      </c>
      <c r="M265" s="78" t="str">
        <f>VLOOKUP(F265,'3-Productie normen'!A:O,14,FALSE)</f>
        <v>S</v>
      </c>
      <c r="N265" s="78"/>
      <c r="P265" s="43">
        <f t="shared" si="11"/>
        <v>1300.5</v>
      </c>
    </row>
    <row r="266" spans="1:16" ht="14.1" customHeight="1">
      <c r="A266" s="56">
        <v>266</v>
      </c>
      <c r="B266" s="72" t="s">
        <v>646</v>
      </c>
      <c r="C266" s="47" t="s">
        <v>90</v>
      </c>
      <c r="D266" s="73" t="s">
        <v>242</v>
      </c>
      <c r="E266" s="72" t="s">
        <v>542</v>
      </c>
      <c r="F266" s="42" t="s">
        <v>1</v>
      </c>
      <c r="G266" s="42" t="s">
        <v>525</v>
      </c>
      <c r="H266" s="74">
        <v>18.7</v>
      </c>
      <c r="I266" s="360">
        <f t="shared" ref="I266:I329" si="12">SUM(J266:J266)</f>
        <v>255</v>
      </c>
      <c r="J266" s="75">
        <v>255</v>
      </c>
      <c r="K266" s="76" t="e">
        <f t="shared" ref="K266:K329" si="13">IF(J266="nio",0,IF(J266&gt;0,J266*H266/L266,0))</f>
        <v>#DIV/0!</v>
      </c>
      <c r="L266" s="77">
        <f>IF(J266="nio",0,IF(J266&gt;0,VLOOKUP(F266,'3-Productie normen'!A:M,VLOOKUP(J266,'3-Productie normen'!$B$35:$C$43,2,FALSE),FALSE)))/VLOOKUP(B266,'2-Kosten per locatie'!$A$11:$C$34,3,FALSE)</f>
        <v>0</v>
      </c>
      <c r="M266" s="78" t="str">
        <f>VLOOKUP(F266,'3-Productie normen'!A:O,14,FALSE)</f>
        <v>V</v>
      </c>
      <c r="N266" s="78"/>
      <c r="P266" s="43">
        <f t="shared" ref="P266:P329" si="14">I266*H266</f>
        <v>4768.5</v>
      </c>
    </row>
    <row r="267" spans="1:16" ht="14.1" customHeight="1">
      <c r="A267" s="56">
        <v>267</v>
      </c>
      <c r="B267" s="72" t="s">
        <v>646</v>
      </c>
      <c r="C267" s="47" t="s">
        <v>90</v>
      </c>
      <c r="D267" s="73" t="s">
        <v>243</v>
      </c>
      <c r="E267" s="72" t="s">
        <v>543</v>
      </c>
      <c r="F267" s="39" t="s">
        <v>659</v>
      </c>
      <c r="G267" s="42" t="s">
        <v>522</v>
      </c>
      <c r="H267" s="74">
        <v>59.9</v>
      </c>
      <c r="I267" s="360">
        <f t="shared" si="12"/>
        <v>255</v>
      </c>
      <c r="J267" s="75">
        <v>255</v>
      </c>
      <c r="K267" s="76" t="e">
        <f t="shared" si="13"/>
        <v>#DIV/0!</v>
      </c>
      <c r="L267" s="77">
        <f>IF(J267="nio",0,IF(J267&gt;0,VLOOKUP(F267,'3-Productie normen'!A:M,VLOOKUP(J267,'3-Productie normen'!$B$35:$C$43,2,FALSE),FALSE)))/VLOOKUP(B267,'2-Kosten per locatie'!$A$11:$C$34,3,FALSE)</f>
        <v>0</v>
      </c>
      <c r="M267" s="78" t="str">
        <f>VLOOKUP(F267,'3-Productie normen'!A:O,14,FALSE)</f>
        <v>V</v>
      </c>
      <c r="N267" s="78"/>
      <c r="P267" s="43">
        <f t="shared" si="14"/>
        <v>15274.5</v>
      </c>
    </row>
    <row r="268" spans="1:16" ht="14.1" customHeight="1">
      <c r="A268" s="56">
        <v>268</v>
      </c>
      <c r="B268" s="72" t="s">
        <v>646</v>
      </c>
      <c r="C268" s="47" t="s">
        <v>90</v>
      </c>
      <c r="D268" s="73" t="s">
        <v>336</v>
      </c>
      <c r="E268" s="72" t="s">
        <v>93</v>
      </c>
      <c r="F268" s="42" t="s">
        <v>1</v>
      </c>
      <c r="G268" s="42" t="s">
        <v>525</v>
      </c>
      <c r="H268" s="74">
        <v>77.099999999999994</v>
      </c>
      <c r="I268" s="360">
        <f t="shared" si="12"/>
        <v>255</v>
      </c>
      <c r="J268" s="75">
        <v>255</v>
      </c>
      <c r="K268" s="76" t="e">
        <f t="shared" si="13"/>
        <v>#DIV/0!</v>
      </c>
      <c r="L268" s="77">
        <f>IF(J268="nio",0,IF(J268&gt;0,VLOOKUP(F268,'3-Productie normen'!A:M,VLOOKUP(J268,'3-Productie normen'!$B$35:$C$43,2,FALSE),FALSE)))/VLOOKUP(B268,'2-Kosten per locatie'!$A$11:$C$34,3,FALSE)</f>
        <v>0</v>
      </c>
      <c r="M268" s="78" t="str">
        <f>VLOOKUP(F268,'3-Productie normen'!A:O,14,FALSE)</f>
        <v>V</v>
      </c>
      <c r="N268" s="78"/>
      <c r="P268" s="43">
        <f t="shared" si="14"/>
        <v>19660.5</v>
      </c>
    </row>
    <row r="269" spans="1:16" ht="14.1" customHeight="1">
      <c r="A269" s="56">
        <v>269</v>
      </c>
      <c r="B269" s="72" t="s">
        <v>646</v>
      </c>
      <c r="C269" s="47" t="s">
        <v>90</v>
      </c>
      <c r="D269" s="73" t="s">
        <v>338</v>
      </c>
      <c r="E269" s="72" t="s">
        <v>541</v>
      </c>
      <c r="F269" s="72" t="s">
        <v>17</v>
      </c>
      <c r="G269" s="42" t="s">
        <v>525</v>
      </c>
      <c r="H269" s="74">
        <v>9</v>
      </c>
      <c r="I269" s="360">
        <f t="shared" si="12"/>
        <v>255</v>
      </c>
      <c r="J269" s="75">
        <v>255</v>
      </c>
      <c r="K269" s="76" t="e">
        <f t="shared" si="13"/>
        <v>#DIV/0!</v>
      </c>
      <c r="L269" s="77">
        <f>IF(J269="nio",0,IF(J269&gt;0,VLOOKUP(F269,'3-Productie normen'!A:M,VLOOKUP(J269,'3-Productie normen'!$B$35:$C$43,2,FALSE),FALSE)))/VLOOKUP(B269,'2-Kosten per locatie'!$A$11:$C$34,3,FALSE)</f>
        <v>0</v>
      </c>
      <c r="M269" s="78" t="str">
        <f>VLOOKUP(F269,'3-Productie normen'!A:O,14,FALSE)</f>
        <v>S</v>
      </c>
      <c r="N269" s="78"/>
      <c r="P269" s="43">
        <f t="shared" si="14"/>
        <v>2295</v>
      </c>
    </row>
    <row r="270" spans="1:16" ht="14.1" customHeight="1">
      <c r="A270" s="56">
        <v>270</v>
      </c>
      <c r="B270" s="72" t="s">
        <v>646</v>
      </c>
      <c r="C270" s="47" t="s">
        <v>90</v>
      </c>
      <c r="D270" s="73" t="s">
        <v>291</v>
      </c>
      <c r="E270" s="72" t="s">
        <v>540</v>
      </c>
      <c r="F270" s="315" t="s">
        <v>17</v>
      </c>
      <c r="G270" s="42" t="s">
        <v>525</v>
      </c>
      <c r="H270" s="74">
        <v>5.6</v>
      </c>
      <c r="I270" s="360">
        <f t="shared" si="12"/>
        <v>255</v>
      </c>
      <c r="J270" s="75">
        <v>255</v>
      </c>
      <c r="K270" s="76" t="e">
        <f t="shared" si="13"/>
        <v>#DIV/0!</v>
      </c>
      <c r="L270" s="77">
        <f>IF(J270="nio",0,IF(J270&gt;0,VLOOKUP(F270,'3-Productie normen'!A:M,VLOOKUP(J270,'3-Productie normen'!$B$35:$C$43,2,FALSE),FALSE)))/VLOOKUP(B270,'2-Kosten per locatie'!$A$11:$C$34,3,FALSE)</f>
        <v>0</v>
      </c>
      <c r="M270" s="78" t="str">
        <f>VLOOKUP(F270,'3-Productie normen'!A:O,14,FALSE)</f>
        <v>S</v>
      </c>
      <c r="N270" s="78"/>
      <c r="P270" s="43">
        <f t="shared" si="14"/>
        <v>1428</v>
      </c>
    </row>
    <row r="271" spans="1:16" ht="14.1" customHeight="1">
      <c r="A271" s="56">
        <v>271</v>
      </c>
      <c r="B271" s="72" t="s">
        <v>646</v>
      </c>
      <c r="C271" s="47" t="s">
        <v>90</v>
      </c>
      <c r="D271" s="73" t="s">
        <v>339</v>
      </c>
      <c r="E271" s="72" t="s">
        <v>532</v>
      </c>
      <c r="F271" s="72" t="s">
        <v>17</v>
      </c>
      <c r="G271" s="42" t="s">
        <v>502</v>
      </c>
      <c r="H271" s="74">
        <v>2.2999999999999998</v>
      </c>
      <c r="I271" s="360">
        <f t="shared" si="12"/>
        <v>255</v>
      </c>
      <c r="J271" s="75">
        <v>255</v>
      </c>
      <c r="K271" s="76" t="e">
        <f t="shared" si="13"/>
        <v>#DIV/0!</v>
      </c>
      <c r="L271" s="77">
        <f>IF(J271="nio",0,IF(J271&gt;0,VLOOKUP(F271,'3-Productie normen'!A:M,VLOOKUP(J271,'3-Productie normen'!$B$35:$C$43,2,FALSE),FALSE)))/VLOOKUP(B271,'2-Kosten per locatie'!$A$11:$C$34,3,FALSE)</f>
        <v>0</v>
      </c>
      <c r="M271" s="78" t="str">
        <f>VLOOKUP(F271,'3-Productie normen'!A:O,14,FALSE)</f>
        <v>S</v>
      </c>
      <c r="N271" s="78"/>
      <c r="P271" s="43">
        <f t="shared" si="14"/>
        <v>586.5</v>
      </c>
    </row>
    <row r="272" spans="1:16" ht="14.1" customHeight="1">
      <c r="A272" s="56">
        <v>272</v>
      </c>
      <c r="B272" s="72" t="s">
        <v>646</v>
      </c>
      <c r="C272" s="47" t="s">
        <v>90</v>
      </c>
      <c r="D272" s="73" t="s">
        <v>340</v>
      </c>
      <c r="E272" s="72" t="s">
        <v>544</v>
      </c>
      <c r="F272" s="72" t="s">
        <v>661</v>
      </c>
      <c r="G272" s="42" t="s">
        <v>212</v>
      </c>
      <c r="H272" s="74">
        <v>34.700000000000003</v>
      </c>
      <c r="I272" s="360">
        <f t="shared" si="12"/>
        <v>0</v>
      </c>
      <c r="J272" s="400" t="s">
        <v>660</v>
      </c>
      <c r="K272" s="76">
        <f t="shared" si="13"/>
        <v>0</v>
      </c>
      <c r="L272" s="77">
        <f>IF(J272="nio",0,IF(J272&gt;0,VLOOKUP(F272,'3-Productie normen'!A:M,VLOOKUP(J272,'3-Productie normen'!$B$35:$C$43,2,FALSE),FALSE)))/VLOOKUP(B272,'2-Kosten per locatie'!$A$11:$C$34,3,FALSE)</f>
        <v>0</v>
      </c>
      <c r="M272" s="78">
        <f>VLOOKUP(F272,'3-Productie normen'!A:O,14,FALSE)</f>
        <v>0</v>
      </c>
      <c r="N272" s="78"/>
      <c r="P272" s="43">
        <f t="shared" si="14"/>
        <v>0</v>
      </c>
    </row>
    <row r="273" spans="1:16" ht="14.1" customHeight="1">
      <c r="A273" s="56">
        <v>273</v>
      </c>
      <c r="B273" s="72" t="s">
        <v>646</v>
      </c>
      <c r="C273" s="47" t="s">
        <v>650</v>
      </c>
      <c r="D273" s="73" t="s">
        <v>244</v>
      </c>
      <c r="E273" s="72" t="s">
        <v>218</v>
      </c>
      <c r="F273" s="39" t="s">
        <v>218</v>
      </c>
      <c r="G273" s="42" t="s">
        <v>502</v>
      </c>
      <c r="H273" s="74">
        <v>24</v>
      </c>
      <c r="I273" s="360">
        <f t="shared" si="12"/>
        <v>255</v>
      </c>
      <c r="J273" s="75">
        <v>255</v>
      </c>
      <c r="K273" s="76" t="e">
        <f t="shared" si="13"/>
        <v>#DIV/0!</v>
      </c>
      <c r="L273" s="77">
        <f>IF(J273="nio",0,IF(J273&gt;0,VLOOKUP(F273,'3-Productie normen'!A:M,VLOOKUP(J273,'3-Productie normen'!$B$35:$C$43,2,FALSE),FALSE)))/VLOOKUP(B273,'2-Kosten per locatie'!$A$11:$C$34,3,FALSE)</f>
        <v>0</v>
      </c>
      <c r="M273" s="78" t="str">
        <f>VLOOKUP(F273,'3-Productie normen'!A:O,14,FALSE)</f>
        <v>V</v>
      </c>
      <c r="N273" s="78"/>
      <c r="P273" s="43">
        <f t="shared" si="14"/>
        <v>6120</v>
      </c>
    </row>
    <row r="274" spans="1:16" ht="14.1" customHeight="1">
      <c r="A274" s="56">
        <v>274</v>
      </c>
      <c r="B274" s="72" t="s">
        <v>646</v>
      </c>
      <c r="C274" s="47" t="s">
        <v>650</v>
      </c>
      <c r="D274" s="73" t="s">
        <v>245</v>
      </c>
      <c r="E274" s="72" t="s">
        <v>503</v>
      </c>
      <c r="F274" s="315" t="s">
        <v>220</v>
      </c>
      <c r="G274" s="42" t="s">
        <v>212</v>
      </c>
      <c r="H274" s="74">
        <v>5.2</v>
      </c>
      <c r="I274" s="360">
        <f t="shared" si="12"/>
        <v>255</v>
      </c>
      <c r="J274" s="75">
        <v>255</v>
      </c>
      <c r="K274" s="76" t="e">
        <f t="shared" si="13"/>
        <v>#DIV/0!</v>
      </c>
      <c r="L274" s="77">
        <f>IF(J274="nio",0,IF(J274&gt;0,VLOOKUP(F274,'3-Productie normen'!A:M,VLOOKUP(J274,'3-Productie normen'!$B$35:$C$43,2,FALSE),FALSE)))/VLOOKUP(B274,'2-Kosten per locatie'!$A$11:$C$34,3,FALSE)</f>
        <v>0</v>
      </c>
      <c r="M274" s="78" t="str">
        <f>VLOOKUP(F274,'3-Productie normen'!A:O,14,FALSE)</f>
        <v>V</v>
      </c>
      <c r="N274" s="78"/>
      <c r="P274" s="43">
        <f t="shared" si="14"/>
        <v>1326</v>
      </c>
    </row>
    <row r="275" spans="1:16" ht="14.1" customHeight="1">
      <c r="A275" s="56">
        <v>275</v>
      </c>
      <c r="B275" s="72" t="s">
        <v>646</v>
      </c>
      <c r="C275" s="47" t="s">
        <v>650</v>
      </c>
      <c r="D275" s="73" t="s">
        <v>246</v>
      </c>
      <c r="E275" s="72" t="s">
        <v>218</v>
      </c>
      <c r="F275" s="39" t="s">
        <v>218</v>
      </c>
      <c r="G275" s="42" t="s">
        <v>502</v>
      </c>
      <c r="H275" s="74">
        <v>18</v>
      </c>
      <c r="I275" s="360">
        <f t="shared" si="12"/>
        <v>255</v>
      </c>
      <c r="J275" s="75">
        <v>255</v>
      </c>
      <c r="K275" s="76" t="e">
        <f t="shared" si="13"/>
        <v>#DIV/0!</v>
      </c>
      <c r="L275" s="77">
        <f>IF(J275="nio",0,IF(J275&gt;0,VLOOKUP(F275,'3-Productie normen'!A:M,VLOOKUP(J275,'3-Productie normen'!$B$35:$C$43,2,FALSE),FALSE)))/VLOOKUP(B275,'2-Kosten per locatie'!$A$11:$C$34,3,FALSE)</f>
        <v>0</v>
      </c>
      <c r="M275" s="78" t="str">
        <f>VLOOKUP(F275,'3-Productie normen'!A:O,14,FALSE)</f>
        <v>V</v>
      </c>
      <c r="N275" s="78"/>
      <c r="P275" s="43">
        <f t="shared" si="14"/>
        <v>4590</v>
      </c>
    </row>
    <row r="276" spans="1:16" ht="14.1" customHeight="1">
      <c r="A276" s="56">
        <v>276</v>
      </c>
      <c r="B276" s="72" t="s">
        <v>646</v>
      </c>
      <c r="C276" s="47" t="s">
        <v>650</v>
      </c>
      <c r="D276" s="73" t="s">
        <v>287</v>
      </c>
      <c r="E276" s="72" t="s">
        <v>219</v>
      </c>
      <c r="F276" s="72" t="s">
        <v>662</v>
      </c>
      <c r="G276" s="42" t="s">
        <v>507</v>
      </c>
      <c r="H276" s="74">
        <v>4.3</v>
      </c>
      <c r="I276" s="360">
        <f t="shared" si="12"/>
        <v>255</v>
      </c>
      <c r="J276" s="75">
        <v>255</v>
      </c>
      <c r="K276" s="76" t="e">
        <f t="shared" si="13"/>
        <v>#DIV/0!</v>
      </c>
      <c r="L276" s="77">
        <f>IF(J276="nio",0,IF(J276&gt;0,VLOOKUP(F276,'3-Productie normen'!A:M,VLOOKUP(J276,'3-Productie normen'!$B$35:$C$43,2,FALSE),FALSE)))/VLOOKUP(B276,'2-Kosten per locatie'!$A$11:$C$34,3,FALSE)</f>
        <v>0</v>
      </c>
      <c r="M276" s="78" t="str">
        <f>VLOOKUP(F276,'3-Productie normen'!A:O,14,FALSE)</f>
        <v>V</v>
      </c>
      <c r="N276" s="78"/>
      <c r="P276" s="43">
        <f t="shared" si="14"/>
        <v>1096.5</v>
      </c>
    </row>
    <row r="277" spans="1:16" ht="14.1" customHeight="1">
      <c r="A277" s="56">
        <v>277</v>
      </c>
      <c r="B277" s="72" t="s">
        <v>646</v>
      </c>
      <c r="C277" s="47" t="s">
        <v>650</v>
      </c>
      <c r="D277" s="73" t="s">
        <v>288</v>
      </c>
      <c r="E277" s="72" t="s">
        <v>448</v>
      </c>
      <c r="F277" s="315" t="s">
        <v>175</v>
      </c>
      <c r="G277" s="42" t="s">
        <v>507</v>
      </c>
      <c r="H277" s="74">
        <v>2.9</v>
      </c>
      <c r="I277" s="360">
        <f t="shared" si="12"/>
        <v>255</v>
      </c>
      <c r="J277" s="75">
        <v>255</v>
      </c>
      <c r="K277" s="76" t="e">
        <f t="shared" si="13"/>
        <v>#DIV/0!</v>
      </c>
      <c r="L277" s="77">
        <f>IF(J277="nio",0,IF(J277&gt;0,VLOOKUP(F277,'3-Productie normen'!A:M,VLOOKUP(J277,'3-Productie normen'!$B$35:$C$43,2,FALSE),FALSE)))/VLOOKUP(B277,'2-Kosten per locatie'!$A$11:$C$34,3,FALSE)</f>
        <v>0</v>
      </c>
      <c r="M277" s="78" t="str">
        <f>VLOOKUP(F277,'3-Productie normen'!A:O,14,FALSE)</f>
        <v>V</v>
      </c>
      <c r="N277" s="78"/>
      <c r="P277" s="43">
        <f t="shared" si="14"/>
        <v>739.5</v>
      </c>
    </row>
    <row r="278" spans="1:16" ht="14.1" customHeight="1">
      <c r="A278" s="56">
        <v>278</v>
      </c>
      <c r="B278" s="72" t="s">
        <v>646</v>
      </c>
      <c r="C278" s="47" t="s">
        <v>650</v>
      </c>
      <c r="D278" s="73" t="s">
        <v>250</v>
      </c>
      <c r="E278" s="72" t="s">
        <v>503</v>
      </c>
      <c r="F278" s="315" t="s">
        <v>220</v>
      </c>
      <c r="G278" s="42" t="s">
        <v>212</v>
      </c>
      <c r="H278" s="74">
        <v>47.2</v>
      </c>
      <c r="I278" s="360">
        <f t="shared" si="12"/>
        <v>255</v>
      </c>
      <c r="J278" s="75">
        <v>255</v>
      </c>
      <c r="K278" s="76" t="e">
        <f t="shared" si="13"/>
        <v>#DIV/0!</v>
      </c>
      <c r="L278" s="77">
        <f>IF(J278="nio",0,IF(J278&gt;0,VLOOKUP(F278,'3-Productie normen'!A:M,VLOOKUP(J278,'3-Productie normen'!$B$35:$C$43,2,FALSE),FALSE)))/VLOOKUP(B278,'2-Kosten per locatie'!$A$11:$C$34,3,FALSE)</f>
        <v>0</v>
      </c>
      <c r="M278" s="78" t="str">
        <f>VLOOKUP(F278,'3-Productie normen'!A:O,14,FALSE)</f>
        <v>V</v>
      </c>
      <c r="N278" s="78"/>
      <c r="P278" s="43">
        <f t="shared" si="14"/>
        <v>12036</v>
      </c>
    </row>
    <row r="279" spans="1:16" ht="14.1" customHeight="1">
      <c r="A279" s="56">
        <v>279</v>
      </c>
      <c r="B279" s="72" t="s">
        <v>646</v>
      </c>
      <c r="C279" s="47" t="s">
        <v>650</v>
      </c>
      <c r="D279" s="73" t="s">
        <v>251</v>
      </c>
      <c r="E279" s="72" t="s">
        <v>545</v>
      </c>
      <c r="F279" s="315" t="s">
        <v>174</v>
      </c>
      <c r="G279" s="42" t="s">
        <v>212</v>
      </c>
      <c r="H279" s="74">
        <v>12</v>
      </c>
      <c r="I279" s="360">
        <f t="shared" si="12"/>
        <v>255</v>
      </c>
      <c r="J279" s="75">
        <v>255</v>
      </c>
      <c r="K279" s="76" t="e">
        <f t="shared" si="13"/>
        <v>#DIV/0!</v>
      </c>
      <c r="L279" s="77">
        <f>IF(J279="nio",0,IF(J279&gt;0,VLOOKUP(F279,'3-Productie normen'!A:M,VLOOKUP(J279,'3-Productie normen'!$B$35:$C$43,2,FALSE),FALSE)))/VLOOKUP(B279,'2-Kosten per locatie'!$A$11:$C$34,3,FALSE)</f>
        <v>0</v>
      </c>
      <c r="M279" s="78" t="str">
        <f>VLOOKUP(F279,'3-Productie normen'!A:O,14,FALSE)</f>
        <v>B</v>
      </c>
      <c r="N279" s="78"/>
      <c r="P279" s="43">
        <f t="shared" si="14"/>
        <v>3060</v>
      </c>
    </row>
    <row r="280" spans="1:16" ht="14.1" customHeight="1">
      <c r="A280" s="56">
        <v>280</v>
      </c>
      <c r="B280" s="72" t="s">
        <v>646</v>
      </c>
      <c r="C280" s="47" t="s">
        <v>650</v>
      </c>
      <c r="D280" s="73" t="s">
        <v>252</v>
      </c>
      <c r="E280" s="72" t="s">
        <v>546</v>
      </c>
      <c r="F280" s="315" t="s">
        <v>174</v>
      </c>
      <c r="G280" s="42" t="s">
        <v>212</v>
      </c>
      <c r="H280" s="74">
        <v>16.7</v>
      </c>
      <c r="I280" s="360">
        <f t="shared" si="12"/>
        <v>255</v>
      </c>
      <c r="J280" s="75">
        <v>255</v>
      </c>
      <c r="K280" s="76" t="e">
        <f t="shared" si="13"/>
        <v>#DIV/0!</v>
      </c>
      <c r="L280" s="77">
        <f>IF(J280="nio",0,IF(J280&gt;0,VLOOKUP(F280,'3-Productie normen'!A:M,VLOOKUP(J280,'3-Productie normen'!$B$35:$C$43,2,FALSE),FALSE)))/VLOOKUP(B280,'2-Kosten per locatie'!$A$11:$C$34,3,FALSE)</f>
        <v>0</v>
      </c>
      <c r="M280" s="78" t="str">
        <f>VLOOKUP(F280,'3-Productie normen'!A:O,14,FALSE)</f>
        <v>B</v>
      </c>
      <c r="N280" s="78"/>
      <c r="P280" s="43">
        <f t="shared" si="14"/>
        <v>4258.5</v>
      </c>
    </row>
    <row r="281" spans="1:16" ht="14.1" customHeight="1">
      <c r="A281" s="56">
        <v>281</v>
      </c>
      <c r="B281" s="72" t="s">
        <v>646</v>
      </c>
      <c r="C281" s="47" t="s">
        <v>650</v>
      </c>
      <c r="D281" s="73" t="s">
        <v>253</v>
      </c>
      <c r="E281" s="72" t="s">
        <v>547</v>
      </c>
      <c r="F281" s="315" t="s">
        <v>174</v>
      </c>
      <c r="G281" s="42" t="s">
        <v>212</v>
      </c>
      <c r="H281" s="74">
        <v>40.700000000000003</v>
      </c>
      <c r="I281" s="360">
        <f t="shared" si="12"/>
        <v>255</v>
      </c>
      <c r="J281" s="75">
        <v>255</v>
      </c>
      <c r="K281" s="76" t="e">
        <f t="shared" si="13"/>
        <v>#DIV/0!</v>
      </c>
      <c r="L281" s="77">
        <f>IF(J281="nio",0,IF(J281&gt;0,VLOOKUP(F281,'3-Productie normen'!A:M,VLOOKUP(J281,'3-Productie normen'!$B$35:$C$43,2,FALSE),FALSE)))/VLOOKUP(B281,'2-Kosten per locatie'!$A$11:$C$34,3,FALSE)</f>
        <v>0</v>
      </c>
      <c r="M281" s="78" t="str">
        <f>VLOOKUP(F281,'3-Productie normen'!A:O,14,FALSE)</f>
        <v>B</v>
      </c>
      <c r="N281" s="78"/>
      <c r="P281" s="43">
        <f t="shared" si="14"/>
        <v>10378.5</v>
      </c>
    </row>
    <row r="282" spans="1:16" ht="14.1" customHeight="1">
      <c r="A282" s="56">
        <v>282</v>
      </c>
      <c r="B282" s="72" t="s">
        <v>646</v>
      </c>
      <c r="C282" s="47" t="s">
        <v>650</v>
      </c>
      <c r="D282" s="73" t="s">
        <v>254</v>
      </c>
      <c r="E282" s="72" t="s">
        <v>464</v>
      </c>
      <c r="F282" s="315" t="s">
        <v>176</v>
      </c>
      <c r="G282" s="42" t="s">
        <v>212</v>
      </c>
      <c r="H282" s="74">
        <v>25.2</v>
      </c>
      <c r="I282" s="360">
        <f t="shared" si="12"/>
        <v>255</v>
      </c>
      <c r="J282" s="75">
        <v>255</v>
      </c>
      <c r="K282" s="76" t="e">
        <f t="shared" si="13"/>
        <v>#DIV/0!</v>
      </c>
      <c r="L282" s="77">
        <f>IF(J282="nio",0,IF(J282&gt;0,VLOOKUP(F282,'3-Productie normen'!A:M,VLOOKUP(J282,'3-Productie normen'!$B$35:$C$43,2,FALSE),FALSE)))/VLOOKUP(B282,'2-Kosten per locatie'!$A$11:$C$34,3,FALSE)</f>
        <v>0</v>
      </c>
      <c r="M282" s="78" t="str">
        <f>VLOOKUP(F282,'3-Productie normen'!A:O,14,FALSE)</f>
        <v>B</v>
      </c>
      <c r="N282" s="78"/>
      <c r="P282" s="43">
        <f t="shared" si="14"/>
        <v>6426</v>
      </c>
    </row>
    <row r="283" spans="1:16" ht="14.1" customHeight="1">
      <c r="A283" s="56">
        <v>283</v>
      </c>
      <c r="B283" s="72" t="s">
        <v>646</v>
      </c>
      <c r="C283" s="47" t="s">
        <v>650</v>
      </c>
      <c r="D283" s="73" t="s">
        <v>255</v>
      </c>
      <c r="E283" s="72" t="s">
        <v>548</v>
      </c>
      <c r="F283" s="315" t="s">
        <v>174</v>
      </c>
      <c r="G283" s="42" t="s">
        <v>212</v>
      </c>
      <c r="H283" s="74">
        <v>44.4</v>
      </c>
      <c r="I283" s="360">
        <f t="shared" si="12"/>
        <v>255</v>
      </c>
      <c r="J283" s="75">
        <v>255</v>
      </c>
      <c r="K283" s="76" t="e">
        <f t="shared" si="13"/>
        <v>#DIV/0!</v>
      </c>
      <c r="L283" s="77">
        <f>IF(J283="nio",0,IF(J283&gt;0,VLOOKUP(F283,'3-Productie normen'!A:M,VLOOKUP(J283,'3-Productie normen'!$B$35:$C$43,2,FALSE),FALSE)))/VLOOKUP(B283,'2-Kosten per locatie'!$A$11:$C$34,3,FALSE)</f>
        <v>0</v>
      </c>
      <c r="M283" s="78" t="str">
        <f>VLOOKUP(F283,'3-Productie normen'!A:O,14,FALSE)</f>
        <v>B</v>
      </c>
      <c r="N283" s="78"/>
      <c r="P283" s="43">
        <f t="shared" si="14"/>
        <v>11322</v>
      </c>
    </row>
    <row r="284" spans="1:16" ht="14.1" customHeight="1">
      <c r="A284" s="56">
        <v>284</v>
      </c>
      <c r="B284" s="72" t="s">
        <v>646</v>
      </c>
      <c r="C284" s="47" t="s">
        <v>650</v>
      </c>
      <c r="D284" s="73" t="s">
        <v>256</v>
      </c>
      <c r="E284" s="72" t="s">
        <v>549</v>
      </c>
      <c r="F284" s="315" t="s">
        <v>174</v>
      </c>
      <c r="G284" s="42" t="s">
        <v>212</v>
      </c>
      <c r="H284" s="74">
        <v>12.1</v>
      </c>
      <c r="I284" s="360">
        <f t="shared" si="12"/>
        <v>255</v>
      </c>
      <c r="J284" s="75">
        <v>255</v>
      </c>
      <c r="K284" s="76" t="e">
        <f t="shared" si="13"/>
        <v>#DIV/0!</v>
      </c>
      <c r="L284" s="77">
        <f>IF(J284="nio",0,IF(J284&gt;0,VLOOKUP(F284,'3-Productie normen'!A:M,VLOOKUP(J284,'3-Productie normen'!$B$35:$C$43,2,FALSE),FALSE)))/VLOOKUP(B284,'2-Kosten per locatie'!$A$11:$C$34,3,FALSE)</f>
        <v>0</v>
      </c>
      <c r="M284" s="78" t="str">
        <f>VLOOKUP(F284,'3-Productie normen'!A:O,14,FALSE)</f>
        <v>B</v>
      </c>
      <c r="N284" s="78"/>
      <c r="P284" s="43">
        <f t="shared" si="14"/>
        <v>3085.5</v>
      </c>
    </row>
    <row r="285" spans="1:16" ht="14.1" customHeight="1">
      <c r="A285" s="56">
        <v>285</v>
      </c>
      <c r="B285" s="72" t="s">
        <v>646</v>
      </c>
      <c r="C285" s="47" t="s">
        <v>650</v>
      </c>
      <c r="D285" s="73" t="s">
        <v>257</v>
      </c>
      <c r="E285" s="72" t="s">
        <v>540</v>
      </c>
      <c r="F285" s="315" t="s">
        <v>17</v>
      </c>
      <c r="G285" s="42" t="s">
        <v>525</v>
      </c>
      <c r="H285" s="74">
        <v>5.3</v>
      </c>
      <c r="I285" s="360">
        <f t="shared" si="12"/>
        <v>255</v>
      </c>
      <c r="J285" s="75">
        <v>255</v>
      </c>
      <c r="K285" s="76" t="e">
        <f t="shared" si="13"/>
        <v>#DIV/0!</v>
      </c>
      <c r="L285" s="77">
        <f>IF(J285="nio",0,IF(J285&gt;0,VLOOKUP(F285,'3-Productie normen'!A:M,VLOOKUP(J285,'3-Productie normen'!$B$35:$C$43,2,FALSE),FALSE)))/VLOOKUP(B285,'2-Kosten per locatie'!$A$11:$C$34,3,FALSE)</f>
        <v>0</v>
      </c>
      <c r="M285" s="78" t="str">
        <f>VLOOKUP(F285,'3-Productie normen'!A:O,14,FALSE)</f>
        <v>S</v>
      </c>
      <c r="N285" s="78"/>
      <c r="P285" s="43">
        <f t="shared" si="14"/>
        <v>1351.5</v>
      </c>
    </row>
    <row r="286" spans="1:16" ht="14.1" customHeight="1">
      <c r="A286" s="56">
        <v>286</v>
      </c>
      <c r="B286" s="72" t="s">
        <v>646</v>
      </c>
      <c r="C286" s="47" t="s">
        <v>650</v>
      </c>
      <c r="D286" s="73" t="s">
        <v>258</v>
      </c>
      <c r="E286" s="72" t="s">
        <v>550</v>
      </c>
      <c r="F286" s="72" t="s">
        <v>174</v>
      </c>
      <c r="G286" s="42" t="s">
        <v>212</v>
      </c>
      <c r="H286" s="74">
        <v>45.6</v>
      </c>
      <c r="I286" s="360">
        <f t="shared" si="12"/>
        <v>255</v>
      </c>
      <c r="J286" s="75">
        <v>255</v>
      </c>
      <c r="K286" s="76" t="e">
        <f t="shared" si="13"/>
        <v>#DIV/0!</v>
      </c>
      <c r="L286" s="77">
        <f>IF(J286="nio",0,IF(J286&gt;0,VLOOKUP(F286,'3-Productie normen'!A:M,VLOOKUP(J286,'3-Productie normen'!$B$35:$C$43,2,FALSE),FALSE)))/VLOOKUP(B286,'2-Kosten per locatie'!$A$11:$C$34,3,FALSE)</f>
        <v>0</v>
      </c>
      <c r="M286" s="78" t="str">
        <f>VLOOKUP(F286,'3-Productie normen'!A:O,14,FALSE)</f>
        <v>B</v>
      </c>
      <c r="N286" s="78"/>
      <c r="P286" s="43">
        <f t="shared" si="14"/>
        <v>11628</v>
      </c>
    </row>
    <row r="287" spans="1:16" ht="14.1" customHeight="1">
      <c r="A287" s="56">
        <v>287</v>
      </c>
      <c r="B287" s="72" t="s">
        <v>646</v>
      </c>
      <c r="C287" s="47" t="s">
        <v>651</v>
      </c>
      <c r="D287" s="73" t="s">
        <v>261</v>
      </c>
      <c r="E287" s="72" t="s">
        <v>218</v>
      </c>
      <c r="F287" s="39" t="s">
        <v>218</v>
      </c>
      <c r="G287" s="42" t="s">
        <v>502</v>
      </c>
      <c r="H287" s="74">
        <v>46.7</v>
      </c>
      <c r="I287" s="360">
        <f t="shared" si="12"/>
        <v>255</v>
      </c>
      <c r="J287" s="75">
        <v>255</v>
      </c>
      <c r="K287" s="76" t="e">
        <f t="shared" si="13"/>
        <v>#DIV/0!</v>
      </c>
      <c r="L287" s="77">
        <f>IF(J287="nio",0,IF(J287&gt;0,VLOOKUP(F287,'3-Productie normen'!A:M,VLOOKUP(J287,'3-Productie normen'!$B$35:$C$43,2,FALSE),FALSE)))/VLOOKUP(B287,'2-Kosten per locatie'!$A$11:$C$34,3,FALSE)</f>
        <v>0</v>
      </c>
      <c r="M287" s="78" t="str">
        <f>VLOOKUP(F287,'3-Productie normen'!A:O,14,FALSE)</f>
        <v>V</v>
      </c>
      <c r="N287" s="78"/>
      <c r="P287" s="43">
        <f t="shared" si="14"/>
        <v>11908.5</v>
      </c>
    </row>
    <row r="288" spans="1:16" ht="14.1" customHeight="1">
      <c r="A288" s="56">
        <v>288</v>
      </c>
      <c r="B288" s="72" t="s">
        <v>646</v>
      </c>
      <c r="C288" s="47" t="s">
        <v>651</v>
      </c>
      <c r="D288" s="73" t="s">
        <v>262</v>
      </c>
      <c r="E288" s="72" t="s">
        <v>508</v>
      </c>
      <c r="F288" s="315" t="s">
        <v>175</v>
      </c>
      <c r="G288" s="42" t="s">
        <v>507</v>
      </c>
      <c r="H288" s="74">
        <v>27.5</v>
      </c>
      <c r="I288" s="360">
        <f t="shared" si="12"/>
        <v>255</v>
      </c>
      <c r="J288" s="75">
        <v>255</v>
      </c>
      <c r="K288" s="76" t="e">
        <f t="shared" si="13"/>
        <v>#DIV/0!</v>
      </c>
      <c r="L288" s="77">
        <f>IF(J288="nio",0,IF(J288&gt;0,VLOOKUP(F288,'3-Productie normen'!A:M,VLOOKUP(J288,'3-Productie normen'!$B$35:$C$43,2,FALSE),FALSE)))/VLOOKUP(B288,'2-Kosten per locatie'!$A$11:$C$34,3,FALSE)</f>
        <v>0</v>
      </c>
      <c r="M288" s="78" t="str">
        <f>VLOOKUP(F288,'3-Productie normen'!A:O,14,FALSE)</f>
        <v>V</v>
      </c>
      <c r="N288" s="78"/>
      <c r="P288" s="43">
        <f t="shared" si="14"/>
        <v>7012.5</v>
      </c>
    </row>
    <row r="289" spans="1:16" ht="14.1" customHeight="1">
      <c r="A289" s="56">
        <v>289</v>
      </c>
      <c r="B289" s="72" t="s">
        <v>646</v>
      </c>
      <c r="C289" s="47" t="s">
        <v>651</v>
      </c>
      <c r="D289" s="73" t="s">
        <v>263</v>
      </c>
      <c r="E289" s="72" t="s">
        <v>218</v>
      </c>
      <c r="F289" s="39" t="s">
        <v>218</v>
      </c>
      <c r="G289" s="42" t="s">
        <v>502</v>
      </c>
      <c r="H289" s="74">
        <v>19.3</v>
      </c>
      <c r="I289" s="360">
        <f t="shared" si="12"/>
        <v>255</v>
      </c>
      <c r="J289" s="75">
        <v>255</v>
      </c>
      <c r="K289" s="76" t="e">
        <f t="shared" si="13"/>
        <v>#DIV/0!</v>
      </c>
      <c r="L289" s="77">
        <f>IF(J289="nio",0,IF(J289&gt;0,VLOOKUP(F289,'3-Productie normen'!A:M,VLOOKUP(J289,'3-Productie normen'!$B$35:$C$43,2,FALSE),FALSE)))/VLOOKUP(B289,'2-Kosten per locatie'!$A$11:$C$34,3,FALSE)</f>
        <v>0</v>
      </c>
      <c r="M289" s="78" t="str">
        <f>VLOOKUP(F289,'3-Productie normen'!A:O,14,FALSE)</f>
        <v>V</v>
      </c>
      <c r="N289" s="78"/>
      <c r="P289" s="43">
        <f t="shared" si="14"/>
        <v>4921.5</v>
      </c>
    </row>
    <row r="290" spans="1:16" ht="14.1" customHeight="1">
      <c r="A290" s="56">
        <v>290</v>
      </c>
      <c r="B290" s="72" t="s">
        <v>646</v>
      </c>
      <c r="C290" s="47" t="s">
        <v>651</v>
      </c>
      <c r="D290" s="73" t="s">
        <v>264</v>
      </c>
      <c r="E290" s="72" t="s">
        <v>219</v>
      </c>
      <c r="F290" s="72" t="s">
        <v>662</v>
      </c>
      <c r="G290" s="42" t="s">
        <v>507</v>
      </c>
      <c r="H290" s="74">
        <v>4.3</v>
      </c>
      <c r="I290" s="360">
        <f t="shared" si="12"/>
        <v>255</v>
      </c>
      <c r="J290" s="75">
        <v>255</v>
      </c>
      <c r="K290" s="76" t="e">
        <f t="shared" si="13"/>
        <v>#DIV/0!</v>
      </c>
      <c r="L290" s="77">
        <f>IF(J290="nio",0,IF(J290&gt;0,VLOOKUP(F290,'3-Productie normen'!A:M,VLOOKUP(J290,'3-Productie normen'!$B$35:$C$43,2,FALSE),FALSE)))/VLOOKUP(B290,'2-Kosten per locatie'!$A$11:$C$34,3,FALSE)</f>
        <v>0</v>
      </c>
      <c r="M290" s="78" t="str">
        <f>VLOOKUP(F290,'3-Productie normen'!A:O,14,FALSE)</f>
        <v>V</v>
      </c>
      <c r="N290" s="78"/>
      <c r="P290" s="43">
        <f t="shared" si="14"/>
        <v>1096.5</v>
      </c>
    </row>
    <row r="291" spans="1:16" ht="14.1" customHeight="1">
      <c r="A291" s="56">
        <v>291</v>
      </c>
      <c r="B291" s="72" t="s">
        <v>646</v>
      </c>
      <c r="C291" s="47" t="s">
        <v>651</v>
      </c>
      <c r="D291" s="73" t="s">
        <v>265</v>
      </c>
      <c r="E291" s="72" t="s">
        <v>448</v>
      </c>
      <c r="F291" s="315" t="s">
        <v>175</v>
      </c>
      <c r="G291" s="42" t="s">
        <v>507</v>
      </c>
      <c r="H291" s="74">
        <v>7.8</v>
      </c>
      <c r="I291" s="360">
        <f t="shared" si="12"/>
        <v>255</v>
      </c>
      <c r="J291" s="75">
        <v>255</v>
      </c>
      <c r="K291" s="76" t="e">
        <f t="shared" si="13"/>
        <v>#DIV/0!</v>
      </c>
      <c r="L291" s="77">
        <f>IF(J291="nio",0,IF(J291&gt;0,VLOOKUP(F291,'3-Productie normen'!A:M,VLOOKUP(J291,'3-Productie normen'!$B$35:$C$43,2,FALSE),FALSE)))/VLOOKUP(B291,'2-Kosten per locatie'!$A$11:$C$34,3,FALSE)</f>
        <v>0</v>
      </c>
      <c r="M291" s="78" t="str">
        <f>VLOOKUP(F291,'3-Productie normen'!A:O,14,FALSE)</f>
        <v>V</v>
      </c>
      <c r="N291" s="78"/>
      <c r="P291" s="43">
        <f t="shared" si="14"/>
        <v>1989</v>
      </c>
    </row>
    <row r="292" spans="1:16" ht="14.1" customHeight="1">
      <c r="A292" s="56">
        <v>292</v>
      </c>
      <c r="B292" s="72" t="s">
        <v>646</v>
      </c>
      <c r="C292" s="47" t="s">
        <v>651</v>
      </c>
      <c r="D292" s="73" t="s">
        <v>274</v>
      </c>
      <c r="E292" s="72" t="s">
        <v>540</v>
      </c>
      <c r="F292" s="315" t="s">
        <v>17</v>
      </c>
      <c r="G292" s="42" t="s">
        <v>525</v>
      </c>
      <c r="H292" s="74">
        <v>14.4</v>
      </c>
      <c r="I292" s="360">
        <f t="shared" si="12"/>
        <v>255</v>
      </c>
      <c r="J292" s="75">
        <v>255</v>
      </c>
      <c r="K292" s="76" t="e">
        <f t="shared" si="13"/>
        <v>#DIV/0!</v>
      </c>
      <c r="L292" s="77">
        <f>IF(J292="nio",0,IF(J292&gt;0,VLOOKUP(F292,'3-Productie normen'!A:M,VLOOKUP(J292,'3-Productie normen'!$B$35:$C$43,2,FALSE),FALSE)))/VLOOKUP(B292,'2-Kosten per locatie'!$A$11:$C$34,3,FALSE)</f>
        <v>0</v>
      </c>
      <c r="M292" s="78" t="str">
        <f>VLOOKUP(F292,'3-Productie normen'!A:O,14,FALSE)</f>
        <v>S</v>
      </c>
      <c r="N292" s="78"/>
      <c r="P292" s="43">
        <f t="shared" si="14"/>
        <v>3672</v>
      </c>
    </row>
    <row r="293" spans="1:16" ht="14.1" customHeight="1">
      <c r="A293" s="56">
        <v>293</v>
      </c>
      <c r="B293" s="72" t="s">
        <v>646</v>
      </c>
      <c r="C293" s="47" t="s">
        <v>651</v>
      </c>
      <c r="D293" s="73" t="s">
        <v>275</v>
      </c>
      <c r="E293" s="72" t="s">
        <v>463</v>
      </c>
      <c r="F293" s="315" t="s">
        <v>17</v>
      </c>
      <c r="G293" s="42" t="s">
        <v>525</v>
      </c>
      <c r="H293" s="74">
        <v>3.7</v>
      </c>
      <c r="I293" s="360">
        <f t="shared" si="12"/>
        <v>255</v>
      </c>
      <c r="J293" s="75">
        <v>255</v>
      </c>
      <c r="K293" s="76" t="e">
        <f t="shared" si="13"/>
        <v>#DIV/0!</v>
      </c>
      <c r="L293" s="77">
        <f>IF(J293="nio",0,IF(J293&gt;0,VLOOKUP(F293,'3-Productie normen'!A:M,VLOOKUP(J293,'3-Productie normen'!$B$35:$C$43,2,FALSE),FALSE)))/VLOOKUP(B293,'2-Kosten per locatie'!$A$11:$C$34,3,FALSE)</f>
        <v>0</v>
      </c>
      <c r="M293" s="78" t="str">
        <f>VLOOKUP(F293,'3-Productie normen'!A:O,14,FALSE)</f>
        <v>S</v>
      </c>
      <c r="N293" s="78"/>
      <c r="P293" s="43">
        <f t="shared" si="14"/>
        <v>943.5</v>
      </c>
    </row>
    <row r="294" spans="1:16" ht="14.1" customHeight="1">
      <c r="A294" s="56">
        <v>294</v>
      </c>
      <c r="B294" s="72" t="s">
        <v>646</v>
      </c>
      <c r="C294" s="47" t="s">
        <v>651</v>
      </c>
      <c r="D294" s="73" t="s">
        <v>276</v>
      </c>
      <c r="E294" s="72" t="s">
        <v>540</v>
      </c>
      <c r="F294" s="315" t="s">
        <v>17</v>
      </c>
      <c r="G294" s="42" t="s">
        <v>525</v>
      </c>
      <c r="H294" s="74">
        <v>19.100000000000001</v>
      </c>
      <c r="I294" s="360">
        <f t="shared" si="12"/>
        <v>255</v>
      </c>
      <c r="J294" s="75">
        <v>255</v>
      </c>
      <c r="K294" s="76" t="e">
        <f t="shared" si="13"/>
        <v>#DIV/0!</v>
      </c>
      <c r="L294" s="77">
        <f>IF(J294="nio",0,IF(J294&gt;0,VLOOKUP(F294,'3-Productie normen'!A:M,VLOOKUP(J294,'3-Productie normen'!$B$35:$C$43,2,FALSE),FALSE)))/VLOOKUP(B294,'2-Kosten per locatie'!$A$11:$C$34,3,FALSE)</f>
        <v>0</v>
      </c>
      <c r="M294" s="78" t="str">
        <f>VLOOKUP(F294,'3-Productie normen'!A:O,14,FALSE)</f>
        <v>S</v>
      </c>
      <c r="N294" s="78"/>
      <c r="P294" s="43">
        <f t="shared" si="14"/>
        <v>4870.5</v>
      </c>
    </row>
    <row r="295" spans="1:16" ht="14.1" customHeight="1">
      <c r="A295" s="56">
        <v>295</v>
      </c>
      <c r="B295" s="72" t="s">
        <v>646</v>
      </c>
      <c r="C295" s="47" t="s">
        <v>652</v>
      </c>
      <c r="D295" s="73" t="s">
        <v>308</v>
      </c>
      <c r="E295" s="72" t="s">
        <v>218</v>
      </c>
      <c r="F295" s="39" t="s">
        <v>218</v>
      </c>
      <c r="G295" s="42" t="s">
        <v>502</v>
      </c>
      <c r="H295" s="74">
        <v>28.9</v>
      </c>
      <c r="I295" s="360">
        <f t="shared" si="12"/>
        <v>255</v>
      </c>
      <c r="J295" s="75">
        <v>255</v>
      </c>
      <c r="K295" s="76" t="e">
        <f t="shared" si="13"/>
        <v>#DIV/0!</v>
      </c>
      <c r="L295" s="77">
        <f>IF(J295="nio",0,IF(J295&gt;0,VLOOKUP(F295,'3-Productie normen'!A:M,VLOOKUP(J295,'3-Productie normen'!$B$35:$C$43,2,FALSE),FALSE)))/VLOOKUP(B295,'2-Kosten per locatie'!$A$11:$C$34,3,FALSE)</f>
        <v>0</v>
      </c>
      <c r="M295" s="78" t="str">
        <f>VLOOKUP(F295,'3-Productie normen'!A:O,14,FALSE)</f>
        <v>V</v>
      </c>
      <c r="N295" s="78"/>
      <c r="P295" s="43">
        <f t="shared" si="14"/>
        <v>7369.5</v>
      </c>
    </row>
    <row r="296" spans="1:16" ht="14.1" customHeight="1">
      <c r="A296" s="56">
        <v>296</v>
      </c>
      <c r="B296" s="72" t="s">
        <v>646</v>
      </c>
      <c r="C296" s="47" t="s">
        <v>652</v>
      </c>
      <c r="D296" s="73" t="s">
        <v>309</v>
      </c>
      <c r="E296" s="72" t="s">
        <v>503</v>
      </c>
      <c r="F296" s="315" t="s">
        <v>220</v>
      </c>
      <c r="G296" s="42" t="s">
        <v>212</v>
      </c>
      <c r="H296" s="74">
        <v>7.5</v>
      </c>
      <c r="I296" s="360">
        <f t="shared" si="12"/>
        <v>255</v>
      </c>
      <c r="J296" s="75">
        <v>255</v>
      </c>
      <c r="K296" s="76" t="e">
        <f t="shared" si="13"/>
        <v>#DIV/0!</v>
      </c>
      <c r="L296" s="77">
        <f>IF(J296="nio",0,IF(J296&gt;0,VLOOKUP(F296,'3-Productie normen'!A:M,VLOOKUP(J296,'3-Productie normen'!$B$35:$C$43,2,FALSE),FALSE)))/VLOOKUP(B296,'2-Kosten per locatie'!$A$11:$C$34,3,FALSE)</f>
        <v>0</v>
      </c>
      <c r="M296" s="78" t="str">
        <f>VLOOKUP(F296,'3-Productie normen'!A:O,14,FALSE)</f>
        <v>V</v>
      </c>
      <c r="N296" s="78"/>
      <c r="P296" s="43">
        <f t="shared" si="14"/>
        <v>1912.5</v>
      </c>
    </row>
    <row r="297" spans="1:16" ht="14.1" customHeight="1">
      <c r="A297" s="56">
        <v>297</v>
      </c>
      <c r="B297" s="72" t="s">
        <v>646</v>
      </c>
      <c r="C297" s="47" t="s">
        <v>652</v>
      </c>
      <c r="D297" s="73" t="s">
        <v>310</v>
      </c>
      <c r="E297" s="72" t="s">
        <v>218</v>
      </c>
      <c r="F297" s="39" t="s">
        <v>218</v>
      </c>
      <c r="G297" s="42" t="s">
        <v>502</v>
      </c>
      <c r="H297" s="74">
        <v>19</v>
      </c>
      <c r="I297" s="360">
        <f t="shared" si="12"/>
        <v>255</v>
      </c>
      <c r="J297" s="75">
        <v>255</v>
      </c>
      <c r="K297" s="76" t="e">
        <f t="shared" si="13"/>
        <v>#DIV/0!</v>
      </c>
      <c r="L297" s="77">
        <f>IF(J297="nio",0,IF(J297&gt;0,VLOOKUP(F297,'3-Productie normen'!A:M,VLOOKUP(J297,'3-Productie normen'!$B$35:$C$43,2,FALSE),FALSE)))/VLOOKUP(B297,'2-Kosten per locatie'!$A$11:$C$34,3,FALSE)</f>
        <v>0</v>
      </c>
      <c r="M297" s="78" t="str">
        <f>VLOOKUP(F297,'3-Productie normen'!A:O,14,FALSE)</f>
        <v>V</v>
      </c>
      <c r="N297" s="78"/>
      <c r="P297" s="43">
        <f t="shared" si="14"/>
        <v>4845</v>
      </c>
    </row>
    <row r="298" spans="1:16" ht="14.1" customHeight="1">
      <c r="A298" s="56">
        <v>298</v>
      </c>
      <c r="B298" s="72" t="s">
        <v>646</v>
      </c>
      <c r="C298" s="47" t="s">
        <v>652</v>
      </c>
      <c r="D298" s="73" t="s">
        <v>311</v>
      </c>
      <c r="E298" s="72" t="s">
        <v>219</v>
      </c>
      <c r="F298" s="72" t="s">
        <v>662</v>
      </c>
      <c r="G298" s="42" t="s">
        <v>507</v>
      </c>
      <c r="H298" s="74">
        <v>4.3</v>
      </c>
      <c r="I298" s="360">
        <f t="shared" si="12"/>
        <v>255</v>
      </c>
      <c r="J298" s="75">
        <v>255</v>
      </c>
      <c r="K298" s="76" t="e">
        <f t="shared" si="13"/>
        <v>#DIV/0!</v>
      </c>
      <c r="L298" s="77">
        <f>IF(J298="nio",0,IF(J298&gt;0,VLOOKUP(F298,'3-Productie normen'!A:M,VLOOKUP(J298,'3-Productie normen'!$B$35:$C$43,2,FALSE),FALSE)))/VLOOKUP(B298,'2-Kosten per locatie'!$A$11:$C$34,3,FALSE)</f>
        <v>0</v>
      </c>
      <c r="M298" s="78" t="str">
        <f>VLOOKUP(F298,'3-Productie normen'!A:O,14,FALSE)</f>
        <v>V</v>
      </c>
      <c r="N298" s="78"/>
      <c r="P298" s="43">
        <f t="shared" si="14"/>
        <v>1096.5</v>
      </c>
    </row>
    <row r="299" spans="1:16" ht="14.1" customHeight="1">
      <c r="A299" s="56">
        <v>299</v>
      </c>
      <c r="B299" s="72" t="s">
        <v>646</v>
      </c>
      <c r="C299" s="47" t="s">
        <v>652</v>
      </c>
      <c r="D299" s="73" t="s">
        <v>341</v>
      </c>
      <c r="E299" s="72" t="s">
        <v>448</v>
      </c>
      <c r="F299" s="315" t="s">
        <v>175</v>
      </c>
      <c r="G299" s="42" t="s">
        <v>507</v>
      </c>
      <c r="H299" s="74">
        <v>2.9</v>
      </c>
      <c r="I299" s="360">
        <f t="shared" si="12"/>
        <v>255</v>
      </c>
      <c r="J299" s="75">
        <v>255</v>
      </c>
      <c r="K299" s="76" t="e">
        <f t="shared" si="13"/>
        <v>#DIV/0!</v>
      </c>
      <c r="L299" s="77">
        <f>IF(J299="nio",0,IF(J299&gt;0,VLOOKUP(F299,'3-Productie normen'!A:M,VLOOKUP(J299,'3-Productie normen'!$B$35:$C$43,2,FALSE),FALSE)))/VLOOKUP(B299,'2-Kosten per locatie'!$A$11:$C$34,3,FALSE)</f>
        <v>0</v>
      </c>
      <c r="M299" s="78" t="str">
        <f>VLOOKUP(F299,'3-Productie normen'!A:O,14,FALSE)</f>
        <v>V</v>
      </c>
      <c r="N299" s="78"/>
      <c r="P299" s="43">
        <f t="shared" si="14"/>
        <v>739.5</v>
      </c>
    </row>
    <row r="300" spans="1:16" ht="14.1" customHeight="1">
      <c r="A300" s="56">
        <v>300</v>
      </c>
      <c r="B300" s="72" t="s">
        <v>646</v>
      </c>
      <c r="C300" s="47" t="s">
        <v>652</v>
      </c>
      <c r="D300" s="73" t="s">
        <v>313</v>
      </c>
      <c r="E300" s="72" t="s">
        <v>503</v>
      </c>
      <c r="F300" s="315" t="s">
        <v>220</v>
      </c>
      <c r="G300" s="42" t="s">
        <v>212</v>
      </c>
      <c r="H300" s="74">
        <v>50</v>
      </c>
      <c r="I300" s="360">
        <f t="shared" si="12"/>
        <v>255</v>
      </c>
      <c r="J300" s="75">
        <v>255</v>
      </c>
      <c r="K300" s="76" t="e">
        <f t="shared" si="13"/>
        <v>#DIV/0!</v>
      </c>
      <c r="L300" s="77">
        <f>IF(J300="nio",0,IF(J300&gt;0,VLOOKUP(F300,'3-Productie normen'!A:M,VLOOKUP(J300,'3-Productie normen'!$B$35:$C$43,2,FALSE),FALSE)))/VLOOKUP(B300,'2-Kosten per locatie'!$A$11:$C$34,3,FALSE)</f>
        <v>0</v>
      </c>
      <c r="M300" s="78" t="str">
        <f>VLOOKUP(F300,'3-Productie normen'!A:O,14,FALSE)</f>
        <v>V</v>
      </c>
      <c r="N300" s="78"/>
      <c r="P300" s="43">
        <f t="shared" si="14"/>
        <v>12750</v>
      </c>
    </row>
    <row r="301" spans="1:16" ht="14.1" customHeight="1">
      <c r="A301" s="56">
        <v>301</v>
      </c>
      <c r="B301" s="72" t="s">
        <v>646</v>
      </c>
      <c r="C301" s="47" t="s">
        <v>652</v>
      </c>
      <c r="D301" s="73" t="s">
        <v>342</v>
      </c>
      <c r="E301" s="72" t="s">
        <v>518</v>
      </c>
      <c r="F301" s="72" t="s">
        <v>174</v>
      </c>
      <c r="G301" s="42" t="s">
        <v>212</v>
      </c>
      <c r="H301" s="74">
        <v>28.9</v>
      </c>
      <c r="I301" s="360">
        <f t="shared" si="12"/>
        <v>255</v>
      </c>
      <c r="J301" s="75">
        <v>255</v>
      </c>
      <c r="K301" s="76" t="e">
        <f t="shared" si="13"/>
        <v>#DIV/0!</v>
      </c>
      <c r="L301" s="77">
        <f>IF(J301="nio",0,IF(J301&gt;0,VLOOKUP(F301,'3-Productie normen'!A:M,VLOOKUP(J301,'3-Productie normen'!$B$35:$C$43,2,FALSE),FALSE)))/VLOOKUP(B301,'2-Kosten per locatie'!$A$11:$C$34,3,FALSE)</f>
        <v>0</v>
      </c>
      <c r="M301" s="78" t="str">
        <f>VLOOKUP(F301,'3-Productie normen'!A:O,14,FALSE)</f>
        <v>B</v>
      </c>
      <c r="N301" s="78"/>
      <c r="P301" s="43">
        <f t="shared" si="14"/>
        <v>7369.5</v>
      </c>
    </row>
    <row r="302" spans="1:16" ht="14.1" customHeight="1">
      <c r="A302" s="56">
        <v>302</v>
      </c>
      <c r="B302" s="72" t="s">
        <v>646</v>
      </c>
      <c r="C302" s="47" t="s">
        <v>652</v>
      </c>
      <c r="D302" s="73" t="s">
        <v>314</v>
      </c>
      <c r="E302" s="72" t="s">
        <v>551</v>
      </c>
      <c r="F302" s="403" t="s">
        <v>174</v>
      </c>
      <c r="G302" s="42" t="s">
        <v>212</v>
      </c>
      <c r="H302" s="74">
        <v>18.399999999999999</v>
      </c>
      <c r="I302" s="360">
        <f t="shared" si="12"/>
        <v>255</v>
      </c>
      <c r="J302" s="75">
        <v>255</v>
      </c>
      <c r="K302" s="76" t="e">
        <f t="shared" si="13"/>
        <v>#DIV/0!</v>
      </c>
      <c r="L302" s="77">
        <f>IF(J302="nio",0,IF(J302&gt;0,VLOOKUP(F302,'3-Productie normen'!A:M,VLOOKUP(J302,'3-Productie normen'!$B$35:$C$43,2,FALSE),FALSE)))/VLOOKUP(B302,'2-Kosten per locatie'!$A$11:$C$34,3,FALSE)</f>
        <v>0</v>
      </c>
      <c r="M302" s="78" t="str">
        <f>VLOOKUP(F302,'3-Productie normen'!A:O,14,FALSE)</f>
        <v>B</v>
      </c>
      <c r="N302" s="78"/>
      <c r="P302" s="43">
        <f t="shared" si="14"/>
        <v>4692</v>
      </c>
    </row>
    <row r="303" spans="1:16" ht="14.1" customHeight="1">
      <c r="A303" s="56">
        <v>303</v>
      </c>
      <c r="B303" s="72" t="s">
        <v>646</v>
      </c>
      <c r="C303" s="47" t="s">
        <v>652</v>
      </c>
      <c r="D303" s="73" t="s">
        <v>315</v>
      </c>
      <c r="E303" s="72" t="s">
        <v>552</v>
      </c>
      <c r="F303" s="315" t="s">
        <v>176</v>
      </c>
      <c r="G303" s="42" t="s">
        <v>212</v>
      </c>
      <c r="H303" s="74">
        <v>19.2</v>
      </c>
      <c r="I303" s="360">
        <f t="shared" si="12"/>
        <v>255</v>
      </c>
      <c r="J303" s="75">
        <v>255</v>
      </c>
      <c r="K303" s="76" t="e">
        <f t="shared" si="13"/>
        <v>#DIV/0!</v>
      </c>
      <c r="L303" s="77">
        <f>IF(J303="nio",0,IF(J303&gt;0,VLOOKUP(F303,'3-Productie normen'!A:M,VLOOKUP(J303,'3-Productie normen'!$B$35:$C$43,2,FALSE),FALSE)))/VLOOKUP(B303,'2-Kosten per locatie'!$A$11:$C$34,3,FALSE)</f>
        <v>0</v>
      </c>
      <c r="M303" s="78" t="str">
        <f>VLOOKUP(F303,'3-Productie normen'!A:O,14,FALSE)</f>
        <v>B</v>
      </c>
      <c r="N303" s="78"/>
      <c r="P303" s="43">
        <f t="shared" si="14"/>
        <v>4896</v>
      </c>
    </row>
    <row r="304" spans="1:16" ht="14.1" customHeight="1">
      <c r="A304" s="56">
        <v>304</v>
      </c>
      <c r="B304" s="72" t="s">
        <v>646</v>
      </c>
      <c r="C304" s="47" t="s">
        <v>652</v>
      </c>
      <c r="D304" s="73" t="s">
        <v>343</v>
      </c>
      <c r="E304" s="72" t="s">
        <v>553</v>
      </c>
      <c r="F304" s="315" t="s">
        <v>176</v>
      </c>
      <c r="G304" s="42" t="s">
        <v>212</v>
      </c>
      <c r="H304" s="74">
        <v>52.5</v>
      </c>
      <c r="I304" s="360">
        <f t="shared" si="12"/>
        <v>255</v>
      </c>
      <c r="J304" s="75">
        <v>255</v>
      </c>
      <c r="K304" s="76" t="e">
        <f t="shared" si="13"/>
        <v>#DIV/0!</v>
      </c>
      <c r="L304" s="77">
        <f>IF(J304="nio",0,IF(J304&gt;0,VLOOKUP(F304,'3-Productie normen'!A:M,VLOOKUP(J304,'3-Productie normen'!$B$35:$C$43,2,FALSE),FALSE)))/VLOOKUP(B304,'2-Kosten per locatie'!$A$11:$C$34,3,FALSE)</f>
        <v>0</v>
      </c>
      <c r="M304" s="78" t="str">
        <f>VLOOKUP(F304,'3-Productie normen'!A:O,14,FALSE)</f>
        <v>B</v>
      </c>
      <c r="N304" s="78"/>
      <c r="P304" s="43">
        <f t="shared" si="14"/>
        <v>13387.5</v>
      </c>
    </row>
    <row r="305" spans="1:16" ht="14.1" customHeight="1">
      <c r="A305" s="56">
        <v>305</v>
      </c>
      <c r="B305" s="72" t="s">
        <v>646</v>
      </c>
      <c r="C305" s="47" t="s">
        <v>652</v>
      </c>
      <c r="D305" s="73" t="s">
        <v>344</v>
      </c>
      <c r="E305" s="72" t="s">
        <v>554</v>
      </c>
      <c r="F305" s="315" t="s">
        <v>176</v>
      </c>
      <c r="G305" s="42" t="s">
        <v>212</v>
      </c>
      <c r="H305" s="74">
        <v>19.399999999999999</v>
      </c>
      <c r="I305" s="360">
        <f t="shared" si="12"/>
        <v>255</v>
      </c>
      <c r="J305" s="75">
        <v>255</v>
      </c>
      <c r="K305" s="76" t="e">
        <f t="shared" si="13"/>
        <v>#DIV/0!</v>
      </c>
      <c r="L305" s="77">
        <f>IF(J305="nio",0,IF(J305&gt;0,VLOOKUP(F305,'3-Productie normen'!A:M,VLOOKUP(J305,'3-Productie normen'!$B$35:$C$43,2,FALSE),FALSE)))/VLOOKUP(B305,'2-Kosten per locatie'!$A$11:$C$34,3,FALSE)</f>
        <v>0</v>
      </c>
      <c r="M305" s="78" t="str">
        <f>VLOOKUP(F305,'3-Productie normen'!A:O,14,FALSE)</f>
        <v>B</v>
      </c>
      <c r="N305" s="78"/>
      <c r="P305" s="43">
        <f t="shared" si="14"/>
        <v>4947</v>
      </c>
    </row>
    <row r="306" spans="1:16" ht="14.1" customHeight="1">
      <c r="A306" s="56">
        <v>306</v>
      </c>
      <c r="B306" s="72" t="s">
        <v>646</v>
      </c>
      <c r="C306" s="47" t="s">
        <v>652</v>
      </c>
      <c r="D306" s="73" t="s">
        <v>345</v>
      </c>
      <c r="E306" s="72" t="s">
        <v>555</v>
      </c>
      <c r="F306" s="72" t="s">
        <v>174</v>
      </c>
      <c r="G306" s="42" t="s">
        <v>212</v>
      </c>
      <c r="H306" s="74">
        <v>14.2</v>
      </c>
      <c r="I306" s="360">
        <f t="shared" si="12"/>
        <v>255</v>
      </c>
      <c r="J306" s="75">
        <v>255</v>
      </c>
      <c r="K306" s="76" t="e">
        <f t="shared" si="13"/>
        <v>#DIV/0!</v>
      </c>
      <c r="L306" s="77">
        <f>IF(J306="nio",0,IF(J306&gt;0,VLOOKUP(F306,'3-Productie normen'!A:M,VLOOKUP(J306,'3-Productie normen'!$B$35:$C$43,2,FALSE),FALSE)))/VLOOKUP(B306,'2-Kosten per locatie'!$A$11:$C$34,3,FALSE)</f>
        <v>0</v>
      </c>
      <c r="M306" s="78" t="str">
        <f>VLOOKUP(F306,'3-Productie normen'!A:O,14,FALSE)</f>
        <v>B</v>
      </c>
      <c r="N306" s="78"/>
      <c r="P306" s="43">
        <f t="shared" si="14"/>
        <v>3621</v>
      </c>
    </row>
    <row r="307" spans="1:16" ht="14.1" customHeight="1">
      <c r="A307" s="56">
        <v>307</v>
      </c>
      <c r="B307" s="72" t="s">
        <v>646</v>
      </c>
      <c r="C307" s="47" t="s">
        <v>652</v>
      </c>
      <c r="D307" s="73" t="s">
        <v>346</v>
      </c>
      <c r="E307" s="72" t="s">
        <v>540</v>
      </c>
      <c r="F307" s="315" t="s">
        <v>17</v>
      </c>
      <c r="G307" s="42" t="s">
        <v>525</v>
      </c>
      <c r="H307" s="74">
        <v>5.5</v>
      </c>
      <c r="I307" s="360">
        <f t="shared" si="12"/>
        <v>255</v>
      </c>
      <c r="J307" s="75">
        <v>255</v>
      </c>
      <c r="K307" s="76" t="e">
        <f t="shared" si="13"/>
        <v>#DIV/0!</v>
      </c>
      <c r="L307" s="77">
        <f>IF(J307="nio",0,IF(J307&gt;0,VLOOKUP(F307,'3-Productie normen'!A:M,VLOOKUP(J307,'3-Productie normen'!$B$35:$C$43,2,FALSE),FALSE)))/VLOOKUP(B307,'2-Kosten per locatie'!$A$11:$C$34,3,FALSE)</f>
        <v>0</v>
      </c>
      <c r="M307" s="78" t="str">
        <f>VLOOKUP(F307,'3-Productie normen'!A:O,14,FALSE)</f>
        <v>S</v>
      </c>
      <c r="N307" s="78"/>
      <c r="P307" s="43">
        <f t="shared" si="14"/>
        <v>1402.5</v>
      </c>
    </row>
    <row r="308" spans="1:16" ht="14.1" customHeight="1">
      <c r="A308" s="56">
        <v>308</v>
      </c>
      <c r="B308" s="72" t="s">
        <v>646</v>
      </c>
      <c r="C308" s="47" t="s">
        <v>652</v>
      </c>
      <c r="D308" s="73" t="s">
        <v>347</v>
      </c>
      <c r="E308" s="72" t="s">
        <v>556</v>
      </c>
      <c r="F308" s="315" t="s">
        <v>177</v>
      </c>
      <c r="G308" s="42" t="s">
        <v>507</v>
      </c>
      <c r="H308" s="74">
        <v>8.4</v>
      </c>
      <c r="I308" s="360">
        <f t="shared" si="12"/>
        <v>52</v>
      </c>
      <c r="J308" s="75">
        <v>52</v>
      </c>
      <c r="K308" s="76" t="e">
        <f t="shared" si="13"/>
        <v>#DIV/0!</v>
      </c>
      <c r="L308" s="77">
        <f>IF(J308="nio",0,IF(J308&gt;0,VLOOKUP(F308,'3-Productie normen'!A:M,VLOOKUP(J308,'3-Productie normen'!$B$35:$C$43,2,FALSE),FALSE)))/VLOOKUP(B308,'2-Kosten per locatie'!$A$11:$C$34,3,FALSE)</f>
        <v>0</v>
      </c>
      <c r="M308" s="78" t="str">
        <f>VLOOKUP(F308,'3-Productie normen'!A:O,14,FALSE)</f>
        <v>V</v>
      </c>
      <c r="N308" s="78"/>
      <c r="P308" s="43">
        <f t="shared" si="14"/>
        <v>436.8</v>
      </c>
    </row>
    <row r="309" spans="1:16" ht="14.1" customHeight="1">
      <c r="A309" s="56">
        <v>309</v>
      </c>
      <c r="B309" s="72" t="s">
        <v>646</v>
      </c>
      <c r="C309" s="47" t="s">
        <v>652</v>
      </c>
      <c r="D309" s="73" t="s">
        <v>316</v>
      </c>
      <c r="E309" s="72" t="s">
        <v>443</v>
      </c>
      <c r="F309" s="315" t="s">
        <v>17</v>
      </c>
      <c r="G309" s="42" t="s">
        <v>525</v>
      </c>
      <c r="H309" s="74">
        <v>2.5</v>
      </c>
      <c r="I309" s="360">
        <f t="shared" si="12"/>
        <v>255</v>
      </c>
      <c r="J309" s="75">
        <v>255</v>
      </c>
      <c r="K309" s="76" t="e">
        <f t="shared" si="13"/>
        <v>#DIV/0!</v>
      </c>
      <c r="L309" s="77">
        <f>IF(J309="nio",0,IF(J309&gt;0,VLOOKUP(F309,'3-Productie normen'!A:M,VLOOKUP(J309,'3-Productie normen'!$B$35:$C$43,2,FALSE),FALSE)))/VLOOKUP(B309,'2-Kosten per locatie'!$A$11:$C$34,3,FALSE)</f>
        <v>0</v>
      </c>
      <c r="M309" s="78" t="str">
        <f>VLOOKUP(F309,'3-Productie normen'!A:O,14,FALSE)</f>
        <v>S</v>
      </c>
      <c r="N309" s="78"/>
      <c r="P309" s="43">
        <f t="shared" si="14"/>
        <v>637.5</v>
      </c>
    </row>
    <row r="310" spans="1:16" ht="14.1" customHeight="1">
      <c r="A310" s="56">
        <v>310</v>
      </c>
      <c r="B310" s="72" t="s">
        <v>646</v>
      </c>
      <c r="C310" s="47" t="s">
        <v>652</v>
      </c>
      <c r="D310" s="73" t="s">
        <v>348</v>
      </c>
      <c r="E310" s="72" t="s">
        <v>463</v>
      </c>
      <c r="F310" s="315" t="s">
        <v>17</v>
      </c>
      <c r="G310" s="42" t="s">
        <v>525</v>
      </c>
      <c r="H310" s="74">
        <v>3.7</v>
      </c>
      <c r="I310" s="360">
        <f t="shared" si="12"/>
        <v>255</v>
      </c>
      <c r="J310" s="75">
        <v>255</v>
      </c>
      <c r="K310" s="76" t="e">
        <f t="shared" si="13"/>
        <v>#DIV/0!</v>
      </c>
      <c r="L310" s="77">
        <f>IF(J310="nio",0,IF(J310&gt;0,VLOOKUP(F310,'3-Productie normen'!A:M,VLOOKUP(J310,'3-Productie normen'!$B$35:$C$43,2,FALSE),FALSE)))/VLOOKUP(B310,'2-Kosten per locatie'!$A$11:$C$34,3,FALSE)</f>
        <v>0</v>
      </c>
      <c r="M310" s="78" t="str">
        <f>VLOOKUP(F310,'3-Productie normen'!A:O,14,FALSE)</f>
        <v>S</v>
      </c>
      <c r="N310" s="78"/>
      <c r="P310" s="43">
        <f t="shared" si="14"/>
        <v>943.5</v>
      </c>
    </row>
    <row r="311" spans="1:16" ht="14.1" customHeight="1">
      <c r="A311" s="56">
        <v>311</v>
      </c>
      <c r="B311" s="72" t="s">
        <v>646</v>
      </c>
      <c r="C311" s="47" t="s">
        <v>652</v>
      </c>
      <c r="D311" s="73" t="s">
        <v>349</v>
      </c>
      <c r="E311" s="72" t="s">
        <v>557</v>
      </c>
      <c r="F311" s="315" t="s">
        <v>174</v>
      </c>
      <c r="G311" s="42" t="s">
        <v>212</v>
      </c>
      <c r="H311" s="74">
        <v>33.4</v>
      </c>
      <c r="I311" s="360">
        <f t="shared" si="12"/>
        <v>255</v>
      </c>
      <c r="J311" s="75">
        <v>255</v>
      </c>
      <c r="K311" s="76" t="e">
        <f t="shared" si="13"/>
        <v>#DIV/0!</v>
      </c>
      <c r="L311" s="77">
        <f>IF(J311="nio",0,IF(J311&gt;0,VLOOKUP(F311,'3-Productie normen'!A:M,VLOOKUP(J311,'3-Productie normen'!$B$35:$C$43,2,FALSE),FALSE)))/VLOOKUP(B311,'2-Kosten per locatie'!$A$11:$C$34,3,FALSE)</f>
        <v>0</v>
      </c>
      <c r="M311" s="78" t="str">
        <f>VLOOKUP(F311,'3-Productie normen'!A:O,14,FALSE)</f>
        <v>B</v>
      </c>
      <c r="N311" s="78"/>
      <c r="P311" s="43">
        <f t="shared" si="14"/>
        <v>8517</v>
      </c>
    </row>
    <row r="312" spans="1:16" ht="14.1" customHeight="1">
      <c r="A312" s="56">
        <v>312</v>
      </c>
      <c r="B312" s="72" t="s">
        <v>646</v>
      </c>
      <c r="C312" s="47" t="s">
        <v>652</v>
      </c>
      <c r="D312" s="73" t="s">
        <v>350</v>
      </c>
      <c r="E312" s="72" t="s">
        <v>558</v>
      </c>
      <c r="F312" s="72" t="s">
        <v>174</v>
      </c>
      <c r="G312" s="42" t="s">
        <v>212</v>
      </c>
      <c r="H312" s="74">
        <v>38.9</v>
      </c>
      <c r="I312" s="360">
        <f t="shared" si="12"/>
        <v>255</v>
      </c>
      <c r="J312" s="75">
        <v>255</v>
      </c>
      <c r="K312" s="76" t="e">
        <f t="shared" si="13"/>
        <v>#DIV/0!</v>
      </c>
      <c r="L312" s="77">
        <f>IF(J312="nio",0,IF(J312&gt;0,VLOOKUP(F312,'3-Productie normen'!A:M,VLOOKUP(J312,'3-Productie normen'!$B$35:$C$43,2,FALSE),FALSE)))/VLOOKUP(B312,'2-Kosten per locatie'!$A$11:$C$34,3,FALSE)</f>
        <v>0</v>
      </c>
      <c r="M312" s="78" t="str">
        <f>VLOOKUP(F312,'3-Productie normen'!A:O,14,FALSE)</f>
        <v>B</v>
      </c>
      <c r="N312" s="78"/>
      <c r="P312" s="43">
        <f t="shared" si="14"/>
        <v>9919.5</v>
      </c>
    </row>
    <row r="313" spans="1:16" ht="14.1" customHeight="1">
      <c r="A313" s="56">
        <v>313</v>
      </c>
      <c r="B313" s="72" t="s">
        <v>646</v>
      </c>
      <c r="C313" s="47" t="s">
        <v>652</v>
      </c>
      <c r="D313" s="73" t="s">
        <v>351</v>
      </c>
      <c r="E313" s="72" t="s">
        <v>534</v>
      </c>
      <c r="F313" s="72" t="s">
        <v>174</v>
      </c>
      <c r="G313" s="42" t="s">
        <v>212</v>
      </c>
      <c r="H313" s="74">
        <v>3.7</v>
      </c>
      <c r="I313" s="360">
        <f t="shared" si="12"/>
        <v>52</v>
      </c>
      <c r="J313" s="75">
        <v>52</v>
      </c>
      <c r="K313" s="76" t="e">
        <f t="shared" si="13"/>
        <v>#DIV/0!</v>
      </c>
      <c r="L313" s="77">
        <f>IF(J313="nio",0,IF(J313&gt;0,VLOOKUP(F313,'3-Productie normen'!A:M,VLOOKUP(J313,'3-Productie normen'!$B$35:$C$43,2,FALSE),FALSE)))/VLOOKUP(B313,'2-Kosten per locatie'!$A$11:$C$34,3,FALSE)</f>
        <v>0</v>
      </c>
      <c r="M313" s="78" t="str">
        <f>VLOOKUP(F313,'3-Productie normen'!A:O,14,FALSE)</f>
        <v>B</v>
      </c>
      <c r="N313" s="78"/>
      <c r="P313" s="43">
        <f t="shared" si="14"/>
        <v>192.4</v>
      </c>
    </row>
    <row r="314" spans="1:16" ht="14.1" customHeight="1">
      <c r="A314" s="56">
        <v>314</v>
      </c>
      <c r="B314" s="72" t="s">
        <v>646</v>
      </c>
      <c r="C314" s="47" t="s">
        <v>652</v>
      </c>
      <c r="D314" s="73" t="s">
        <v>352</v>
      </c>
      <c r="E314" s="72" t="s">
        <v>559</v>
      </c>
      <c r="F314" s="315" t="s">
        <v>174</v>
      </c>
      <c r="G314" s="42" t="s">
        <v>212</v>
      </c>
      <c r="H314" s="74">
        <v>10.199999999999999</v>
      </c>
      <c r="I314" s="360">
        <f t="shared" si="12"/>
        <v>255</v>
      </c>
      <c r="J314" s="75">
        <v>255</v>
      </c>
      <c r="K314" s="76" t="e">
        <f t="shared" si="13"/>
        <v>#DIV/0!</v>
      </c>
      <c r="L314" s="77">
        <f>IF(J314="nio",0,IF(J314&gt;0,VLOOKUP(F314,'3-Productie normen'!A:M,VLOOKUP(J314,'3-Productie normen'!$B$35:$C$43,2,FALSE),FALSE)))/VLOOKUP(B314,'2-Kosten per locatie'!$A$11:$C$34,3,FALSE)</f>
        <v>0</v>
      </c>
      <c r="M314" s="78" t="str">
        <f>VLOOKUP(F314,'3-Productie normen'!A:O,14,FALSE)</f>
        <v>B</v>
      </c>
      <c r="N314" s="78"/>
      <c r="P314" s="43">
        <f t="shared" si="14"/>
        <v>2601</v>
      </c>
    </row>
    <row r="315" spans="1:16" ht="14.1" customHeight="1">
      <c r="A315" s="56">
        <v>315</v>
      </c>
      <c r="B315" s="72" t="s">
        <v>646</v>
      </c>
      <c r="C315" s="47" t="s">
        <v>652</v>
      </c>
      <c r="D315" s="73" t="s">
        <v>353</v>
      </c>
      <c r="E315" s="72" t="s">
        <v>503</v>
      </c>
      <c r="F315" s="315" t="s">
        <v>220</v>
      </c>
      <c r="G315" s="42" t="s">
        <v>212</v>
      </c>
      <c r="H315" s="74">
        <v>75</v>
      </c>
      <c r="I315" s="360">
        <f t="shared" si="12"/>
        <v>255</v>
      </c>
      <c r="J315" s="75">
        <v>255</v>
      </c>
      <c r="K315" s="76" t="e">
        <f t="shared" si="13"/>
        <v>#DIV/0!</v>
      </c>
      <c r="L315" s="77">
        <f>IF(J315="nio",0,IF(J315&gt;0,VLOOKUP(F315,'3-Productie normen'!A:M,VLOOKUP(J315,'3-Productie normen'!$B$35:$C$43,2,FALSE),FALSE)))/VLOOKUP(B315,'2-Kosten per locatie'!$A$11:$C$34,3,FALSE)</f>
        <v>0</v>
      </c>
      <c r="M315" s="78" t="str">
        <f>VLOOKUP(F315,'3-Productie normen'!A:O,14,FALSE)</f>
        <v>V</v>
      </c>
      <c r="N315" s="78"/>
      <c r="P315" s="43">
        <f t="shared" si="14"/>
        <v>19125</v>
      </c>
    </row>
    <row r="316" spans="1:16" ht="14.1" customHeight="1">
      <c r="A316" s="56">
        <v>316</v>
      </c>
      <c r="B316" s="72" t="s">
        <v>646</v>
      </c>
      <c r="C316" s="47" t="s">
        <v>652</v>
      </c>
      <c r="D316" s="73" t="s">
        <v>354</v>
      </c>
      <c r="E316" s="72" t="s">
        <v>519</v>
      </c>
      <c r="F316" s="72" t="s">
        <v>176</v>
      </c>
      <c r="G316" s="42" t="s">
        <v>212</v>
      </c>
      <c r="H316" s="74">
        <v>14.5</v>
      </c>
      <c r="I316" s="360">
        <f t="shared" si="12"/>
        <v>255</v>
      </c>
      <c r="J316" s="75">
        <v>255</v>
      </c>
      <c r="K316" s="76" t="e">
        <f t="shared" si="13"/>
        <v>#DIV/0!</v>
      </c>
      <c r="L316" s="77">
        <f>IF(J316="nio",0,IF(J316&gt;0,VLOOKUP(F316,'3-Productie normen'!A:M,VLOOKUP(J316,'3-Productie normen'!$B$35:$C$43,2,FALSE),FALSE)))/VLOOKUP(B316,'2-Kosten per locatie'!$A$11:$C$34,3,FALSE)</f>
        <v>0</v>
      </c>
      <c r="M316" s="78" t="str">
        <f>VLOOKUP(F316,'3-Productie normen'!A:O,14,FALSE)</f>
        <v>B</v>
      </c>
      <c r="N316" s="78"/>
      <c r="P316" s="43">
        <f t="shared" si="14"/>
        <v>3697.5</v>
      </c>
    </row>
    <row r="317" spans="1:16" ht="14.1" customHeight="1">
      <c r="A317" s="56">
        <v>317</v>
      </c>
      <c r="B317" s="72" t="s">
        <v>646</v>
      </c>
      <c r="C317" s="47" t="s">
        <v>652</v>
      </c>
      <c r="D317" s="73" t="s">
        <v>355</v>
      </c>
      <c r="E317" s="72" t="s">
        <v>519</v>
      </c>
      <c r="F317" s="72" t="s">
        <v>176</v>
      </c>
      <c r="G317" s="42" t="s">
        <v>212</v>
      </c>
      <c r="H317" s="74">
        <v>19.600000000000001</v>
      </c>
      <c r="I317" s="360">
        <f t="shared" si="12"/>
        <v>255</v>
      </c>
      <c r="J317" s="75">
        <v>255</v>
      </c>
      <c r="K317" s="76" t="e">
        <f t="shared" si="13"/>
        <v>#DIV/0!</v>
      </c>
      <c r="L317" s="77">
        <f>IF(J317="nio",0,IF(J317&gt;0,VLOOKUP(F317,'3-Productie normen'!A:M,VLOOKUP(J317,'3-Productie normen'!$B$35:$C$43,2,FALSE),FALSE)))/VLOOKUP(B317,'2-Kosten per locatie'!$A$11:$C$34,3,FALSE)</f>
        <v>0</v>
      </c>
      <c r="M317" s="78" t="str">
        <f>VLOOKUP(F317,'3-Productie normen'!A:O,14,FALSE)</f>
        <v>B</v>
      </c>
      <c r="N317" s="78"/>
      <c r="P317" s="43">
        <f t="shared" si="14"/>
        <v>4998</v>
      </c>
    </row>
    <row r="318" spans="1:16" ht="14.1" customHeight="1">
      <c r="A318" s="56">
        <v>318</v>
      </c>
      <c r="B318" s="72" t="s">
        <v>646</v>
      </c>
      <c r="C318" s="47" t="s">
        <v>652</v>
      </c>
      <c r="D318" s="73" t="s">
        <v>356</v>
      </c>
      <c r="E318" s="72" t="s">
        <v>560</v>
      </c>
      <c r="F318" s="315" t="s">
        <v>174</v>
      </c>
      <c r="G318" s="42" t="s">
        <v>212</v>
      </c>
      <c r="H318" s="74">
        <v>10.7</v>
      </c>
      <c r="I318" s="360">
        <f t="shared" si="12"/>
        <v>255</v>
      </c>
      <c r="J318" s="75">
        <v>255</v>
      </c>
      <c r="K318" s="76" t="e">
        <f t="shared" si="13"/>
        <v>#DIV/0!</v>
      </c>
      <c r="L318" s="77">
        <f>IF(J318="nio",0,IF(J318&gt;0,VLOOKUP(F318,'3-Productie normen'!A:M,VLOOKUP(J318,'3-Productie normen'!$B$35:$C$43,2,FALSE),FALSE)))/VLOOKUP(B318,'2-Kosten per locatie'!$A$11:$C$34,3,FALSE)</f>
        <v>0</v>
      </c>
      <c r="M318" s="78" t="str">
        <f>VLOOKUP(F318,'3-Productie normen'!A:O,14,FALSE)</f>
        <v>B</v>
      </c>
      <c r="N318" s="78"/>
      <c r="P318" s="43">
        <f t="shared" si="14"/>
        <v>2728.5</v>
      </c>
    </row>
    <row r="319" spans="1:16" ht="14.1" customHeight="1">
      <c r="A319" s="56">
        <v>319</v>
      </c>
      <c r="B319" s="72" t="s">
        <v>646</v>
      </c>
      <c r="C319" s="47" t="s">
        <v>652</v>
      </c>
      <c r="D319" s="73" t="s">
        <v>357</v>
      </c>
      <c r="E319" s="72" t="s">
        <v>561</v>
      </c>
      <c r="F319" s="315" t="s">
        <v>174</v>
      </c>
      <c r="G319" s="42" t="s">
        <v>212</v>
      </c>
      <c r="H319" s="74">
        <v>7.7</v>
      </c>
      <c r="I319" s="360">
        <f t="shared" si="12"/>
        <v>255</v>
      </c>
      <c r="J319" s="75">
        <v>255</v>
      </c>
      <c r="K319" s="76" t="e">
        <f t="shared" si="13"/>
        <v>#DIV/0!</v>
      </c>
      <c r="L319" s="77">
        <f>IF(J319="nio",0,IF(J319&gt;0,VLOOKUP(F319,'3-Productie normen'!A:M,VLOOKUP(J319,'3-Productie normen'!$B$35:$C$43,2,FALSE),FALSE)))/VLOOKUP(B319,'2-Kosten per locatie'!$A$11:$C$34,3,FALSE)</f>
        <v>0</v>
      </c>
      <c r="M319" s="78" t="str">
        <f>VLOOKUP(F319,'3-Productie normen'!A:O,14,FALSE)</f>
        <v>B</v>
      </c>
      <c r="N319" s="78"/>
      <c r="P319" s="43">
        <f t="shared" si="14"/>
        <v>1963.5</v>
      </c>
    </row>
    <row r="320" spans="1:16" ht="14.1" customHeight="1">
      <c r="A320" s="56">
        <v>320</v>
      </c>
      <c r="B320" s="72" t="s">
        <v>646</v>
      </c>
      <c r="C320" s="47" t="s">
        <v>652</v>
      </c>
      <c r="D320" s="73" t="s">
        <v>358</v>
      </c>
      <c r="E320" s="72" t="s">
        <v>561</v>
      </c>
      <c r="F320" s="315" t="s">
        <v>174</v>
      </c>
      <c r="G320" s="42" t="s">
        <v>212</v>
      </c>
      <c r="H320" s="74">
        <v>11.6</v>
      </c>
      <c r="I320" s="360">
        <f t="shared" si="12"/>
        <v>255</v>
      </c>
      <c r="J320" s="75">
        <v>255</v>
      </c>
      <c r="K320" s="76" t="e">
        <f t="shared" si="13"/>
        <v>#DIV/0!</v>
      </c>
      <c r="L320" s="77">
        <f>IF(J320="nio",0,IF(J320&gt;0,VLOOKUP(F320,'3-Productie normen'!A:M,VLOOKUP(J320,'3-Productie normen'!$B$35:$C$43,2,FALSE),FALSE)))/VLOOKUP(B320,'2-Kosten per locatie'!$A$11:$C$34,3,FALSE)</f>
        <v>0</v>
      </c>
      <c r="M320" s="78" t="str">
        <f>VLOOKUP(F320,'3-Productie normen'!A:O,14,FALSE)</f>
        <v>B</v>
      </c>
      <c r="N320" s="78"/>
      <c r="P320" s="43">
        <f t="shared" si="14"/>
        <v>2958</v>
      </c>
    </row>
    <row r="321" spans="1:16" ht="14.1" customHeight="1">
      <c r="A321" s="56">
        <v>321</v>
      </c>
      <c r="B321" s="72" t="s">
        <v>646</v>
      </c>
      <c r="C321" s="47" t="s">
        <v>652</v>
      </c>
      <c r="D321" s="73" t="s">
        <v>359</v>
      </c>
      <c r="E321" s="72" t="s">
        <v>561</v>
      </c>
      <c r="F321" s="315" t="s">
        <v>174</v>
      </c>
      <c r="G321" s="42" t="s">
        <v>212</v>
      </c>
      <c r="H321" s="74">
        <v>7.7</v>
      </c>
      <c r="I321" s="360">
        <f t="shared" si="12"/>
        <v>255</v>
      </c>
      <c r="J321" s="75">
        <v>255</v>
      </c>
      <c r="K321" s="76" t="e">
        <f t="shared" si="13"/>
        <v>#DIV/0!</v>
      </c>
      <c r="L321" s="77">
        <f>IF(J321="nio",0,IF(J321&gt;0,VLOOKUP(F321,'3-Productie normen'!A:M,VLOOKUP(J321,'3-Productie normen'!$B$35:$C$43,2,FALSE),FALSE)))/VLOOKUP(B321,'2-Kosten per locatie'!$A$11:$C$34,3,FALSE)</f>
        <v>0</v>
      </c>
      <c r="M321" s="78" t="str">
        <f>VLOOKUP(F321,'3-Productie normen'!A:O,14,FALSE)</f>
        <v>B</v>
      </c>
      <c r="N321" s="78"/>
      <c r="P321" s="43">
        <f t="shared" si="14"/>
        <v>1963.5</v>
      </c>
    </row>
    <row r="322" spans="1:16" ht="14.1" customHeight="1">
      <c r="A322" s="56">
        <v>322</v>
      </c>
      <c r="B322" s="72" t="s">
        <v>646</v>
      </c>
      <c r="C322" s="47" t="s">
        <v>652</v>
      </c>
      <c r="D322" s="73" t="s">
        <v>360</v>
      </c>
      <c r="E322" s="72" t="s">
        <v>561</v>
      </c>
      <c r="F322" s="315" t="s">
        <v>174</v>
      </c>
      <c r="G322" s="42" t="s">
        <v>212</v>
      </c>
      <c r="H322" s="74">
        <v>8</v>
      </c>
      <c r="I322" s="360">
        <f t="shared" si="12"/>
        <v>255</v>
      </c>
      <c r="J322" s="75">
        <v>255</v>
      </c>
      <c r="K322" s="76" t="e">
        <f t="shared" si="13"/>
        <v>#DIV/0!</v>
      </c>
      <c r="L322" s="77">
        <f>IF(J322="nio",0,IF(J322&gt;0,VLOOKUP(F322,'3-Productie normen'!A:M,VLOOKUP(J322,'3-Productie normen'!$B$35:$C$43,2,FALSE),FALSE)))/VLOOKUP(B322,'2-Kosten per locatie'!$A$11:$C$34,3,FALSE)</f>
        <v>0</v>
      </c>
      <c r="M322" s="78" t="str">
        <f>VLOOKUP(F322,'3-Productie normen'!A:O,14,FALSE)</f>
        <v>B</v>
      </c>
      <c r="N322" s="78"/>
      <c r="P322" s="43">
        <f t="shared" si="14"/>
        <v>2040</v>
      </c>
    </row>
    <row r="323" spans="1:16" ht="14.1" customHeight="1">
      <c r="A323" s="56">
        <v>323</v>
      </c>
      <c r="B323" s="72" t="s">
        <v>646</v>
      </c>
      <c r="C323" s="47" t="s">
        <v>652</v>
      </c>
      <c r="D323" s="73" t="s">
        <v>361</v>
      </c>
      <c r="E323" s="72" t="s">
        <v>561</v>
      </c>
      <c r="F323" s="315" t="s">
        <v>174</v>
      </c>
      <c r="G323" s="42" t="s">
        <v>212</v>
      </c>
      <c r="H323" s="74">
        <v>8.4</v>
      </c>
      <c r="I323" s="360">
        <f t="shared" si="12"/>
        <v>255</v>
      </c>
      <c r="J323" s="75">
        <v>255</v>
      </c>
      <c r="K323" s="76" t="e">
        <f t="shared" si="13"/>
        <v>#DIV/0!</v>
      </c>
      <c r="L323" s="77">
        <f>IF(J323="nio",0,IF(J323&gt;0,VLOOKUP(F323,'3-Productie normen'!A:M,VLOOKUP(J323,'3-Productie normen'!$B$35:$C$43,2,FALSE),FALSE)))/VLOOKUP(B323,'2-Kosten per locatie'!$A$11:$C$34,3,FALSE)</f>
        <v>0</v>
      </c>
      <c r="M323" s="78" t="str">
        <f>VLOOKUP(F323,'3-Productie normen'!A:O,14,FALSE)</f>
        <v>B</v>
      </c>
      <c r="N323" s="78"/>
      <c r="P323" s="43">
        <f t="shared" si="14"/>
        <v>2142</v>
      </c>
    </row>
    <row r="324" spans="1:16" ht="14.1" customHeight="1">
      <c r="A324" s="56">
        <v>324</v>
      </c>
      <c r="B324" s="72" t="s">
        <v>646</v>
      </c>
      <c r="C324" s="47" t="s">
        <v>652</v>
      </c>
      <c r="D324" s="73" t="s">
        <v>362</v>
      </c>
      <c r="E324" s="72" t="s">
        <v>562</v>
      </c>
      <c r="F324" s="315" t="s">
        <v>174</v>
      </c>
      <c r="G324" s="42" t="s">
        <v>212</v>
      </c>
      <c r="H324" s="74">
        <v>105.5</v>
      </c>
      <c r="I324" s="360">
        <f t="shared" si="12"/>
        <v>255</v>
      </c>
      <c r="J324" s="75">
        <v>255</v>
      </c>
      <c r="K324" s="76" t="e">
        <f t="shared" si="13"/>
        <v>#DIV/0!</v>
      </c>
      <c r="L324" s="77">
        <f>IF(J324="nio",0,IF(J324&gt;0,VLOOKUP(F324,'3-Productie normen'!A:M,VLOOKUP(J324,'3-Productie normen'!$B$35:$C$43,2,FALSE),FALSE)))/VLOOKUP(B324,'2-Kosten per locatie'!$A$11:$C$34,3,FALSE)</f>
        <v>0</v>
      </c>
      <c r="M324" s="78" t="str">
        <f>VLOOKUP(F324,'3-Productie normen'!A:O,14,FALSE)</f>
        <v>B</v>
      </c>
      <c r="N324" s="78"/>
      <c r="P324" s="43">
        <f t="shared" si="14"/>
        <v>26902.5</v>
      </c>
    </row>
    <row r="325" spans="1:16" ht="14.1" customHeight="1">
      <c r="A325" s="56">
        <v>325</v>
      </c>
      <c r="B325" s="72" t="s">
        <v>646</v>
      </c>
      <c r="C325" s="47" t="s">
        <v>652</v>
      </c>
      <c r="D325" s="73" t="s">
        <v>363</v>
      </c>
      <c r="E325" s="72" t="s">
        <v>563</v>
      </c>
      <c r="F325" s="315" t="s">
        <v>176</v>
      </c>
      <c r="G325" s="42" t="s">
        <v>212</v>
      </c>
      <c r="H325" s="74">
        <v>41.2</v>
      </c>
      <c r="I325" s="360">
        <f t="shared" si="12"/>
        <v>255</v>
      </c>
      <c r="J325" s="75">
        <v>255</v>
      </c>
      <c r="K325" s="76" t="e">
        <f t="shared" si="13"/>
        <v>#DIV/0!</v>
      </c>
      <c r="L325" s="77">
        <f>IF(J325="nio",0,IF(J325&gt;0,VLOOKUP(F325,'3-Productie normen'!A:M,VLOOKUP(J325,'3-Productie normen'!$B$35:$C$43,2,FALSE),FALSE)))/VLOOKUP(B325,'2-Kosten per locatie'!$A$11:$C$34,3,FALSE)</f>
        <v>0</v>
      </c>
      <c r="M325" s="78" t="str">
        <f>VLOOKUP(F325,'3-Productie normen'!A:O,14,FALSE)</f>
        <v>B</v>
      </c>
      <c r="N325" s="78"/>
      <c r="P325" s="43">
        <f t="shared" si="14"/>
        <v>10506</v>
      </c>
    </row>
    <row r="326" spans="1:16" ht="14.1" customHeight="1">
      <c r="A326" s="56">
        <v>326</v>
      </c>
      <c r="B326" s="72" t="s">
        <v>646</v>
      </c>
      <c r="C326" s="47" t="s">
        <v>653</v>
      </c>
      <c r="D326" s="73" t="s">
        <v>318</v>
      </c>
      <c r="E326" s="72" t="s">
        <v>218</v>
      </c>
      <c r="F326" s="39" t="s">
        <v>218</v>
      </c>
      <c r="G326" s="42" t="s">
        <v>502</v>
      </c>
      <c r="H326" s="74">
        <v>26.2</v>
      </c>
      <c r="I326" s="360">
        <f t="shared" si="12"/>
        <v>255</v>
      </c>
      <c r="J326" s="75">
        <v>255</v>
      </c>
      <c r="K326" s="76" t="e">
        <f t="shared" si="13"/>
        <v>#DIV/0!</v>
      </c>
      <c r="L326" s="77">
        <f>IF(J326="nio",0,IF(J326&gt;0,VLOOKUP(F326,'3-Productie normen'!A:M,VLOOKUP(J326,'3-Productie normen'!$B$35:$C$43,2,FALSE),FALSE)))/VLOOKUP(B326,'2-Kosten per locatie'!$A$11:$C$34,3,FALSE)</f>
        <v>0</v>
      </c>
      <c r="M326" s="78" t="str">
        <f>VLOOKUP(F326,'3-Productie normen'!A:O,14,FALSE)</f>
        <v>V</v>
      </c>
      <c r="N326" s="78"/>
      <c r="P326" s="43">
        <f t="shared" si="14"/>
        <v>6681</v>
      </c>
    </row>
    <row r="327" spans="1:16" ht="14.1" customHeight="1">
      <c r="A327" s="56">
        <v>327</v>
      </c>
      <c r="B327" s="72" t="s">
        <v>646</v>
      </c>
      <c r="C327" s="47" t="s">
        <v>653</v>
      </c>
      <c r="D327" s="73" t="s">
        <v>364</v>
      </c>
      <c r="E327" s="72" t="s">
        <v>564</v>
      </c>
      <c r="F327" s="315" t="s">
        <v>174</v>
      </c>
      <c r="G327" s="42" t="s">
        <v>212</v>
      </c>
      <c r="H327" s="74">
        <v>62</v>
      </c>
      <c r="I327" s="360">
        <f t="shared" si="12"/>
        <v>255</v>
      </c>
      <c r="J327" s="75">
        <v>255</v>
      </c>
      <c r="K327" s="76" t="e">
        <f t="shared" si="13"/>
        <v>#DIV/0!</v>
      </c>
      <c r="L327" s="77">
        <f>IF(J327="nio",0,IF(J327&gt;0,VLOOKUP(F327,'3-Productie normen'!A:M,VLOOKUP(J327,'3-Productie normen'!$B$35:$C$43,2,FALSE),FALSE)))/VLOOKUP(B327,'2-Kosten per locatie'!$A$11:$C$34,3,FALSE)</f>
        <v>0</v>
      </c>
      <c r="M327" s="78" t="str">
        <f>VLOOKUP(F327,'3-Productie normen'!A:O,14,FALSE)</f>
        <v>B</v>
      </c>
      <c r="N327" s="78"/>
      <c r="P327" s="43">
        <f t="shared" si="14"/>
        <v>15810</v>
      </c>
    </row>
    <row r="328" spans="1:16" ht="14.1" customHeight="1">
      <c r="A328" s="56">
        <v>328</v>
      </c>
      <c r="B328" s="72" t="s">
        <v>646</v>
      </c>
      <c r="C328" s="47" t="s">
        <v>653</v>
      </c>
      <c r="D328" s="73" t="s">
        <v>319</v>
      </c>
      <c r="E328" s="72" t="s">
        <v>218</v>
      </c>
      <c r="F328" s="39" t="s">
        <v>218</v>
      </c>
      <c r="G328" s="42" t="s">
        <v>507</v>
      </c>
      <c r="H328" s="74">
        <v>19.3</v>
      </c>
      <c r="I328" s="360">
        <f t="shared" si="12"/>
        <v>255</v>
      </c>
      <c r="J328" s="75">
        <v>255</v>
      </c>
      <c r="K328" s="76" t="e">
        <f t="shared" si="13"/>
        <v>#DIV/0!</v>
      </c>
      <c r="L328" s="77">
        <f>IF(J328="nio",0,IF(J328&gt;0,VLOOKUP(F328,'3-Productie normen'!A:M,VLOOKUP(J328,'3-Productie normen'!$B$35:$C$43,2,FALSE),FALSE)))/VLOOKUP(B328,'2-Kosten per locatie'!$A$11:$C$34,3,FALSE)</f>
        <v>0</v>
      </c>
      <c r="M328" s="78" t="str">
        <f>VLOOKUP(F328,'3-Productie normen'!A:O,14,FALSE)</f>
        <v>V</v>
      </c>
      <c r="N328" s="78"/>
      <c r="P328" s="43">
        <f t="shared" si="14"/>
        <v>4921.5</v>
      </c>
    </row>
    <row r="329" spans="1:16" ht="14.1" customHeight="1">
      <c r="A329" s="56">
        <v>329</v>
      </c>
      <c r="B329" s="72" t="s">
        <v>646</v>
      </c>
      <c r="C329" s="47" t="s">
        <v>653</v>
      </c>
      <c r="D329" s="73" t="s">
        <v>365</v>
      </c>
      <c r="E329" s="72" t="s">
        <v>219</v>
      </c>
      <c r="F329" s="72" t="s">
        <v>662</v>
      </c>
      <c r="G329" s="42" t="s">
        <v>507</v>
      </c>
      <c r="H329" s="74">
        <v>4.3</v>
      </c>
      <c r="I329" s="360">
        <f t="shared" si="12"/>
        <v>255</v>
      </c>
      <c r="J329" s="75">
        <v>255</v>
      </c>
      <c r="K329" s="76" t="e">
        <f t="shared" si="13"/>
        <v>#DIV/0!</v>
      </c>
      <c r="L329" s="77">
        <f>IF(J329="nio",0,IF(J329&gt;0,VLOOKUP(F329,'3-Productie normen'!A:M,VLOOKUP(J329,'3-Productie normen'!$B$35:$C$43,2,FALSE),FALSE)))/VLOOKUP(B329,'2-Kosten per locatie'!$A$11:$C$34,3,FALSE)</f>
        <v>0</v>
      </c>
      <c r="M329" s="78" t="str">
        <f>VLOOKUP(F329,'3-Productie normen'!A:O,14,FALSE)</f>
        <v>V</v>
      </c>
      <c r="N329" s="78"/>
      <c r="P329" s="43">
        <f t="shared" si="14"/>
        <v>1096.5</v>
      </c>
    </row>
    <row r="330" spans="1:16" ht="14.1" customHeight="1">
      <c r="A330" s="56">
        <v>330</v>
      </c>
      <c r="B330" s="72" t="s">
        <v>646</v>
      </c>
      <c r="C330" s="47" t="s">
        <v>653</v>
      </c>
      <c r="D330" s="73" t="s">
        <v>320</v>
      </c>
      <c r="E330" s="72" t="s">
        <v>503</v>
      </c>
      <c r="F330" s="315" t="s">
        <v>220</v>
      </c>
      <c r="G330" s="42" t="s">
        <v>212</v>
      </c>
      <c r="H330" s="74">
        <v>7.5</v>
      </c>
      <c r="I330" s="360">
        <f t="shared" ref="I330:I393" si="15">SUM(J330:J330)</f>
        <v>255</v>
      </c>
      <c r="J330" s="75">
        <v>255</v>
      </c>
      <c r="K330" s="76" t="e">
        <f t="shared" ref="K330:K393" si="16">IF(J330="nio",0,IF(J330&gt;0,J330*H330/L330,0))</f>
        <v>#DIV/0!</v>
      </c>
      <c r="L330" s="77">
        <f>IF(J330="nio",0,IF(J330&gt;0,VLOOKUP(F330,'3-Productie normen'!A:M,VLOOKUP(J330,'3-Productie normen'!$B$35:$C$43,2,FALSE),FALSE)))/VLOOKUP(B330,'2-Kosten per locatie'!$A$11:$C$34,3,FALSE)</f>
        <v>0</v>
      </c>
      <c r="M330" s="78" t="str">
        <f>VLOOKUP(F330,'3-Productie normen'!A:O,14,FALSE)</f>
        <v>V</v>
      </c>
      <c r="N330" s="78"/>
      <c r="P330" s="43">
        <f t="shared" ref="P330:P393" si="17">I330*H330</f>
        <v>1912.5</v>
      </c>
    </row>
    <row r="331" spans="1:16" ht="14.1" customHeight="1">
      <c r="A331" s="56">
        <v>331</v>
      </c>
      <c r="B331" s="72" t="s">
        <v>646</v>
      </c>
      <c r="C331" s="47" t="s">
        <v>653</v>
      </c>
      <c r="D331" s="73" t="s">
        <v>366</v>
      </c>
      <c r="E331" s="72" t="s">
        <v>565</v>
      </c>
      <c r="F331" s="315" t="s">
        <v>174</v>
      </c>
      <c r="G331" s="42" t="s">
        <v>212</v>
      </c>
      <c r="H331" s="74">
        <v>28.9</v>
      </c>
      <c r="I331" s="360">
        <f t="shared" si="15"/>
        <v>255</v>
      </c>
      <c r="J331" s="75">
        <v>255</v>
      </c>
      <c r="K331" s="76" t="e">
        <f t="shared" si="16"/>
        <v>#DIV/0!</v>
      </c>
      <c r="L331" s="77">
        <f>IF(J331="nio",0,IF(J331&gt;0,VLOOKUP(F331,'3-Productie normen'!A:M,VLOOKUP(J331,'3-Productie normen'!$B$35:$C$43,2,FALSE),FALSE)))/VLOOKUP(B331,'2-Kosten per locatie'!$A$11:$C$34,3,FALSE)</f>
        <v>0</v>
      </c>
      <c r="M331" s="78" t="str">
        <f>VLOOKUP(F331,'3-Productie normen'!A:O,14,FALSE)</f>
        <v>B</v>
      </c>
      <c r="N331" s="78"/>
      <c r="P331" s="43">
        <f t="shared" si="17"/>
        <v>7369.5</v>
      </c>
    </row>
    <row r="332" spans="1:16" ht="14.1" customHeight="1">
      <c r="A332" s="56">
        <v>332</v>
      </c>
      <c r="B332" s="72" t="s">
        <v>646</v>
      </c>
      <c r="C332" s="47" t="s">
        <v>653</v>
      </c>
      <c r="D332" s="73" t="s">
        <v>367</v>
      </c>
      <c r="E332" s="72" t="s">
        <v>566</v>
      </c>
      <c r="F332" s="315" t="s">
        <v>174</v>
      </c>
      <c r="G332" s="42" t="s">
        <v>212</v>
      </c>
      <c r="H332" s="74">
        <v>29.5</v>
      </c>
      <c r="I332" s="360">
        <f t="shared" si="15"/>
        <v>255</v>
      </c>
      <c r="J332" s="75">
        <v>255</v>
      </c>
      <c r="K332" s="76" t="e">
        <f t="shared" si="16"/>
        <v>#DIV/0!</v>
      </c>
      <c r="L332" s="77">
        <f>IF(J332="nio",0,IF(J332&gt;0,VLOOKUP(F332,'3-Productie normen'!A:M,VLOOKUP(J332,'3-Productie normen'!$B$35:$C$43,2,FALSE),FALSE)))/VLOOKUP(B332,'2-Kosten per locatie'!$A$11:$C$34,3,FALSE)</f>
        <v>0</v>
      </c>
      <c r="M332" s="78" t="str">
        <f>VLOOKUP(F332,'3-Productie normen'!A:O,14,FALSE)</f>
        <v>B</v>
      </c>
      <c r="N332" s="78"/>
      <c r="P332" s="43">
        <f t="shared" si="17"/>
        <v>7522.5</v>
      </c>
    </row>
    <row r="333" spans="1:16" ht="14.1" customHeight="1">
      <c r="A333" s="56">
        <v>333</v>
      </c>
      <c r="B333" s="72" t="s">
        <v>646</v>
      </c>
      <c r="C333" s="47" t="s">
        <v>653</v>
      </c>
      <c r="D333" s="73" t="s">
        <v>368</v>
      </c>
      <c r="E333" s="72" t="s">
        <v>567</v>
      </c>
      <c r="F333" s="72" t="s">
        <v>220</v>
      </c>
      <c r="G333" s="42" t="s">
        <v>212</v>
      </c>
      <c r="H333" s="74">
        <v>9.1999999999999993</v>
      </c>
      <c r="I333" s="360">
        <f t="shared" si="15"/>
        <v>255</v>
      </c>
      <c r="J333" s="75">
        <v>255</v>
      </c>
      <c r="K333" s="76" t="e">
        <f t="shared" si="16"/>
        <v>#DIV/0!</v>
      </c>
      <c r="L333" s="77">
        <f>IF(J333="nio",0,IF(J333&gt;0,VLOOKUP(F333,'3-Productie normen'!A:M,VLOOKUP(J333,'3-Productie normen'!$B$35:$C$43,2,FALSE),FALSE)))/VLOOKUP(B333,'2-Kosten per locatie'!$A$11:$C$34,3,FALSE)</f>
        <v>0</v>
      </c>
      <c r="M333" s="78" t="str">
        <f>VLOOKUP(F333,'3-Productie normen'!A:O,14,FALSE)</f>
        <v>V</v>
      </c>
      <c r="N333" s="78"/>
      <c r="P333" s="43">
        <f t="shared" si="17"/>
        <v>2346</v>
      </c>
    </row>
    <row r="334" spans="1:16" ht="14.1" customHeight="1">
      <c r="A334" s="56">
        <v>334</v>
      </c>
      <c r="B334" s="72" t="s">
        <v>646</v>
      </c>
      <c r="C334" s="47" t="s">
        <v>653</v>
      </c>
      <c r="D334" s="73" t="s">
        <v>369</v>
      </c>
      <c r="E334" s="72" t="s">
        <v>568</v>
      </c>
      <c r="F334" s="315" t="s">
        <v>174</v>
      </c>
      <c r="G334" s="42" t="s">
        <v>212</v>
      </c>
      <c r="H334" s="74">
        <v>19.5</v>
      </c>
      <c r="I334" s="360">
        <f t="shared" si="15"/>
        <v>255</v>
      </c>
      <c r="J334" s="75">
        <v>255</v>
      </c>
      <c r="K334" s="76" t="e">
        <f t="shared" si="16"/>
        <v>#DIV/0!</v>
      </c>
      <c r="L334" s="77">
        <f>IF(J334="nio",0,IF(J334&gt;0,VLOOKUP(F334,'3-Productie normen'!A:M,VLOOKUP(J334,'3-Productie normen'!$B$35:$C$43,2,FALSE),FALSE)))/VLOOKUP(B334,'2-Kosten per locatie'!$A$11:$C$34,3,FALSE)</f>
        <v>0</v>
      </c>
      <c r="M334" s="78" t="str">
        <f>VLOOKUP(F334,'3-Productie normen'!A:O,14,FALSE)</f>
        <v>B</v>
      </c>
      <c r="N334" s="78"/>
      <c r="P334" s="43">
        <f t="shared" si="17"/>
        <v>4972.5</v>
      </c>
    </row>
    <row r="335" spans="1:16" ht="14.1" customHeight="1">
      <c r="A335" s="56">
        <v>335</v>
      </c>
      <c r="B335" s="72" t="s">
        <v>646</v>
      </c>
      <c r="C335" s="47" t="s">
        <v>653</v>
      </c>
      <c r="D335" s="73" t="s">
        <v>370</v>
      </c>
      <c r="E335" s="72" t="s">
        <v>568</v>
      </c>
      <c r="F335" s="315" t="s">
        <v>174</v>
      </c>
      <c r="G335" s="42" t="s">
        <v>212</v>
      </c>
      <c r="H335" s="74">
        <v>21.2</v>
      </c>
      <c r="I335" s="360">
        <f t="shared" si="15"/>
        <v>255</v>
      </c>
      <c r="J335" s="75">
        <v>255</v>
      </c>
      <c r="K335" s="76" t="e">
        <f t="shared" si="16"/>
        <v>#DIV/0!</v>
      </c>
      <c r="L335" s="77">
        <f>IF(J335="nio",0,IF(J335&gt;0,VLOOKUP(F335,'3-Productie normen'!A:M,VLOOKUP(J335,'3-Productie normen'!$B$35:$C$43,2,FALSE),FALSE)))/VLOOKUP(B335,'2-Kosten per locatie'!$A$11:$C$34,3,FALSE)</f>
        <v>0</v>
      </c>
      <c r="M335" s="78" t="str">
        <f>VLOOKUP(F335,'3-Productie normen'!A:O,14,FALSE)</f>
        <v>B</v>
      </c>
      <c r="N335" s="78"/>
      <c r="P335" s="43">
        <f t="shared" si="17"/>
        <v>5406</v>
      </c>
    </row>
    <row r="336" spans="1:16" ht="14.1" customHeight="1">
      <c r="A336" s="56">
        <v>336</v>
      </c>
      <c r="B336" s="72" t="s">
        <v>646</v>
      </c>
      <c r="C336" s="47" t="s">
        <v>653</v>
      </c>
      <c r="D336" s="73" t="s">
        <v>371</v>
      </c>
      <c r="E336" s="72" t="s">
        <v>568</v>
      </c>
      <c r="F336" s="315" t="s">
        <v>174</v>
      </c>
      <c r="G336" s="42" t="s">
        <v>212</v>
      </c>
      <c r="H336" s="74">
        <v>20.8</v>
      </c>
      <c r="I336" s="360">
        <f t="shared" si="15"/>
        <v>255</v>
      </c>
      <c r="J336" s="75">
        <v>255</v>
      </c>
      <c r="K336" s="76" t="e">
        <f t="shared" si="16"/>
        <v>#DIV/0!</v>
      </c>
      <c r="L336" s="77">
        <f>IF(J336="nio",0,IF(J336&gt;0,VLOOKUP(F336,'3-Productie normen'!A:M,VLOOKUP(J336,'3-Productie normen'!$B$35:$C$43,2,FALSE),FALSE)))/VLOOKUP(B336,'2-Kosten per locatie'!$A$11:$C$34,3,FALSE)</f>
        <v>0</v>
      </c>
      <c r="M336" s="78" t="str">
        <f>VLOOKUP(F336,'3-Productie normen'!A:O,14,FALSE)</f>
        <v>B</v>
      </c>
      <c r="N336" s="78"/>
      <c r="P336" s="43">
        <f t="shared" si="17"/>
        <v>5304</v>
      </c>
    </row>
    <row r="337" spans="1:16" ht="14.1" customHeight="1">
      <c r="A337" s="56">
        <v>337</v>
      </c>
      <c r="B337" s="72" t="s">
        <v>646</v>
      </c>
      <c r="C337" s="47" t="s">
        <v>653</v>
      </c>
      <c r="D337" s="73" t="s">
        <v>372</v>
      </c>
      <c r="E337" s="72" t="s">
        <v>540</v>
      </c>
      <c r="F337" s="315" t="s">
        <v>17</v>
      </c>
      <c r="G337" s="42" t="s">
        <v>525</v>
      </c>
      <c r="H337" s="74">
        <v>5.5</v>
      </c>
      <c r="I337" s="360">
        <f t="shared" si="15"/>
        <v>255</v>
      </c>
      <c r="J337" s="75">
        <v>255</v>
      </c>
      <c r="K337" s="76" t="e">
        <f t="shared" si="16"/>
        <v>#DIV/0!</v>
      </c>
      <c r="L337" s="77">
        <f>IF(J337="nio",0,IF(J337&gt;0,VLOOKUP(F337,'3-Productie normen'!A:M,VLOOKUP(J337,'3-Productie normen'!$B$35:$C$43,2,FALSE),FALSE)))/VLOOKUP(B337,'2-Kosten per locatie'!$A$11:$C$34,3,FALSE)</f>
        <v>0</v>
      </c>
      <c r="M337" s="78" t="str">
        <f>VLOOKUP(F337,'3-Productie normen'!A:O,14,FALSE)</f>
        <v>S</v>
      </c>
      <c r="N337" s="78"/>
      <c r="P337" s="43">
        <f t="shared" si="17"/>
        <v>1402.5</v>
      </c>
    </row>
    <row r="338" spans="1:16" ht="14.1" customHeight="1">
      <c r="A338" s="56">
        <v>338</v>
      </c>
      <c r="B338" s="72" t="s">
        <v>646</v>
      </c>
      <c r="C338" s="47" t="s">
        <v>653</v>
      </c>
      <c r="D338" s="73" t="s">
        <v>373</v>
      </c>
      <c r="E338" s="72" t="s">
        <v>519</v>
      </c>
      <c r="F338" s="72" t="s">
        <v>176</v>
      </c>
      <c r="G338" s="42" t="s">
        <v>212</v>
      </c>
      <c r="H338" s="74">
        <v>19.8</v>
      </c>
      <c r="I338" s="360">
        <f t="shared" si="15"/>
        <v>255</v>
      </c>
      <c r="J338" s="75">
        <v>255</v>
      </c>
      <c r="K338" s="76" t="e">
        <f t="shared" si="16"/>
        <v>#DIV/0!</v>
      </c>
      <c r="L338" s="77">
        <f>IF(J338="nio",0,IF(J338&gt;0,VLOOKUP(F338,'3-Productie normen'!A:M,VLOOKUP(J338,'3-Productie normen'!$B$35:$C$43,2,FALSE),FALSE)))/VLOOKUP(B338,'2-Kosten per locatie'!$A$11:$C$34,3,FALSE)</f>
        <v>0</v>
      </c>
      <c r="M338" s="78" t="str">
        <f>VLOOKUP(F338,'3-Productie normen'!A:O,14,FALSE)</f>
        <v>B</v>
      </c>
      <c r="N338" s="78"/>
      <c r="P338" s="43">
        <f t="shared" si="17"/>
        <v>5049</v>
      </c>
    </row>
    <row r="339" spans="1:16" ht="14.1" customHeight="1">
      <c r="A339" s="56">
        <v>339</v>
      </c>
      <c r="B339" s="72" t="s">
        <v>646</v>
      </c>
      <c r="C339" s="47" t="s">
        <v>653</v>
      </c>
      <c r="D339" s="73" t="s">
        <v>374</v>
      </c>
      <c r="E339" s="72" t="s">
        <v>443</v>
      </c>
      <c r="F339" s="315" t="s">
        <v>17</v>
      </c>
      <c r="G339" s="42" t="s">
        <v>525</v>
      </c>
      <c r="H339" s="74">
        <v>2.7</v>
      </c>
      <c r="I339" s="360">
        <f t="shared" si="15"/>
        <v>255</v>
      </c>
      <c r="J339" s="75">
        <v>255</v>
      </c>
      <c r="K339" s="76" t="e">
        <f t="shared" si="16"/>
        <v>#DIV/0!</v>
      </c>
      <c r="L339" s="77">
        <f>IF(J339="nio",0,IF(J339&gt;0,VLOOKUP(F339,'3-Productie normen'!A:M,VLOOKUP(J339,'3-Productie normen'!$B$35:$C$43,2,FALSE),FALSE)))/VLOOKUP(B339,'2-Kosten per locatie'!$A$11:$C$34,3,FALSE)</f>
        <v>0</v>
      </c>
      <c r="M339" s="78" t="str">
        <f>VLOOKUP(F339,'3-Productie normen'!A:O,14,FALSE)</f>
        <v>S</v>
      </c>
      <c r="N339" s="78"/>
      <c r="P339" s="43">
        <f t="shared" si="17"/>
        <v>688.5</v>
      </c>
    </row>
    <row r="340" spans="1:16" ht="14.1" customHeight="1">
      <c r="A340" s="56">
        <v>340</v>
      </c>
      <c r="B340" s="72" t="s">
        <v>646</v>
      </c>
      <c r="C340" s="47" t="s">
        <v>653</v>
      </c>
      <c r="D340" s="73" t="s">
        <v>375</v>
      </c>
      <c r="E340" s="72" t="s">
        <v>463</v>
      </c>
      <c r="F340" s="315" t="s">
        <v>17</v>
      </c>
      <c r="G340" s="42" t="s">
        <v>525</v>
      </c>
      <c r="H340" s="74">
        <v>3.7</v>
      </c>
      <c r="I340" s="360">
        <f t="shared" si="15"/>
        <v>255</v>
      </c>
      <c r="J340" s="75">
        <v>255</v>
      </c>
      <c r="K340" s="76" t="e">
        <f t="shared" si="16"/>
        <v>#DIV/0!</v>
      </c>
      <c r="L340" s="77">
        <f>IF(J340="nio",0,IF(J340&gt;0,VLOOKUP(F340,'3-Productie normen'!A:M,VLOOKUP(J340,'3-Productie normen'!$B$35:$C$43,2,FALSE),FALSE)))/VLOOKUP(B340,'2-Kosten per locatie'!$A$11:$C$34,3,FALSE)</f>
        <v>0</v>
      </c>
      <c r="M340" s="78" t="str">
        <f>VLOOKUP(F340,'3-Productie normen'!A:O,14,FALSE)</f>
        <v>S</v>
      </c>
      <c r="N340" s="78"/>
      <c r="P340" s="43">
        <f t="shared" si="17"/>
        <v>943.5</v>
      </c>
    </row>
    <row r="341" spans="1:16" ht="14.1" customHeight="1">
      <c r="A341" s="56">
        <v>341</v>
      </c>
      <c r="B341" s="72" t="s">
        <v>646</v>
      </c>
      <c r="C341" s="47" t="s">
        <v>653</v>
      </c>
      <c r="D341" s="73" t="s">
        <v>376</v>
      </c>
      <c r="E341" s="72" t="s">
        <v>569</v>
      </c>
      <c r="F341" s="315" t="s">
        <v>174</v>
      </c>
      <c r="G341" s="42" t="s">
        <v>212</v>
      </c>
      <c r="H341" s="74">
        <v>19.3</v>
      </c>
      <c r="I341" s="360">
        <f t="shared" si="15"/>
        <v>255</v>
      </c>
      <c r="J341" s="75">
        <v>255</v>
      </c>
      <c r="K341" s="76" t="e">
        <f t="shared" si="16"/>
        <v>#DIV/0!</v>
      </c>
      <c r="L341" s="77">
        <f>IF(J341="nio",0,IF(J341&gt;0,VLOOKUP(F341,'3-Productie normen'!A:M,VLOOKUP(J341,'3-Productie normen'!$B$35:$C$43,2,FALSE),FALSE)))/VLOOKUP(B341,'2-Kosten per locatie'!$A$11:$C$34,3,FALSE)</f>
        <v>0</v>
      </c>
      <c r="M341" s="78" t="str">
        <f>VLOOKUP(F341,'3-Productie normen'!A:O,14,FALSE)</f>
        <v>B</v>
      </c>
      <c r="N341" s="78"/>
      <c r="P341" s="43">
        <f t="shared" si="17"/>
        <v>4921.5</v>
      </c>
    </row>
    <row r="342" spans="1:16" ht="14.1" customHeight="1">
      <c r="A342" s="56">
        <v>342</v>
      </c>
      <c r="B342" s="72" t="s">
        <v>646</v>
      </c>
      <c r="C342" s="47" t="s">
        <v>653</v>
      </c>
      <c r="D342" s="73" t="s">
        <v>377</v>
      </c>
      <c r="E342" s="72" t="s">
        <v>570</v>
      </c>
      <c r="F342" s="315" t="s">
        <v>174</v>
      </c>
      <c r="G342" s="42" t="s">
        <v>212</v>
      </c>
      <c r="H342" s="74">
        <v>59.9</v>
      </c>
      <c r="I342" s="360">
        <f t="shared" si="15"/>
        <v>255</v>
      </c>
      <c r="J342" s="75">
        <v>255</v>
      </c>
      <c r="K342" s="76" t="e">
        <f t="shared" si="16"/>
        <v>#DIV/0!</v>
      </c>
      <c r="L342" s="77">
        <f>IF(J342="nio",0,IF(J342&gt;0,VLOOKUP(F342,'3-Productie normen'!A:M,VLOOKUP(J342,'3-Productie normen'!$B$35:$C$43,2,FALSE),FALSE)))/VLOOKUP(B342,'2-Kosten per locatie'!$A$11:$C$34,3,FALSE)</f>
        <v>0</v>
      </c>
      <c r="M342" s="78" t="str">
        <f>VLOOKUP(F342,'3-Productie normen'!A:O,14,FALSE)</f>
        <v>B</v>
      </c>
      <c r="N342" s="78"/>
      <c r="P342" s="43">
        <f t="shared" si="17"/>
        <v>15274.5</v>
      </c>
    </row>
    <row r="343" spans="1:16" ht="14.1" customHeight="1">
      <c r="A343" s="56">
        <v>343</v>
      </c>
      <c r="B343" s="72" t="s">
        <v>646</v>
      </c>
      <c r="C343" s="47" t="s">
        <v>653</v>
      </c>
      <c r="D343" s="73" t="s">
        <v>378</v>
      </c>
      <c r="E343" s="72" t="s">
        <v>561</v>
      </c>
      <c r="F343" s="315" t="s">
        <v>174</v>
      </c>
      <c r="G343" s="42" t="s">
        <v>212</v>
      </c>
      <c r="H343" s="74">
        <v>8.3000000000000007</v>
      </c>
      <c r="I343" s="360">
        <f t="shared" si="15"/>
        <v>255</v>
      </c>
      <c r="J343" s="75">
        <v>255</v>
      </c>
      <c r="K343" s="76" t="e">
        <f t="shared" si="16"/>
        <v>#DIV/0!</v>
      </c>
      <c r="L343" s="77">
        <f>IF(J343="nio",0,IF(J343&gt;0,VLOOKUP(F343,'3-Productie normen'!A:M,VLOOKUP(J343,'3-Productie normen'!$B$35:$C$43,2,FALSE),FALSE)))/VLOOKUP(B343,'2-Kosten per locatie'!$A$11:$C$34,3,FALSE)</f>
        <v>0</v>
      </c>
      <c r="M343" s="78" t="str">
        <f>VLOOKUP(F343,'3-Productie normen'!A:O,14,FALSE)</f>
        <v>B</v>
      </c>
      <c r="N343" s="78"/>
      <c r="P343" s="43">
        <f t="shared" si="17"/>
        <v>2116.5</v>
      </c>
    </row>
    <row r="344" spans="1:16" ht="14.1" customHeight="1">
      <c r="A344" s="56">
        <v>344</v>
      </c>
      <c r="B344" s="72" t="s">
        <v>646</v>
      </c>
      <c r="C344" s="47" t="s">
        <v>653</v>
      </c>
      <c r="D344" s="73" t="s">
        <v>379</v>
      </c>
      <c r="E344" s="72" t="s">
        <v>561</v>
      </c>
      <c r="F344" s="315" t="s">
        <v>174</v>
      </c>
      <c r="G344" s="42" t="s">
        <v>212</v>
      </c>
      <c r="H344" s="74">
        <v>8</v>
      </c>
      <c r="I344" s="360">
        <f t="shared" si="15"/>
        <v>255</v>
      </c>
      <c r="J344" s="75">
        <v>255</v>
      </c>
      <c r="K344" s="76" t="e">
        <f t="shared" si="16"/>
        <v>#DIV/0!</v>
      </c>
      <c r="L344" s="77">
        <f>IF(J344="nio",0,IF(J344&gt;0,VLOOKUP(F344,'3-Productie normen'!A:M,VLOOKUP(J344,'3-Productie normen'!$B$35:$C$43,2,FALSE),FALSE)))/VLOOKUP(B344,'2-Kosten per locatie'!$A$11:$C$34,3,FALSE)</f>
        <v>0</v>
      </c>
      <c r="M344" s="78" t="str">
        <f>VLOOKUP(F344,'3-Productie normen'!A:O,14,FALSE)</f>
        <v>B</v>
      </c>
      <c r="N344" s="78"/>
      <c r="P344" s="43">
        <f t="shared" si="17"/>
        <v>2040</v>
      </c>
    </row>
    <row r="345" spans="1:16" ht="14.1" customHeight="1">
      <c r="A345" s="56">
        <v>345</v>
      </c>
      <c r="B345" s="72" t="s">
        <v>646</v>
      </c>
      <c r="C345" s="47" t="s">
        <v>653</v>
      </c>
      <c r="D345" s="73" t="s">
        <v>380</v>
      </c>
      <c r="E345" s="72" t="s">
        <v>559</v>
      </c>
      <c r="F345" s="315" t="s">
        <v>174</v>
      </c>
      <c r="G345" s="42" t="s">
        <v>212</v>
      </c>
      <c r="H345" s="74">
        <v>6</v>
      </c>
      <c r="I345" s="360">
        <f t="shared" si="15"/>
        <v>255</v>
      </c>
      <c r="J345" s="75">
        <v>255</v>
      </c>
      <c r="K345" s="76" t="e">
        <f t="shared" si="16"/>
        <v>#DIV/0!</v>
      </c>
      <c r="L345" s="77">
        <f>IF(J345="nio",0,IF(J345&gt;0,VLOOKUP(F345,'3-Productie normen'!A:M,VLOOKUP(J345,'3-Productie normen'!$B$35:$C$43,2,FALSE),FALSE)))/VLOOKUP(B345,'2-Kosten per locatie'!$A$11:$C$34,3,FALSE)</f>
        <v>0</v>
      </c>
      <c r="M345" s="78" t="str">
        <f>VLOOKUP(F345,'3-Productie normen'!A:O,14,FALSE)</f>
        <v>B</v>
      </c>
      <c r="N345" s="78"/>
      <c r="P345" s="43">
        <f t="shared" si="17"/>
        <v>1530</v>
      </c>
    </row>
    <row r="346" spans="1:16" ht="14.1" customHeight="1">
      <c r="A346" s="56">
        <v>346</v>
      </c>
      <c r="B346" s="72" t="s">
        <v>646</v>
      </c>
      <c r="C346" s="47" t="s">
        <v>653</v>
      </c>
      <c r="D346" s="73" t="s">
        <v>381</v>
      </c>
      <c r="E346" s="72" t="s">
        <v>503</v>
      </c>
      <c r="F346" s="315" t="s">
        <v>220</v>
      </c>
      <c r="G346" s="42" t="s">
        <v>212</v>
      </c>
      <c r="H346" s="74">
        <v>67.5</v>
      </c>
      <c r="I346" s="360">
        <f t="shared" si="15"/>
        <v>255</v>
      </c>
      <c r="J346" s="75">
        <v>255</v>
      </c>
      <c r="K346" s="76" t="e">
        <f t="shared" si="16"/>
        <v>#DIV/0!</v>
      </c>
      <c r="L346" s="77">
        <f>IF(J346="nio",0,IF(J346&gt;0,VLOOKUP(F346,'3-Productie normen'!A:M,VLOOKUP(J346,'3-Productie normen'!$B$35:$C$43,2,FALSE),FALSE)))/VLOOKUP(B346,'2-Kosten per locatie'!$A$11:$C$34,3,FALSE)</f>
        <v>0</v>
      </c>
      <c r="M346" s="78" t="str">
        <f>VLOOKUP(F346,'3-Productie normen'!A:O,14,FALSE)</f>
        <v>V</v>
      </c>
      <c r="N346" s="78"/>
      <c r="P346" s="43">
        <f t="shared" si="17"/>
        <v>17212.5</v>
      </c>
    </row>
    <row r="347" spans="1:16" ht="14.1" customHeight="1">
      <c r="A347" s="56">
        <v>347</v>
      </c>
      <c r="B347" s="72" t="s">
        <v>646</v>
      </c>
      <c r="C347" s="47" t="s">
        <v>653</v>
      </c>
      <c r="D347" s="73" t="s">
        <v>382</v>
      </c>
      <c r="E347" s="72" t="s">
        <v>519</v>
      </c>
      <c r="F347" s="72" t="s">
        <v>176</v>
      </c>
      <c r="G347" s="42" t="s">
        <v>212</v>
      </c>
      <c r="H347" s="74">
        <v>15.8</v>
      </c>
      <c r="I347" s="360">
        <f t="shared" si="15"/>
        <v>255</v>
      </c>
      <c r="J347" s="75">
        <v>255</v>
      </c>
      <c r="K347" s="76" t="e">
        <f t="shared" si="16"/>
        <v>#DIV/0!</v>
      </c>
      <c r="L347" s="77">
        <f>IF(J347="nio",0,IF(J347&gt;0,VLOOKUP(F347,'3-Productie normen'!A:M,VLOOKUP(J347,'3-Productie normen'!$B$35:$C$43,2,FALSE),FALSE)))/VLOOKUP(B347,'2-Kosten per locatie'!$A$11:$C$34,3,FALSE)</f>
        <v>0</v>
      </c>
      <c r="M347" s="78" t="str">
        <f>VLOOKUP(F347,'3-Productie normen'!A:O,14,FALSE)</f>
        <v>B</v>
      </c>
      <c r="N347" s="78"/>
      <c r="P347" s="43">
        <f t="shared" si="17"/>
        <v>4029</v>
      </c>
    </row>
    <row r="348" spans="1:16" ht="14.1" customHeight="1">
      <c r="A348" s="56">
        <v>348</v>
      </c>
      <c r="B348" s="72" t="s">
        <v>646</v>
      </c>
      <c r="C348" s="47" t="s">
        <v>653</v>
      </c>
      <c r="D348" s="73" t="s">
        <v>383</v>
      </c>
      <c r="E348" s="72" t="s">
        <v>534</v>
      </c>
      <c r="F348" s="72" t="s">
        <v>174</v>
      </c>
      <c r="G348" s="42" t="s">
        <v>212</v>
      </c>
      <c r="H348" s="74">
        <v>4</v>
      </c>
      <c r="I348" s="360">
        <f t="shared" si="15"/>
        <v>255</v>
      </c>
      <c r="J348" s="75">
        <v>255</v>
      </c>
      <c r="K348" s="76" t="e">
        <f t="shared" si="16"/>
        <v>#DIV/0!</v>
      </c>
      <c r="L348" s="77">
        <f>IF(J348="nio",0,IF(J348&gt;0,VLOOKUP(F348,'3-Productie normen'!A:M,VLOOKUP(J348,'3-Productie normen'!$B$35:$C$43,2,FALSE),FALSE)))/VLOOKUP(B348,'2-Kosten per locatie'!$A$11:$C$34,3,FALSE)</f>
        <v>0</v>
      </c>
      <c r="M348" s="78" t="str">
        <f>VLOOKUP(F348,'3-Productie normen'!A:O,14,FALSE)</f>
        <v>B</v>
      </c>
      <c r="N348" s="78"/>
      <c r="P348" s="43">
        <f t="shared" si="17"/>
        <v>1020</v>
      </c>
    </row>
    <row r="349" spans="1:16" ht="14.1" customHeight="1">
      <c r="A349" s="56">
        <v>349</v>
      </c>
      <c r="B349" s="72" t="s">
        <v>646</v>
      </c>
      <c r="C349" s="47" t="s">
        <v>653</v>
      </c>
      <c r="D349" s="73" t="s">
        <v>384</v>
      </c>
      <c r="E349" s="72" t="s">
        <v>571</v>
      </c>
      <c r="F349" s="315" t="s">
        <v>174</v>
      </c>
      <c r="G349" s="42" t="s">
        <v>212</v>
      </c>
      <c r="H349" s="74">
        <v>30</v>
      </c>
      <c r="I349" s="360">
        <f t="shared" si="15"/>
        <v>255</v>
      </c>
      <c r="J349" s="75">
        <v>255</v>
      </c>
      <c r="K349" s="76" t="e">
        <f t="shared" si="16"/>
        <v>#DIV/0!</v>
      </c>
      <c r="L349" s="77">
        <f>IF(J349="nio",0,IF(J349&gt;0,VLOOKUP(F349,'3-Productie normen'!A:M,VLOOKUP(J349,'3-Productie normen'!$B$35:$C$43,2,FALSE),FALSE)))/VLOOKUP(B349,'2-Kosten per locatie'!$A$11:$C$34,3,FALSE)</f>
        <v>0</v>
      </c>
      <c r="M349" s="78" t="str">
        <f>VLOOKUP(F349,'3-Productie normen'!A:O,14,FALSE)</f>
        <v>B</v>
      </c>
      <c r="N349" s="78"/>
      <c r="P349" s="43">
        <f t="shared" si="17"/>
        <v>7650</v>
      </c>
    </row>
    <row r="350" spans="1:16" ht="14.1" customHeight="1">
      <c r="A350" s="56">
        <v>350</v>
      </c>
      <c r="B350" s="72" t="s">
        <v>646</v>
      </c>
      <c r="C350" s="47" t="s">
        <v>653</v>
      </c>
      <c r="D350" s="73" t="s">
        <v>385</v>
      </c>
      <c r="E350" s="72" t="s">
        <v>572</v>
      </c>
      <c r="F350" s="315" t="s">
        <v>174</v>
      </c>
      <c r="G350" s="42" t="s">
        <v>212</v>
      </c>
      <c r="H350" s="74">
        <v>21.8</v>
      </c>
      <c r="I350" s="360">
        <f t="shared" si="15"/>
        <v>255</v>
      </c>
      <c r="J350" s="75">
        <v>255</v>
      </c>
      <c r="K350" s="76" t="e">
        <f t="shared" si="16"/>
        <v>#DIV/0!</v>
      </c>
      <c r="L350" s="77">
        <f>IF(J350="nio",0,IF(J350&gt;0,VLOOKUP(F350,'3-Productie normen'!A:M,VLOOKUP(J350,'3-Productie normen'!$B$35:$C$43,2,FALSE),FALSE)))/VLOOKUP(B350,'2-Kosten per locatie'!$A$11:$C$34,3,FALSE)</f>
        <v>0</v>
      </c>
      <c r="M350" s="78" t="str">
        <f>VLOOKUP(F350,'3-Productie normen'!A:O,14,FALSE)</f>
        <v>B</v>
      </c>
      <c r="N350" s="78"/>
      <c r="P350" s="43">
        <f t="shared" si="17"/>
        <v>5559</v>
      </c>
    </row>
    <row r="351" spans="1:16" ht="14.1" customHeight="1">
      <c r="A351" s="56">
        <v>351</v>
      </c>
      <c r="B351" s="72" t="s">
        <v>646</v>
      </c>
      <c r="C351" s="47" t="s">
        <v>653</v>
      </c>
      <c r="D351" s="73" t="s">
        <v>386</v>
      </c>
      <c r="E351" s="72" t="s">
        <v>573</v>
      </c>
      <c r="F351" s="315" t="s">
        <v>174</v>
      </c>
      <c r="G351" s="42" t="s">
        <v>212</v>
      </c>
      <c r="H351" s="74">
        <v>43.4</v>
      </c>
      <c r="I351" s="360">
        <f t="shared" si="15"/>
        <v>255</v>
      </c>
      <c r="J351" s="75">
        <v>255</v>
      </c>
      <c r="K351" s="76" t="e">
        <f t="shared" si="16"/>
        <v>#DIV/0!</v>
      </c>
      <c r="L351" s="77">
        <f>IF(J351="nio",0,IF(J351&gt;0,VLOOKUP(F351,'3-Productie normen'!A:M,VLOOKUP(J351,'3-Productie normen'!$B$35:$C$43,2,FALSE),FALSE)))/VLOOKUP(B351,'2-Kosten per locatie'!$A$11:$C$34,3,FALSE)</f>
        <v>0</v>
      </c>
      <c r="M351" s="78" t="str">
        <f>VLOOKUP(F351,'3-Productie normen'!A:O,14,FALSE)</f>
        <v>B</v>
      </c>
      <c r="N351" s="78"/>
      <c r="P351" s="43">
        <f t="shared" si="17"/>
        <v>11067</v>
      </c>
    </row>
    <row r="352" spans="1:16" ht="14.1" customHeight="1">
      <c r="A352" s="56">
        <v>352</v>
      </c>
      <c r="B352" s="72" t="s">
        <v>646</v>
      </c>
      <c r="C352" s="47" t="s">
        <v>653</v>
      </c>
      <c r="D352" s="73" t="s">
        <v>387</v>
      </c>
      <c r="E352" s="72" t="s">
        <v>519</v>
      </c>
      <c r="F352" s="72" t="s">
        <v>176</v>
      </c>
      <c r="G352" s="42" t="s">
        <v>212</v>
      </c>
      <c r="H352" s="74">
        <v>23.4</v>
      </c>
      <c r="I352" s="360">
        <f t="shared" si="15"/>
        <v>255</v>
      </c>
      <c r="J352" s="75">
        <v>255</v>
      </c>
      <c r="K352" s="76" t="e">
        <f t="shared" si="16"/>
        <v>#DIV/0!</v>
      </c>
      <c r="L352" s="77">
        <f>IF(J352="nio",0,IF(J352&gt;0,VLOOKUP(F352,'3-Productie normen'!A:M,VLOOKUP(J352,'3-Productie normen'!$B$35:$C$43,2,FALSE),FALSE)))/VLOOKUP(B352,'2-Kosten per locatie'!$A$11:$C$34,3,FALSE)</f>
        <v>0</v>
      </c>
      <c r="M352" s="78" t="str">
        <f>VLOOKUP(F352,'3-Productie normen'!A:O,14,FALSE)</f>
        <v>B</v>
      </c>
      <c r="N352" s="78"/>
      <c r="P352" s="43">
        <f t="shared" si="17"/>
        <v>5967</v>
      </c>
    </row>
    <row r="353" spans="1:16" ht="14.1" customHeight="1">
      <c r="A353" s="56">
        <v>353</v>
      </c>
      <c r="B353" s="72" t="s">
        <v>646</v>
      </c>
      <c r="C353" s="47" t="s">
        <v>653</v>
      </c>
      <c r="D353" s="73" t="s">
        <v>388</v>
      </c>
      <c r="E353" s="72" t="s">
        <v>574</v>
      </c>
      <c r="F353" s="72" t="s">
        <v>174</v>
      </c>
      <c r="G353" s="42" t="s">
        <v>212</v>
      </c>
      <c r="H353" s="74">
        <v>31.3</v>
      </c>
      <c r="I353" s="360">
        <f t="shared" si="15"/>
        <v>255</v>
      </c>
      <c r="J353" s="75">
        <v>255</v>
      </c>
      <c r="K353" s="76" t="e">
        <f t="shared" si="16"/>
        <v>#DIV/0!</v>
      </c>
      <c r="L353" s="77">
        <f>IF(J353="nio",0,IF(J353&gt;0,VLOOKUP(F353,'3-Productie normen'!A:M,VLOOKUP(J353,'3-Productie normen'!$B$35:$C$43,2,FALSE),FALSE)))/VLOOKUP(B353,'2-Kosten per locatie'!$A$11:$C$34,3,FALSE)</f>
        <v>0</v>
      </c>
      <c r="M353" s="78" t="str">
        <f>VLOOKUP(F353,'3-Productie normen'!A:O,14,FALSE)</f>
        <v>B</v>
      </c>
      <c r="N353" s="78"/>
      <c r="P353" s="43">
        <f t="shared" si="17"/>
        <v>7981.5</v>
      </c>
    </row>
    <row r="354" spans="1:16" ht="14.1" customHeight="1">
      <c r="A354" s="56">
        <v>354</v>
      </c>
      <c r="B354" s="72" t="s">
        <v>646</v>
      </c>
      <c r="C354" s="47" t="s">
        <v>653</v>
      </c>
      <c r="D354" s="73" t="s">
        <v>389</v>
      </c>
      <c r="E354" s="72" t="s">
        <v>218</v>
      </c>
      <c r="F354" s="39" t="s">
        <v>218</v>
      </c>
      <c r="G354" s="42" t="s">
        <v>502</v>
      </c>
      <c r="H354" s="74">
        <v>14.3</v>
      </c>
      <c r="I354" s="360">
        <f t="shared" si="15"/>
        <v>255</v>
      </c>
      <c r="J354" s="75">
        <v>255</v>
      </c>
      <c r="K354" s="76" t="e">
        <f t="shared" si="16"/>
        <v>#DIV/0!</v>
      </c>
      <c r="L354" s="77">
        <f>IF(J354="nio",0,IF(J354&gt;0,VLOOKUP(F354,'3-Productie normen'!A:M,VLOOKUP(J354,'3-Productie normen'!$B$35:$C$43,2,FALSE),FALSE)))/VLOOKUP(B354,'2-Kosten per locatie'!$A$11:$C$34,3,FALSE)</f>
        <v>0</v>
      </c>
      <c r="M354" s="78" t="str">
        <f>VLOOKUP(F354,'3-Productie normen'!A:O,14,FALSE)</f>
        <v>V</v>
      </c>
      <c r="N354" s="78"/>
      <c r="P354" s="43">
        <f t="shared" si="17"/>
        <v>3646.5</v>
      </c>
    </row>
    <row r="355" spans="1:16" ht="14.1" customHeight="1">
      <c r="A355" s="56">
        <v>355</v>
      </c>
      <c r="B355" s="72" t="s">
        <v>646</v>
      </c>
      <c r="C355" s="47" t="s">
        <v>653</v>
      </c>
      <c r="D355" s="73" t="s">
        <v>390</v>
      </c>
      <c r="E355" s="72" t="s">
        <v>575</v>
      </c>
      <c r="F355" s="72" t="s">
        <v>220</v>
      </c>
      <c r="G355" s="42" t="s">
        <v>212</v>
      </c>
      <c r="H355" s="74">
        <v>3.8</v>
      </c>
      <c r="I355" s="360">
        <f t="shared" si="15"/>
        <v>255</v>
      </c>
      <c r="J355" s="75">
        <v>255</v>
      </c>
      <c r="K355" s="76" t="e">
        <f t="shared" si="16"/>
        <v>#DIV/0!</v>
      </c>
      <c r="L355" s="77">
        <f>IF(J355="nio",0,IF(J355&gt;0,VLOOKUP(F355,'3-Productie normen'!A:M,VLOOKUP(J355,'3-Productie normen'!$B$35:$C$43,2,FALSE),FALSE)))/VLOOKUP(B355,'2-Kosten per locatie'!$A$11:$C$34,3,FALSE)</f>
        <v>0</v>
      </c>
      <c r="M355" s="78" t="str">
        <f>VLOOKUP(F355,'3-Productie normen'!A:O,14,FALSE)</f>
        <v>V</v>
      </c>
      <c r="N355" s="78"/>
      <c r="P355" s="43">
        <f t="shared" si="17"/>
        <v>969</v>
      </c>
    </row>
    <row r="356" spans="1:16" ht="14.1" customHeight="1">
      <c r="A356" s="56">
        <v>356</v>
      </c>
      <c r="B356" s="72" t="s">
        <v>647</v>
      </c>
      <c r="C356" s="47" t="s">
        <v>90</v>
      </c>
      <c r="D356" s="73" t="s">
        <v>210</v>
      </c>
      <c r="E356" s="72" t="s">
        <v>524</v>
      </c>
      <c r="F356" s="315" t="s">
        <v>174</v>
      </c>
      <c r="G356" s="42" t="s">
        <v>92</v>
      </c>
      <c r="H356" s="74">
        <v>21.16</v>
      </c>
      <c r="I356" s="360">
        <f t="shared" si="15"/>
        <v>26</v>
      </c>
      <c r="J356" s="75">
        <v>26</v>
      </c>
      <c r="K356" s="76" t="e">
        <f t="shared" si="16"/>
        <v>#DIV/0!</v>
      </c>
      <c r="L356" s="77">
        <f>IF(J356="nio",0,IF(J356&gt;0,VLOOKUP(F356,'3-Productie normen'!A:M,VLOOKUP(J356,'3-Productie normen'!$B$35:$C$43,2,FALSE),FALSE)))/VLOOKUP(B356,'2-Kosten per locatie'!$A$11:$C$34,3,FALSE)</f>
        <v>0</v>
      </c>
      <c r="M356" s="78" t="str">
        <f>VLOOKUP(F356,'3-Productie normen'!A:O,14,FALSE)</f>
        <v>B</v>
      </c>
      <c r="N356" s="78"/>
      <c r="P356" s="43">
        <f t="shared" si="17"/>
        <v>550.16</v>
      </c>
    </row>
    <row r="357" spans="1:16" ht="14.1" customHeight="1">
      <c r="A357" s="56">
        <v>357</v>
      </c>
      <c r="B357" s="72" t="s">
        <v>647</v>
      </c>
      <c r="C357" s="47" t="s">
        <v>90</v>
      </c>
      <c r="D357" s="73" t="s">
        <v>391</v>
      </c>
      <c r="E357" s="72" t="s">
        <v>510</v>
      </c>
      <c r="F357" s="72" t="s">
        <v>17</v>
      </c>
      <c r="G357" s="42" t="s">
        <v>502</v>
      </c>
      <c r="H357" s="74">
        <v>3.51</v>
      </c>
      <c r="I357" s="360">
        <f t="shared" si="15"/>
        <v>26</v>
      </c>
      <c r="J357" s="75">
        <v>26</v>
      </c>
      <c r="K357" s="76" t="e">
        <f t="shared" si="16"/>
        <v>#DIV/0!</v>
      </c>
      <c r="L357" s="77">
        <f>IF(J357="nio",0,IF(J357&gt;0,VLOOKUP(F357,'3-Productie normen'!A:M,VLOOKUP(J357,'3-Productie normen'!$B$35:$C$43,2,FALSE),FALSE)))/VLOOKUP(B357,'2-Kosten per locatie'!$A$11:$C$34,3,FALSE)</f>
        <v>0</v>
      </c>
      <c r="M357" s="78" t="str">
        <f>VLOOKUP(F357,'3-Productie normen'!A:O,14,FALSE)</f>
        <v>S</v>
      </c>
      <c r="N357" s="78"/>
      <c r="P357" s="43">
        <f t="shared" si="17"/>
        <v>91.259999999999991</v>
      </c>
    </row>
    <row r="358" spans="1:16" ht="14.1" customHeight="1">
      <c r="A358" s="56">
        <v>358</v>
      </c>
      <c r="B358" s="72" t="s">
        <v>647</v>
      </c>
      <c r="C358" s="47" t="s">
        <v>90</v>
      </c>
      <c r="D358" s="73" t="s">
        <v>392</v>
      </c>
      <c r="E358" s="72" t="s">
        <v>576</v>
      </c>
      <c r="F358" s="315" t="s">
        <v>177</v>
      </c>
      <c r="G358" s="42" t="s">
        <v>92</v>
      </c>
      <c r="H358" s="74">
        <v>38.270000000000003</v>
      </c>
      <c r="I358" s="360">
        <f t="shared" si="15"/>
        <v>26</v>
      </c>
      <c r="J358" s="75">
        <v>26</v>
      </c>
      <c r="K358" s="76" t="e">
        <f t="shared" si="16"/>
        <v>#DIV/0!</v>
      </c>
      <c r="L358" s="77">
        <f>IF(J358="nio",0,IF(J358&gt;0,VLOOKUP(F358,'3-Productie normen'!A:M,VLOOKUP(J358,'3-Productie normen'!$B$35:$C$43,2,FALSE),FALSE)))/VLOOKUP(B358,'2-Kosten per locatie'!$A$11:$C$34,3,FALSE)</f>
        <v>0</v>
      </c>
      <c r="M358" s="78" t="str">
        <f>VLOOKUP(F358,'3-Productie normen'!A:O,14,FALSE)</f>
        <v>V</v>
      </c>
      <c r="N358" s="78"/>
      <c r="P358" s="43">
        <f t="shared" si="17"/>
        <v>995.0200000000001</v>
      </c>
    </row>
    <row r="359" spans="1:16" ht="14.1" customHeight="1">
      <c r="A359" s="56">
        <v>359</v>
      </c>
      <c r="B359" s="72" t="s">
        <v>647</v>
      </c>
      <c r="C359" s="47" t="s">
        <v>90</v>
      </c>
      <c r="D359" s="73" t="s">
        <v>211</v>
      </c>
      <c r="E359" s="72" t="s">
        <v>457</v>
      </c>
      <c r="F359" s="39" t="s">
        <v>218</v>
      </c>
      <c r="G359" s="42" t="s">
        <v>92</v>
      </c>
      <c r="H359" s="74">
        <v>1.28</v>
      </c>
      <c r="I359" s="360">
        <f t="shared" si="15"/>
        <v>26</v>
      </c>
      <c r="J359" s="75">
        <v>26</v>
      </c>
      <c r="K359" s="76" t="e">
        <f t="shared" si="16"/>
        <v>#DIV/0!</v>
      </c>
      <c r="L359" s="77">
        <f>IF(J359="nio",0,IF(J359&gt;0,VLOOKUP(F359,'3-Productie normen'!A:M,VLOOKUP(J359,'3-Productie normen'!$B$35:$C$43,2,FALSE),FALSE)))/VLOOKUP(B359,'2-Kosten per locatie'!$A$11:$C$34,3,FALSE)</f>
        <v>0</v>
      </c>
      <c r="M359" s="78" t="str">
        <f>VLOOKUP(F359,'3-Productie normen'!A:O,14,FALSE)</f>
        <v>V</v>
      </c>
      <c r="N359" s="78"/>
      <c r="P359" s="43">
        <f t="shared" si="17"/>
        <v>33.28</v>
      </c>
    </row>
    <row r="360" spans="1:16" ht="14.1" customHeight="1">
      <c r="A360" s="56">
        <v>360</v>
      </c>
      <c r="B360" s="72" t="s">
        <v>647</v>
      </c>
      <c r="C360" s="47" t="s">
        <v>90</v>
      </c>
      <c r="D360" s="73" t="s">
        <v>393</v>
      </c>
      <c r="E360" s="72" t="s">
        <v>457</v>
      </c>
      <c r="F360" s="39" t="s">
        <v>218</v>
      </c>
      <c r="G360" s="42" t="s">
        <v>92</v>
      </c>
      <c r="H360" s="74">
        <v>5.88</v>
      </c>
      <c r="I360" s="360">
        <f t="shared" si="15"/>
        <v>26</v>
      </c>
      <c r="J360" s="75">
        <v>26</v>
      </c>
      <c r="K360" s="76" t="e">
        <f t="shared" si="16"/>
        <v>#DIV/0!</v>
      </c>
      <c r="L360" s="77">
        <f>IF(J360="nio",0,IF(J360&gt;0,VLOOKUP(F360,'3-Productie normen'!A:M,VLOOKUP(J360,'3-Productie normen'!$B$35:$C$43,2,FALSE),FALSE)))/VLOOKUP(B360,'2-Kosten per locatie'!$A$11:$C$34,3,FALSE)</f>
        <v>0</v>
      </c>
      <c r="M360" s="78" t="str">
        <f>VLOOKUP(F360,'3-Productie normen'!A:O,14,FALSE)</f>
        <v>V</v>
      </c>
      <c r="N360" s="78"/>
      <c r="P360" s="43">
        <f t="shared" si="17"/>
        <v>152.88</v>
      </c>
    </row>
    <row r="361" spans="1:16" ht="14.1" customHeight="1">
      <c r="A361" s="56">
        <v>361</v>
      </c>
      <c r="B361" s="72" t="s">
        <v>647</v>
      </c>
      <c r="C361" s="47" t="s">
        <v>90</v>
      </c>
      <c r="D361" s="73" t="s">
        <v>394</v>
      </c>
      <c r="E361" s="72" t="s">
        <v>470</v>
      </c>
      <c r="F361" s="39" t="s">
        <v>95</v>
      </c>
      <c r="G361" s="42" t="s">
        <v>92</v>
      </c>
      <c r="H361" s="74">
        <v>72.7</v>
      </c>
      <c r="I361" s="360">
        <f t="shared" si="15"/>
        <v>26</v>
      </c>
      <c r="J361" s="75">
        <v>26</v>
      </c>
      <c r="K361" s="76" t="e">
        <f t="shared" si="16"/>
        <v>#DIV/0!</v>
      </c>
      <c r="L361" s="77">
        <f>IF(J361="nio",0,IF(J361&gt;0,VLOOKUP(F361,'3-Productie normen'!A:M,VLOOKUP(J361,'3-Productie normen'!$B$35:$C$43,2,FALSE),FALSE)))/VLOOKUP(B361,'2-Kosten per locatie'!$A$11:$C$34,3,FALSE)</f>
        <v>0</v>
      </c>
      <c r="M361" s="78" t="str">
        <f>VLOOKUP(F361,'3-Productie normen'!A:O,14,FALSE)</f>
        <v>V</v>
      </c>
      <c r="N361" s="78"/>
      <c r="P361" s="43">
        <f t="shared" si="17"/>
        <v>1890.2</v>
      </c>
    </row>
    <row r="362" spans="1:16" ht="14.1" customHeight="1">
      <c r="A362" s="56">
        <v>362</v>
      </c>
      <c r="B362" s="72" t="s">
        <v>647</v>
      </c>
      <c r="C362" s="47" t="s">
        <v>90</v>
      </c>
      <c r="D362" s="73" t="s">
        <v>395</v>
      </c>
      <c r="E362" s="72" t="s">
        <v>577</v>
      </c>
      <c r="F362" s="39" t="s">
        <v>659</v>
      </c>
      <c r="G362" s="42" t="s">
        <v>92</v>
      </c>
      <c r="H362" s="74">
        <v>40.130000000000003</v>
      </c>
      <c r="I362" s="360">
        <f t="shared" si="15"/>
        <v>26</v>
      </c>
      <c r="J362" s="75">
        <v>26</v>
      </c>
      <c r="K362" s="76" t="e">
        <f t="shared" si="16"/>
        <v>#DIV/0!</v>
      </c>
      <c r="L362" s="77">
        <f>IF(J362="nio",0,IF(J362&gt;0,VLOOKUP(F362,'3-Productie normen'!A:M,VLOOKUP(J362,'3-Productie normen'!$B$35:$C$43,2,FALSE),FALSE)))/VLOOKUP(B362,'2-Kosten per locatie'!$A$11:$C$34,3,FALSE)</f>
        <v>0</v>
      </c>
      <c r="M362" s="78" t="str">
        <f>VLOOKUP(F362,'3-Productie normen'!A:O,14,FALSE)</f>
        <v>V</v>
      </c>
      <c r="N362" s="78"/>
      <c r="P362" s="43">
        <f t="shared" si="17"/>
        <v>1043.3800000000001</v>
      </c>
    </row>
    <row r="363" spans="1:16" ht="14.1" customHeight="1">
      <c r="A363" s="56">
        <v>363</v>
      </c>
      <c r="B363" s="72" t="s">
        <v>647</v>
      </c>
      <c r="C363" s="47" t="s">
        <v>90</v>
      </c>
      <c r="D363" s="73" t="s">
        <v>396</v>
      </c>
      <c r="E363" s="72" t="s">
        <v>457</v>
      </c>
      <c r="F363" s="39" t="s">
        <v>218</v>
      </c>
      <c r="G363" s="42" t="s">
        <v>92</v>
      </c>
      <c r="H363" s="74">
        <v>2.48</v>
      </c>
      <c r="I363" s="360">
        <f t="shared" si="15"/>
        <v>26</v>
      </c>
      <c r="J363" s="75">
        <v>26</v>
      </c>
      <c r="K363" s="76" t="e">
        <f t="shared" si="16"/>
        <v>#DIV/0!</v>
      </c>
      <c r="L363" s="77">
        <f>IF(J363="nio",0,IF(J363&gt;0,VLOOKUP(F363,'3-Productie normen'!A:M,VLOOKUP(J363,'3-Productie normen'!$B$35:$C$43,2,FALSE),FALSE)))/VLOOKUP(B363,'2-Kosten per locatie'!$A$11:$C$34,3,FALSE)</f>
        <v>0</v>
      </c>
      <c r="M363" s="78" t="str">
        <f>VLOOKUP(F363,'3-Productie normen'!A:O,14,FALSE)</f>
        <v>V</v>
      </c>
      <c r="N363" s="78"/>
      <c r="P363" s="43">
        <f t="shared" si="17"/>
        <v>64.48</v>
      </c>
    </row>
    <row r="364" spans="1:16" ht="14.1" customHeight="1">
      <c r="A364" s="56">
        <v>364</v>
      </c>
      <c r="B364" s="72" t="s">
        <v>647</v>
      </c>
      <c r="C364" s="47" t="s">
        <v>90</v>
      </c>
      <c r="D364" s="73" t="s">
        <v>397</v>
      </c>
      <c r="E364" s="72" t="s">
        <v>503</v>
      </c>
      <c r="F364" s="315" t="s">
        <v>220</v>
      </c>
      <c r="G364" s="42" t="s">
        <v>92</v>
      </c>
      <c r="H364" s="74">
        <v>19.760000000000002</v>
      </c>
      <c r="I364" s="360">
        <f t="shared" si="15"/>
        <v>26</v>
      </c>
      <c r="J364" s="75">
        <v>26</v>
      </c>
      <c r="K364" s="76" t="e">
        <f t="shared" si="16"/>
        <v>#DIV/0!</v>
      </c>
      <c r="L364" s="77">
        <f>IF(J364="nio",0,IF(J364&gt;0,VLOOKUP(F364,'3-Productie normen'!A:M,VLOOKUP(J364,'3-Productie normen'!$B$35:$C$43,2,FALSE),FALSE)))/VLOOKUP(B364,'2-Kosten per locatie'!$A$11:$C$34,3,FALSE)</f>
        <v>0</v>
      </c>
      <c r="M364" s="78" t="str">
        <f>VLOOKUP(F364,'3-Productie normen'!A:O,14,FALSE)</f>
        <v>V</v>
      </c>
      <c r="N364" s="78"/>
      <c r="P364" s="43">
        <f t="shared" si="17"/>
        <v>513.76</v>
      </c>
    </row>
    <row r="365" spans="1:16" ht="14.1" customHeight="1">
      <c r="A365" s="56">
        <v>365</v>
      </c>
      <c r="B365" s="72" t="s">
        <v>647</v>
      </c>
      <c r="C365" s="47" t="s">
        <v>90</v>
      </c>
      <c r="D365" s="73" t="s">
        <v>135</v>
      </c>
      <c r="E365" s="72" t="s">
        <v>463</v>
      </c>
      <c r="F365" s="315" t="s">
        <v>17</v>
      </c>
      <c r="G365" s="42" t="s">
        <v>502</v>
      </c>
      <c r="H365" s="74">
        <v>4.84</v>
      </c>
      <c r="I365" s="360">
        <f t="shared" si="15"/>
        <v>26</v>
      </c>
      <c r="J365" s="75">
        <v>26</v>
      </c>
      <c r="K365" s="76" t="e">
        <f t="shared" si="16"/>
        <v>#DIV/0!</v>
      </c>
      <c r="L365" s="77">
        <f>IF(J365="nio",0,IF(J365&gt;0,VLOOKUP(F365,'3-Productie normen'!A:M,VLOOKUP(J365,'3-Productie normen'!$B$35:$C$43,2,FALSE),FALSE)))/VLOOKUP(B365,'2-Kosten per locatie'!$A$11:$C$34,3,FALSE)</f>
        <v>0</v>
      </c>
      <c r="M365" s="78" t="str">
        <f>VLOOKUP(F365,'3-Productie normen'!A:O,14,FALSE)</f>
        <v>S</v>
      </c>
      <c r="N365" s="78"/>
      <c r="P365" s="43">
        <f t="shared" si="17"/>
        <v>125.84</v>
      </c>
    </row>
    <row r="366" spans="1:16" ht="14.1" customHeight="1">
      <c r="A366" s="56">
        <v>366</v>
      </c>
      <c r="B366" s="72" t="s">
        <v>647</v>
      </c>
      <c r="C366" s="47" t="s">
        <v>90</v>
      </c>
      <c r="D366" s="73" t="s">
        <v>398</v>
      </c>
      <c r="E366" s="72" t="s">
        <v>578</v>
      </c>
      <c r="F366" s="72" t="s">
        <v>17</v>
      </c>
      <c r="G366" s="42" t="s">
        <v>502</v>
      </c>
      <c r="H366" s="74">
        <v>4.6100000000000003</v>
      </c>
      <c r="I366" s="360">
        <f t="shared" si="15"/>
        <v>26</v>
      </c>
      <c r="J366" s="75">
        <v>26</v>
      </c>
      <c r="K366" s="76" t="e">
        <f t="shared" si="16"/>
        <v>#DIV/0!</v>
      </c>
      <c r="L366" s="77">
        <f>IF(J366="nio",0,IF(J366&gt;0,VLOOKUP(F366,'3-Productie normen'!A:M,VLOOKUP(J366,'3-Productie normen'!$B$35:$C$43,2,FALSE),FALSE)))/VLOOKUP(B366,'2-Kosten per locatie'!$A$11:$C$34,3,FALSE)</f>
        <v>0</v>
      </c>
      <c r="M366" s="78" t="str">
        <f>VLOOKUP(F366,'3-Productie normen'!A:O,14,FALSE)</f>
        <v>S</v>
      </c>
      <c r="N366" s="78"/>
      <c r="P366" s="43">
        <f t="shared" si="17"/>
        <v>119.86000000000001</v>
      </c>
    </row>
    <row r="367" spans="1:16" ht="14.1" customHeight="1">
      <c r="A367" s="56">
        <v>367</v>
      </c>
      <c r="B367" s="72" t="s">
        <v>647</v>
      </c>
      <c r="C367" s="47" t="s">
        <v>90</v>
      </c>
      <c r="D367" s="73" t="s">
        <v>399</v>
      </c>
      <c r="E367" s="72" t="s">
        <v>443</v>
      </c>
      <c r="F367" s="315" t="s">
        <v>17</v>
      </c>
      <c r="G367" s="42" t="s">
        <v>502</v>
      </c>
      <c r="H367" s="74">
        <v>1.04</v>
      </c>
      <c r="I367" s="360">
        <f t="shared" si="15"/>
        <v>26</v>
      </c>
      <c r="J367" s="75">
        <v>26</v>
      </c>
      <c r="K367" s="76" t="e">
        <f t="shared" si="16"/>
        <v>#DIV/0!</v>
      </c>
      <c r="L367" s="77">
        <f>IF(J367="nio",0,IF(J367&gt;0,VLOOKUP(F367,'3-Productie normen'!A:M,VLOOKUP(J367,'3-Productie normen'!$B$35:$C$43,2,FALSE),FALSE)))/VLOOKUP(B367,'2-Kosten per locatie'!$A$11:$C$34,3,FALSE)</f>
        <v>0</v>
      </c>
      <c r="M367" s="78" t="str">
        <f>VLOOKUP(F367,'3-Productie normen'!A:O,14,FALSE)</f>
        <v>S</v>
      </c>
      <c r="N367" s="78"/>
      <c r="P367" s="43">
        <f t="shared" si="17"/>
        <v>27.04</v>
      </c>
    </row>
    <row r="368" spans="1:16" ht="14.1" customHeight="1">
      <c r="A368" s="56">
        <v>368</v>
      </c>
      <c r="B368" s="72" t="s">
        <v>647</v>
      </c>
      <c r="C368" s="47" t="s">
        <v>90</v>
      </c>
      <c r="D368" s="73" t="s">
        <v>400</v>
      </c>
      <c r="E368" s="72" t="s">
        <v>443</v>
      </c>
      <c r="F368" s="315" t="s">
        <v>17</v>
      </c>
      <c r="G368" s="42" t="s">
        <v>502</v>
      </c>
      <c r="H368" s="74">
        <v>1.04</v>
      </c>
      <c r="I368" s="360">
        <f t="shared" si="15"/>
        <v>26</v>
      </c>
      <c r="J368" s="75">
        <v>26</v>
      </c>
      <c r="K368" s="76" t="e">
        <f t="shared" si="16"/>
        <v>#DIV/0!</v>
      </c>
      <c r="L368" s="77">
        <f>IF(J368="nio",0,IF(J368&gt;0,VLOOKUP(F368,'3-Productie normen'!A:M,VLOOKUP(J368,'3-Productie normen'!$B$35:$C$43,2,FALSE),FALSE)))/VLOOKUP(B368,'2-Kosten per locatie'!$A$11:$C$34,3,FALSE)</f>
        <v>0</v>
      </c>
      <c r="M368" s="78" t="str">
        <f>VLOOKUP(F368,'3-Productie normen'!A:O,14,FALSE)</f>
        <v>S</v>
      </c>
      <c r="N368" s="78"/>
      <c r="P368" s="43">
        <f t="shared" si="17"/>
        <v>27.04</v>
      </c>
    </row>
    <row r="369" spans="1:16" ht="14.1" customHeight="1">
      <c r="A369" s="56">
        <v>369</v>
      </c>
      <c r="B369" s="72" t="s">
        <v>647</v>
      </c>
      <c r="C369" s="47" t="s">
        <v>90</v>
      </c>
      <c r="D369" s="73" t="s">
        <v>401</v>
      </c>
      <c r="E369" s="72" t="s">
        <v>443</v>
      </c>
      <c r="F369" s="315" t="s">
        <v>17</v>
      </c>
      <c r="G369" s="42" t="s">
        <v>502</v>
      </c>
      <c r="H369" s="74">
        <v>1.45</v>
      </c>
      <c r="I369" s="360">
        <f t="shared" si="15"/>
        <v>26</v>
      </c>
      <c r="J369" s="75">
        <v>26</v>
      </c>
      <c r="K369" s="76" t="e">
        <f t="shared" si="16"/>
        <v>#DIV/0!</v>
      </c>
      <c r="L369" s="77">
        <f>IF(J369="nio",0,IF(J369&gt;0,VLOOKUP(F369,'3-Productie normen'!A:M,VLOOKUP(J369,'3-Productie normen'!$B$35:$C$43,2,FALSE),FALSE)))/VLOOKUP(B369,'2-Kosten per locatie'!$A$11:$C$34,3,FALSE)</f>
        <v>0</v>
      </c>
      <c r="M369" s="78" t="str">
        <f>VLOOKUP(F369,'3-Productie normen'!A:O,14,FALSE)</f>
        <v>S</v>
      </c>
      <c r="N369" s="78"/>
      <c r="P369" s="43">
        <f t="shared" si="17"/>
        <v>37.699999999999996</v>
      </c>
    </row>
    <row r="370" spans="1:16" ht="14.1" customHeight="1">
      <c r="A370" s="56">
        <v>370</v>
      </c>
      <c r="B370" s="72" t="s">
        <v>647</v>
      </c>
      <c r="C370" s="47" t="s">
        <v>90</v>
      </c>
      <c r="D370" s="73" t="s">
        <v>402</v>
      </c>
      <c r="E370" s="72" t="s">
        <v>510</v>
      </c>
      <c r="F370" s="72" t="s">
        <v>17</v>
      </c>
      <c r="G370" s="42" t="s">
        <v>502</v>
      </c>
      <c r="H370" s="74">
        <v>6.85</v>
      </c>
      <c r="I370" s="360">
        <f t="shared" si="15"/>
        <v>26</v>
      </c>
      <c r="J370" s="75">
        <v>26</v>
      </c>
      <c r="K370" s="76" t="e">
        <f t="shared" si="16"/>
        <v>#DIV/0!</v>
      </c>
      <c r="L370" s="77">
        <f>IF(J370="nio",0,IF(J370&gt;0,VLOOKUP(F370,'3-Productie normen'!A:M,VLOOKUP(J370,'3-Productie normen'!$B$35:$C$43,2,FALSE),FALSE)))/VLOOKUP(B370,'2-Kosten per locatie'!$A$11:$C$34,3,FALSE)</f>
        <v>0</v>
      </c>
      <c r="M370" s="78" t="str">
        <f>VLOOKUP(F370,'3-Productie normen'!A:O,14,FALSE)</f>
        <v>S</v>
      </c>
      <c r="N370" s="78"/>
      <c r="P370" s="43">
        <f t="shared" si="17"/>
        <v>178.1</v>
      </c>
    </row>
    <row r="371" spans="1:16" ht="14.1" customHeight="1">
      <c r="A371" s="56">
        <v>371</v>
      </c>
      <c r="B371" s="72" t="s">
        <v>717</v>
      </c>
      <c r="C371" s="47" t="s">
        <v>90</v>
      </c>
      <c r="D371" s="73" t="s">
        <v>233</v>
      </c>
      <c r="E371" s="72" t="s">
        <v>91</v>
      </c>
      <c r="F371" s="72" t="s">
        <v>91</v>
      </c>
      <c r="G371" s="42" t="s">
        <v>579</v>
      </c>
      <c r="H371" s="74">
        <v>68.599999999999994</v>
      </c>
      <c r="I371" s="360">
        <f t="shared" si="15"/>
        <v>255</v>
      </c>
      <c r="J371" s="75">
        <v>255</v>
      </c>
      <c r="K371" s="76" t="e">
        <f t="shared" si="16"/>
        <v>#DIV/0!</v>
      </c>
      <c r="L371" s="77">
        <f>IF(J371="nio",0,IF(J371&gt;0,VLOOKUP(F371,'3-Productie normen'!A:M,VLOOKUP(J371,'3-Productie normen'!$B$35:$C$43,2,FALSE),FALSE)))/VLOOKUP(B371,'2-Kosten per locatie'!$A$11:$C$34,3,FALSE)</f>
        <v>0</v>
      </c>
      <c r="M371" s="78" t="str">
        <f>VLOOKUP(F371,'3-Productie normen'!A:O,14,FALSE)</f>
        <v>V</v>
      </c>
      <c r="N371" s="78"/>
      <c r="P371" s="43">
        <f t="shared" si="17"/>
        <v>17493</v>
      </c>
    </row>
    <row r="372" spans="1:16" ht="14.1" customHeight="1">
      <c r="A372" s="56">
        <v>372</v>
      </c>
      <c r="B372" s="72" t="s">
        <v>717</v>
      </c>
      <c r="C372" s="47" t="s">
        <v>90</v>
      </c>
      <c r="D372" s="73" t="s">
        <v>234</v>
      </c>
      <c r="E372" s="72" t="s">
        <v>580</v>
      </c>
      <c r="F372" s="403" t="s">
        <v>91</v>
      </c>
      <c r="G372" s="42" t="s">
        <v>579</v>
      </c>
      <c r="H372" s="74">
        <v>5.64</v>
      </c>
      <c r="I372" s="360">
        <f t="shared" si="15"/>
        <v>255</v>
      </c>
      <c r="J372" s="75">
        <v>255</v>
      </c>
      <c r="K372" s="76" t="e">
        <f t="shared" si="16"/>
        <v>#DIV/0!</v>
      </c>
      <c r="L372" s="77">
        <f>IF(J372="nio",0,IF(J372&gt;0,VLOOKUP(F372,'3-Productie normen'!A:M,VLOOKUP(J372,'3-Productie normen'!$B$35:$C$43,2,FALSE),FALSE)))/VLOOKUP(B372,'2-Kosten per locatie'!$A$11:$C$34,3,FALSE)</f>
        <v>0</v>
      </c>
      <c r="M372" s="78" t="str">
        <f>VLOOKUP(F372,'3-Productie normen'!A:O,14,FALSE)</f>
        <v>V</v>
      </c>
      <c r="N372" s="78"/>
      <c r="P372" s="43">
        <f t="shared" si="17"/>
        <v>1438.1999999999998</v>
      </c>
    </row>
    <row r="373" spans="1:16" ht="14.1" customHeight="1">
      <c r="A373" s="56">
        <v>373</v>
      </c>
      <c r="B373" s="72" t="s">
        <v>717</v>
      </c>
      <c r="C373" s="47" t="s">
        <v>90</v>
      </c>
      <c r="D373" s="73" t="s">
        <v>235</v>
      </c>
      <c r="E373" s="72" t="s">
        <v>581</v>
      </c>
      <c r="F373" s="315" t="s">
        <v>174</v>
      </c>
      <c r="G373" s="42" t="s">
        <v>212</v>
      </c>
      <c r="H373" s="74">
        <v>23.2</v>
      </c>
      <c r="I373" s="360">
        <f t="shared" si="15"/>
        <v>255</v>
      </c>
      <c r="J373" s="75">
        <v>255</v>
      </c>
      <c r="K373" s="76" t="e">
        <f t="shared" si="16"/>
        <v>#DIV/0!</v>
      </c>
      <c r="L373" s="77">
        <f>IF(J373="nio",0,IF(J373&gt;0,VLOOKUP(F373,'3-Productie normen'!A:M,VLOOKUP(J373,'3-Productie normen'!$B$35:$C$43,2,FALSE),FALSE)))/VLOOKUP(B373,'2-Kosten per locatie'!$A$11:$C$34,3,FALSE)</f>
        <v>0</v>
      </c>
      <c r="M373" s="78" t="str">
        <f>VLOOKUP(F373,'3-Productie normen'!A:O,14,FALSE)</f>
        <v>B</v>
      </c>
      <c r="N373" s="78"/>
      <c r="P373" s="43">
        <f t="shared" si="17"/>
        <v>5916</v>
      </c>
    </row>
    <row r="374" spans="1:16" ht="14.1" customHeight="1">
      <c r="A374" s="56">
        <v>374</v>
      </c>
      <c r="B374" s="72" t="s">
        <v>717</v>
      </c>
      <c r="C374" s="47" t="s">
        <v>90</v>
      </c>
      <c r="D374" s="73" t="s">
        <v>236</v>
      </c>
      <c r="E374" s="72" t="s">
        <v>582</v>
      </c>
      <c r="F374" s="315" t="s">
        <v>174</v>
      </c>
      <c r="G374" s="42" t="s">
        <v>212</v>
      </c>
      <c r="H374" s="74">
        <v>23</v>
      </c>
      <c r="I374" s="360">
        <f t="shared" si="15"/>
        <v>255</v>
      </c>
      <c r="J374" s="75">
        <v>255</v>
      </c>
      <c r="K374" s="76" t="e">
        <f t="shared" si="16"/>
        <v>#DIV/0!</v>
      </c>
      <c r="L374" s="77">
        <f>IF(J374="nio",0,IF(J374&gt;0,VLOOKUP(F374,'3-Productie normen'!A:M,VLOOKUP(J374,'3-Productie normen'!$B$35:$C$43,2,FALSE),FALSE)))/VLOOKUP(B374,'2-Kosten per locatie'!$A$11:$C$34,3,FALSE)</f>
        <v>0</v>
      </c>
      <c r="M374" s="78" t="str">
        <f>VLOOKUP(F374,'3-Productie normen'!A:O,14,FALSE)</f>
        <v>B</v>
      </c>
      <c r="N374" s="78"/>
      <c r="P374" s="43">
        <f t="shared" si="17"/>
        <v>5865</v>
      </c>
    </row>
    <row r="375" spans="1:16" ht="14.1" customHeight="1">
      <c r="A375" s="56">
        <v>375</v>
      </c>
      <c r="B375" s="72" t="s">
        <v>717</v>
      </c>
      <c r="C375" s="47" t="s">
        <v>90</v>
      </c>
      <c r="D375" s="73" t="s">
        <v>237</v>
      </c>
      <c r="E375" s="72" t="s">
        <v>583</v>
      </c>
      <c r="F375" s="315" t="s">
        <v>174</v>
      </c>
      <c r="G375" s="42" t="s">
        <v>212</v>
      </c>
      <c r="H375" s="74">
        <v>38.299999999999997</v>
      </c>
      <c r="I375" s="360">
        <f t="shared" si="15"/>
        <v>255</v>
      </c>
      <c r="J375" s="75">
        <v>255</v>
      </c>
      <c r="K375" s="76" t="e">
        <f t="shared" si="16"/>
        <v>#DIV/0!</v>
      </c>
      <c r="L375" s="77">
        <f>IF(J375="nio",0,IF(J375&gt;0,VLOOKUP(F375,'3-Productie normen'!A:M,VLOOKUP(J375,'3-Productie normen'!$B$35:$C$43,2,FALSE),FALSE)))/VLOOKUP(B375,'2-Kosten per locatie'!$A$11:$C$34,3,FALSE)</f>
        <v>0</v>
      </c>
      <c r="M375" s="78" t="str">
        <f>VLOOKUP(F375,'3-Productie normen'!A:O,14,FALSE)</f>
        <v>B</v>
      </c>
      <c r="N375" s="78"/>
      <c r="P375" s="43">
        <f t="shared" si="17"/>
        <v>9766.5</v>
      </c>
    </row>
    <row r="376" spans="1:16" ht="14.1" customHeight="1">
      <c r="A376" s="56">
        <v>376</v>
      </c>
      <c r="B376" s="72" t="s">
        <v>717</v>
      </c>
      <c r="C376" s="47" t="s">
        <v>90</v>
      </c>
      <c r="D376" s="73" t="s">
        <v>238</v>
      </c>
      <c r="E376" s="72" t="s">
        <v>503</v>
      </c>
      <c r="F376" s="315" t="s">
        <v>220</v>
      </c>
      <c r="G376" s="42" t="s">
        <v>579</v>
      </c>
      <c r="H376" s="74">
        <v>24.5</v>
      </c>
      <c r="I376" s="360">
        <f t="shared" si="15"/>
        <v>255</v>
      </c>
      <c r="J376" s="75">
        <v>255</v>
      </c>
      <c r="K376" s="76" t="e">
        <f t="shared" si="16"/>
        <v>#DIV/0!</v>
      </c>
      <c r="L376" s="77">
        <f>IF(J376="nio",0,IF(J376&gt;0,VLOOKUP(F376,'3-Productie normen'!A:M,VLOOKUP(J376,'3-Productie normen'!$B$35:$C$43,2,FALSE),FALSE)))/VLOOKUP(B376,'2-Kosten per locatie'!$A$11:$C$34,3,FALSE)</f>
        <v>0</v>
      </c>
      <c r="M376" s="78" t="str">
        <f>VLOOKUP(F376,'3-Productie normen'!A:O,14,FALSE)</f>
        <v>V</v>
      </c>
      <c r="N376" s="78"/>
      <c r="P376" s="43">
        <f t="shared" si="17"/>
        <v>6247.5</v>
      </c>
    </row>
    <row r="377" spans="1:16" ht="14.1" customHeight="1">
      <c r="A377" s="56">
        <v>377</v>
      </c>
      <c r="B377" s="72" t="s">
        <v>717</v>
      </c>
      <c r="C377" s="47" t="s">
        <v>90</v>
      </c>
      <c r="D377" s="73" t="s">
        <v>239</v>
      </c>
      <c r="E377" s="72" t="s">
        <v>503</v>
      </c>
      <c r="F377" s="315" t="s">
        <v>220</v>
      </c>
      <c r="G377" s="42" t="s">
        <v>579</v>
      </c>
      <c r="H377" s="74">
        <v>26.3</v>
      </c>
      <c r="I377" s="360">
        <f t="shared" si="15"/>
        <v>255</v>
      </c>
      <c r="J377" s="75">
        <v>255</v>
      </c>
      <c r="K377" s="76" t="e">
        <f t="shared" si="16"/>
        <v>#DIV/0!</v>
      </c>
      <c r="L377" s="77">
        <f>IF(J377="nio",0,IF(J377&gt;0,VLOOKUP(F377,'3-Productie normen'!A:M,VLOOKUP(J377,'3-Productie normen'!$B$35:$C$43,2,FALSE),FALSE)))/VLOOKUP(B377,'2-Kosten per locatie'!$A$11:$C$34,3,FALSE)</f>
        <v>0</v>
      </c>
      <c r="M377" s="78" t="str">
        <f>VLOOKUP(F377,'3-Productie normen'!A:O,14,FALSE)</f>
        <v>V</v>
      </c>
      <c r="N377" s="78"/>
      <c r="P377" s="43">
        <f t="shared" si="17"/>
        <v>6706.5</v>
      </c>
    </row>
    <row r="378" spans="1:16" ht="14.1" customHeight="1">
      <c r="A378" s="56">
        <v>378</v>
      </c>
      <c r="B378" s="72" t="s">
        <v>717</v>
      </c>
      <c r="C378" s="47" t="s">
        <v>90</v>
      </c>
      <c r="D378" s="73" t="s">
        <v>240</v>
      </c>
      <c r="E378" s="72" t="s">
        <v>219</v>
      </c>
      <c r="F378" s="72" t="s">
        <v>662</v>
      </c>
      <c r="G378" s="42" t="s">
        <v>579</v>
      </c>
      <c r="H378" s="74">
        <v>4.8</v>
      </c>
      <c r="I378" s="360">
        <f t="shared" si="15"/>
        <v>255</v>
      </c>
      <c r="J378" s="75">
        <v>255</v>
      </c>
      <c r="K378" s="76" t="e">
        <f t="shared" si="16"/>
        <v>#DIV/0!</v>
      </c>
      <c r="L378" s="77">
        <f>IF(J378="nio",0,IF(J378&gt;0,VLOOKUP(F378,'3-Productie normen'!A:M,VLOOKUP(J378,'3-Productie normen'!$B$35:$C$43,2,FALSE),FALSE)))/VLOOKUP(B378,'2-Kosten per locatie'!$A$11:$C$34,3,FALSE)</f>
        <v>0</v>
      </c>
      <c r="M378" s="78" t="str">
        <f>VLOOKUP(F378,'3-Productie normen'!A:O,14,FALSE)</f>
        <v>V</v>
      </c>
      <c r="N378" s="78"/>
      <c r="P378" s="43">
        <f t="shared" si="17"/>
        <v>1224</v>
      </c>
    </row>
    <row r="379" spans="1:16" ht="14.1" customHeight="1">
      <c r="A379" s="56">
        <v>379</v>
      </c>
      <c r="B379" s="72" t="s">
        <v>717</v>
      </c>
      <c r="C379" s="47" t="s">
        <v>90</v>
      </c>
      <c r="D379" s="73" t="s">
        <v>291</v>
      </c>
      <c r="E379" s="72" t="s">
        <v>91</v>
      </c>
      <c r="F379" s="72" t="s">
        <v>91</v>
      </c>
      <c r="G379" s="42" t="s">
        <v>579</v>
      </c>
      <c r="H379" s="74">
        <v>5.62</v>
      </c>
      <c r="I379" s="360">
        <f t="shared" si="15"/>
        <v>255</v>
      </c>
      <c r="J379" s="75">
        <v>255</v>
      </c>
      <c r="K379" s="76" t="e">
        <f t="shared" si="16"/>
        <v>#DIV/0!</v>
      </c>
      <c r="L379" s="77">
        <f>IF(J379="nio",0,IF(J379&gt;0,VLOOKUP(F379,'3-Productie normen'!A:M,VLOOKUP(J379,'3-Productie normen'!$B$35:$C$43,2,FALSE),FALSE)))/VLOOKUP(B379,'2-Kosten per locatie'!$A$11:$C$34,3,FALSE)</f>
        <v>0</v>
      </c>
      <c r="M379" s="78" t="str">
        <f>VLOOKUP(F379,'3-Productie normen'!A:O,14,FALSE)</f>
        <v>V</v>
      </c>
      <c r="N379" s="78"/>
      <c r="P379" s="43">
        <f t="shared" si="17"/>
        <v>1433.1000000000001</v>
      </c>
    </row>
    <row r="380" spans="1:16" ht="14.1" customHeight="1">
      <c r="A380" s="56">
        <v>380</v>
      </c>
      <c r="B380" s="72" t="s">
        <v>717</v>
      </c>
      <c r="C380" s="47" t="s">
        <v>90</v>
      </c>
      <c r="D380" s="73" t="s">
        <v>339</v>
      </c>
      <c r="E380" s="72" t="s">
        <v>584</v>
      </c>
      <c r="F380" s="72" t="s">
        <v>174</v>
      </c>
      <c r="G380" s="42" t="s">
        <v>212</v>
      </c>
      <c r="H380" s="74">
        <v>63.9</v>
      </c>
      <c r="I380" s="360">
        <f t="shared" si="15"/>
        <v>255</v>
      </c>
      <c r="J380" s="75">
        <v>255</v>
      </c>
      <c r="K380" s="76" t="e">
        <f t="shared" si="16"/>
        <v>#DIV/0!</v>
      </c>
      <c r="L380" s="77">
        <f>IF(J380="nio",0,IF(J380&gt;0,VLOOKUP(F380,'3-Productie normen'!A:M,VLOOKUP(J380,'3-Productie normen'!$B$35:$C$43,2,FALSE),FALSE)))/VLOOKUP(B380,'2-Kosten per locatie'!$A$11:$C$34,3,FALSE)</f>
        <v>0</v>
      </c>
      <c r="M380" s="78" t="str">
        <f>VLOOKUP(F380,'3-Productie normen'!A:O,14,FALSE)</f>
        <v>B</v>
      </c>
      <c r="N380" s="78"/>
      <c r="P380" s="43">
        <f t="shared" si="17"/>
        <v>16294.5</v>
      </c>
    </row>
    <row r="381" spans="1:16" ht="14.1" customHeight="1">
      <c r="A381" s="56">
        <v>381</v>
      </c>
      <c r="B381" s="72" t="s">
        <v>717</v>
      </c>
      <c r="C381" s="47" t="s">
        <v>90</v>
      </c>
      <c r="D381" s="73" t="s">
        <v>403</v>
      </c>
      <c r="E381" s="72" t="s">
        <v>585</v>
      </c>
      <c r="F381" s="72" t="s">
        <v>174</v>
      </c>
      <c r="G381" s="42" t="s">
        <v>212</v>
      </c>
      <c r="H381" s="74">
        <v>63.9</v>
      </c>
      <c r="I381" s="360">
        <f t="shared" si="15"/>
        <v>255</v>
      </c>
      <c r="J381" s="75">
        <v>255</v>
      </c>
      <c r="K381" s="76" t="e">
        <f t="shared" si="16"/>
        <v>#DIV/0!</v>
      </c>
      <c r="L381" s="77">
        <f>IF(J381="nio",0,IF(J381&gt;0,VLOOKUP(F381,'3-Productie normen'!A:M,VLOOKUP(J381,'3-Productie normen'!$B$35:$C$43,2,FALSE),FALSE)))/VLOOKUP(B381,'2-Kosten per locatie'!$A$11:$C$34,3,FALSE)</f>
        <v>0</v>
      </c>
      <c r="M381" s="78" t="str">
        <f>VLOOKUP(F381,'3-Productie normen'!A:O,14,FALSE)</f>
        <v>B</v>
      </c>
      <c r="N381" s="78"/>
      <c r="P381" s="43">
        <f t="shared" si="17"/>
        <v>16294.5</v>
      </c>
    </row>
    <row r="382" spans="1:16" ht="14.1" customHeight="1">
      <c r="A382" s="56">
        <v>382</v>
      </c>
      <c r="B382" s="72" t="s">
        <v>717</v>
      </c>
      <c r="C382" s="47" t="s">
        <v>90</v>
      </c>
      <c r="D382" s="73" t="s">
        <v>337</v>
      </c>
      <c r="E382" s="72" t="s">
        <v>218</v>
      </c>
      <c r="F382" s="39" t="s">
        <v>218</v>
      </c>
      <c r="G382" s="42" t="s">
        <v>579</v>
      </c>
      <c r="H382" s="74">
        <v>21.3</v>
      </c>
      <c r="I382" s="360">
        <f t="shared" si="15"/>
        <v>255</v>
      </c>
      <c r="J382" s="75">
        <v>255</v>
      </c>
      <c r="K382" s="76" t="e">
        <f t="shared" si="16"/>
        <v>#DIV/0!</v>
      </c>
      <c r="L382" s="77">
        <f>IF(J382="nio",0,IF(J382&gt;0,VLOOKUP(F382,'3-Productie normen'!A:M,VLOOKUP(J382,'3-Productie normen'!$B$35:$C$43,2,FALSE),FALSE)))/VLOOKUP(B382,'2-Kosten per locatie'!$A$11:$C$34,3,FALSE)</f>
        <v>0</v>
      </c>
      <c r="M382" s="78" t="str">
        <f>VLOOKUP(F382,'3-Productie normen'!A:O,14,FALSE)</f>
        <v>V</v>
      </c>
      <c r="N382" s="78"/>
      <c r="P382" s="43">
        <f t="shared" si="17"/>
        <v>5431.5</v>
      </c>
    </row>
    <row r="383" spans="1:16" ht="14.1" customHeight="1">
      <c r="A383" s="56">
        <v>383</v>
      </c>
      <c r="B383" s="72" t="s">
        <v>717</v>
      </c>
      <c r="C383" s="47" t="s">
        <v>90</v>
      </c>
      <c r="D383" s="73" t="s">
        <v>404</v>
      </c>
      <c r="E383" s="72" t="s">
        <v>586</v>
      </c>
      <c r="F383" s="72" t="s">
        <v>91</v>
      </c>
      <c r="G383" s="42" t="s">
        <v>579</v>
      </c>
      <c r="H383" s="74">
        <v>14.6</v>
      </c>
      <c r="I383" s="360">
        <f t="shared" si="15"/>
        <v>255</v>
      </c>
      <c r="J383" s="75">
        <v>255</v>
      </c>
      <c r="K383" s="76" t="e">
        <f t="shared" si="16"/>
        <v>#DIV/0!</v>
      </c>
      <c r="L383" s="77">
        <f>IF(J383="nio",0,IF(J383&gt;0,VLOOKUP(F383,'3-Productie normen'!A:M,VLOOKUP(J383,'3-Productie normen'!$B$35:$C$43,2,FALSE),FALSE)))/VLOOKUP(B383,'2-Kosten per locatie'!$A$11:$C$34,3,FALSE)</f>
        <v>0</v>
      </c>
      <c r="M383" s="78" t="str">
        <f>VLOOKUP(F383,'3-Productie normen'!A:O,14,FALSE)</f>
        <v>V</v>
      </c>
      <c r="N383" s="78"/>
      <c r="P383" s="43">
        <f t="shared" si="17"/>
        <v>3723</v>
      </c>
    </row>
    <row r="384" spans="1:16" ht="14.1" customHeight="1">
      <c r="A384" s="56">
        <v>384</v>
      </c>
      <c r="B384" s="72" t="s">
        <v>717</v>
      </c>
      <c r="C384" s="47" t="s">
        <v>650</v>
      </c>
      <c r="D384" s="73" t="s">
        <v>244</v>
      </c>
      <c r="E384" s="72" t="s">
        <v>483</v>
      </c>
      <c r="F384" s="315" t="s">
        <v>17</v>
      </c>
      <c r="G384" s="42" t="s">
        <v>579</v>
      </c>
      <c r="H384" s="74">
        <v>7.6</v>
      </c>
      <c r="I384" s="360">
        <f t="shared" si="15"/>
        <v>255</v>
      </c>
      <c r="J384" s="75">
        <v>255</v>
      </c>
      <c r="K384" s="76" t="e">
        <f t="shared" si="16"/>
        <v>#DIV/0!</v>
      </c>
      <c r="L384" s="77">
        <f>IF(J384="nio",0,IF(J384&gt;0,VLOOKUP(F384,'3-Productie normen'!A:M,VLOOKUP(J384,'3-Productie normen'!$B$35:$C$43,2,FALSE),FALSE)))/VLOOKUP(B384,'2-Kosten per locatie'!$A$11:$C$34,3,FALSE)</f>
        <v>0</v>
      </c>
      <c r="M384" s="78" t="str">
        <f>VLOOKUP(F384,'3-Productie normen'!A:O,14,FALSE)</f>
        <v>S</v>
      </c>
      <c r="N384" s="78"/>
      <c r="P384" s="43">
        <f t="shared" si="17"/>
        <v>1938</v>
      </c>
    </row>
    <row r="385" spans="1:16" ht="14.1" customHeight="1">
      <c r="A385" s="56">
        <v>385</v>
      </c>
      <c r="B385" s="72" t="s">
        <v>717</v>
      </c>
      <c r="C385" s="47" t="s">
        <v>650</v>
      </c>
      <c r="D385" s="73" t="s">
        <v>245</v>
      </c>
      <c r="E385" s="72" t="s">
        <v>483</v>
      </c>
      <c r="F385" s="315" t="s">
        <v>17</v>
      </c>
      <c r="G385" s="42" t="s">
        <v>579</v>
      </c>
      <c r="H385" s="74">
        <v>10.7</v>
      </c>
      <c r="I385" s="360">
        <f t="shared" si="15"/>
        <v>255</v>
      </c>
      <c r="J385" s="75">
        <v>255</v>
      </c>
      <c r="K385" s="76" t="e">
        <f t="shared" si="16"/>
        <v>#DIV/0!</v>
      </c>
      <c r="L385" s="77">
        <f>IF(J385="nio",0,IF(J385&gt;0,VLOOKUP(F385,'3-Productie normen'!A:M,VLOOKUP(J385,'3-Productie normen'!$B$35:$C$43,2,FALSE),FALSE)))/VLOOKUP(B385,'2-Kosten per locatie'!$A$11:$C$34,3,FALSE)</f>
        <v>0</v>
      </c>
      <c r="M385" s="78" t="str">
        <f>VLOOKUP(F385,'3-Productie normen'!A:O,14,FALSE)</f>
        <v>S</v>
      </c>
      <c r="N385" s="78"/>
      <c r="P385" s="43">
        <f t="shared" si="17"/>
        <v>2728.5</v>
      </c>
    </row>
    <row r="386" spans="1:16" ht="14.1" customHeight="1">
      <c r="A386" s="56">
        <v>386</v>
      </c>
      <c r="B386" s="72" t="s">
        <v>717</v>
      </c>
      <c r="C386" s="47" t="s">
        <v>650</v>
      </c>
      <c r="D386" s="73" t="s">
        <v>246</v>
      </c>
      <c r="E386" s="72" t="s">
        <v>587</v>
      </c>
      <c r="F386" s="315" t="s">
        <v>17</v>
      </c>
      <c r="G386" s="42" t="s">
        <v>579</v>
      </c>
      <c r="H386" s="74">
        <v>5</v>
      </c>
      <c r="I386" s="360">
        <f t="shared" si="15"/>
        <v>255</v>
      </c>
      <c r="J386" s="75">
        <v>255</v>
      </c>
      <c r="K386" s="76" t="e">
        <f t="shared" si="16"/>
        <v>#DIV/0!</v>
      </c>
      <c r="L386" s="77">
        <f>IF(J386="nio",0,IF(J386&gt;0,VLOOKUP(F386,'3-Productie normen'!A:M,VLOOKUP(J386,'3-Productie normen'!$B$35:$C$43,2,FALSE),FALSE)))/VLOOKUP(B386,'2-Kosten per locatie'!$A$11:$C$34,3,FALSE)</f>
        <v>0</v>
      </c>
      <c r="M386" s="78" t="str">
        <f>VLOOKUP(F386,'3-Productie normen'!A:O,14,FALSE)</f>
        <v>S</v>
      </c>
      <c r="N386" s="78"/>
      <c r="P386" s="43">
        <f t="shared" si="17"/>
        <v>1275</v>
      </c>
    </row>
    <row r="387" spans="1:16" ht="14.1" customHeight="1">
      <c r="A387" s="56">
        <v>387</v>
      </c>
      <c r="B387" s="72" t="s">
        <v>717</v>
      </c>
      <c r="C387" s="47" t="s">
        <v>650</v>
      </c>
      <c r="D387" s="73" t="s">
        <v>287</v>
      </c>
      <c r="E387" s="72" t="s">
        <v>543</v>
      </c>
      <c r="F387" s="39" t="s">
        <v>659</v>
      </c>
      <c r="G387" s="42" t="s">
        <v>579</v>
      </c>
      <c r="H387" s="74">
        <v>55.3</v>
      </c>
      <c r="I387" s="360">
        <f t="shared" si="15"/>
        <v>255</v>
      </c>
      <c r="J387" s="75">
        <v>255</v>
      </c>
      <c r="K387" s="76" t="e">
        <f t="shared" si="16"/>
        <v>#DIV/0!</v>
      </c>
      <c r="L387" s="77">
        <f>IF(J387="nio",0,IF(J387&gt;0,VLOOKUP(F387,'3-Productie normen'!A:M,VLOOKUP(J387,'3-Productie normen'!$B$35:$C$43,2,FALSE),FALSE)))/VLOOKUP(B387,'2-Kosten per locatie'!$A$11:$C$34,3,FALSE)</f>
        <v>0</v>
      </c>
      <c r="M387" s="78" t="str">
        <f>VLOOKUP(F387,'3-Productie normen'!A:O,14,FALSE)</f>
        <v>V</v>
      </c>
      <c r="N387" s="78"/>
      <c r="P387" s="43">
        <f t="shared" si="17"/>
        <v>14101.5</v>
      </c>
    </row>
    <row r="388" spans="1:16" ht="14.1" customHeight="1">
      <c r="A388" s="56">
        <v>388</v>
      </c>
      <c r="B388" s="72" t="s">
        <v>717</v>
      </c>
      <c r="C388" s="47" t="s">
        <v>650</v>
      </c>
      <c r="D388" s="73" t="s">
        <v>288</v>
      </c>
      <c r="E388" s="72" t="s">
        <v>503</v>
      </c>
      <c r="F388" s="315" t="s">
        <v>220</v>
      </c>
      <c r="G388" s="42" t="s">
        <v>579</v>
      </c>
      <c r="H388" s="74">
        <v>42.3</v>
      </c>
      <c r="I388" s="360">
        <f t="shared" si="15"/>
        <v>255</v>
      </c>
      <c r="J388" s="75">
        <v>255</v>
      </c>
      <c r="K388" s="76" t="e">
        <f t="shared" si="16"/>
        <v>#DIV/0!</v>
      </c>
      <c r="L388" s="77">
        <f>IF(J388="nio",0,IF(J388&gt;0,VLOOKUP(F388,'3-Productie normen'!A:M,VLOOKUP(J388,'3-Productie normen'!$B$35:$C$43,2,FALSE),FALSE)))/VLOOKUP(B388,'2-Kosten per locatie'!$A$11:$C$34,3,FALSE)</f>
        <v>0</v>
      </c>
      <c r="M388" s="78" t="str">
        <f>VLOOKUP(F388,'3-Productie normen'!A:O,14,FALSE)</f>
        <v>V</v>
      </c>
      <c r="N388" s="78"/>
      <c r="P388" s="43">
        <f t="shared" si="17"/>
        <v>10786.5</v>
      </c>
    </row>
    <row r="389" spans="1:16" ht="14.1" customHeight="1">
      <c r="A389" s="56">
        <v>389</v>
      </c>
      <c r="B389" s="72" t="s">
        <v>717</v>
      </c>
      <c r="C389" s="47" t="s">
        <v>650</v>
      </c>
      <c r="D389" s="73" t="s">
        <v>247</v>
      </c>
      <c r="E389" s="72" t="s">
        <v>470</v>
      </c>
      <c r="F389" s="39" t="s">
        <v>95</v>
      </c>
      <c r="G389" s="42" t="s">
        <v>579</v>
      </c>
      <c r="H389" s="74">
        <v>89.6</v>
      </c>
      <c r="I389" s="360">
        <f t="shared" si="15"/>
        <v>255</v>
      </c>
      <c r="J389" s="75">
        <v>255</v>
      </c>
      <c r="K389" s="76" t="e">
        <f t="shared" si="16"/>
        <v>#DIV/0!</v>
      </c>
      <c r="L389" s="77">
        <f>IF(J389="nio",0,IF(J389&gt;0,VLOOKUP(F389,'3-Productie normen'!A:M,VLOOKUP(J389,'3-Productie normen'!$B$35:$C$43,2,FALSE),FALSE)))/VLOOKUP(B389,'2-Kosten per locatie'!$A$11:$C$34,3,FALSE)</f>
        <v>0</v>
      </c>
      <c r="M389" s="78" t="str">
        <f>VLOOKUP(F389,'3-Productie normen'!A:O,14,FALSE)</f>
        <v>V</v>
      </c>
      <c r="N389" s="78"/>
      <c r="P389" s="43">
        <f t="shared" si="17"/>
        <v>22848</v>
      </c>
    </row>
    <row r="390" spans="1:16" ht="14.1" customHeight="1">
      <c r="A390" s="56">
        <v>390</v>
      </c>
      <c r="B390" s="72" t="s">
        <v>717</v>
      </c>
      <c r="C390" s="47" t="s">
        <v>650</v>
      </c>
      <c r="D390" s="73" t="s">
        <v>250</v>
      </c>
      <c r="E390" s="72" t="s">
        <v>503</v>
      </c>
      <c r="F390" s="315" t="s">
        <v>220</v>
      </c>
      <c r="G390" s="42" t="s">
        <v>579</v>
      </c>
      <c r="H390" s="74">
        <v>26.5</v>
      </c>
      <c r="I390" s="360">
        <f t="shared" si="15"/>
        <v>255</v>
      </c>
      <c r="J390" s="75">
        <v>255</v>
      </c>
      <c r="K390" s="76" t="e">
        <f t="shared" si="16"/>
        <v>#DIV/0!</v>
      </c>
      <c r="L390" s="77">
        <f>IF(J390="nio",0,IF(J390&gt;0,VLOOKUP(F390,'3-Productie normen'!A:M,VLOOKUP(J390,'3-Productie normen'!$B$35:$C$43,2,FALSE),FALSE)))/VLOOKUP(B390,'2-Kosten per locatie'!$A$11:$C$34,3,FALSE)</f>
        <v>0</v>
      </c>
      <c r="M390" s="78" t="str">
        <f>VLOOKUP(F390,'3-Productie normen'!A:O,14,FALSE)</f>
        <v>V</v>
      </c>
      <c r="N390" s="78"/>
      <c r="P390" s="43">
        <f t="shared" si="17"/>
        <v>6757.5</v>
      </c>
    </row>
    <row r="391" spans="1:16" ht="14.1" customHeight="1">
      <c r="A391" s="56">
        <v>391</v>
      </c>
      <c r="B391" s="72" t="s">
        <v>717</v>
      </c>
      <c r="C391" s="47" t="s">
        <v>650</v>
      </c>
      <c r="D391" s="73" t="s">
        <v>254</v>
      </c>
      <c r="E391" s="72" t="s">
        <v>588</v>
      </c>
      <c r="F391" s="72" t="s">
        <v>220</v>
      </c>
      <c r="G391" s="42" t="s">
        <v>579</v>
      </c>
      <c r="H391" s="74">
        <v>239.7</v>
      </c>
      <c r="I391" s="360">
        <f t="shared" si="15"/>
        <v>255</v>
      </c>
      <c r="J391" s="75">
        <v>255</v>
      </c>
      <c r="K391" s="76" t="e">
        <f t="shared" si="16"/>
        <v>#DIV/0!</v>
      </c>
      <c r="L391" s="77">
        <f>IF(J391="nio",0,IF(J391&gt;0,VLOOKUP(F391,'3-Productie normen'!A:M,VLOOKUP(J391,'3-Productie normen'!$B$35:$C$43,2,FALSE),FALSE)))/VLOOKUP(B391,'2-Kosten per locatie'!$A$11:$C$34,3,FALSE)</f>
        <v>0</v>
      </c>
      <c r="M391" s="78" t="str">
        <f>VLOOKUP(F391,'3-Productie normen'!A:O,14,FALSE)</f>
        <v>V</v>
      </c>
      <c r="N391" s="78"/>
      <c r="P391" s="43">
        <f t="shared" si="17"/>
        <v>61123.5</v>
      </c>
    </row>
    <row r="392" spans="1:16" ht="14.1" customHeight="1">
      <c r="A392" s="56">
        <v>392</v>
      </c>
      <c r="B392" s="72" t="s">
        <v>717</v>
      </c>
      <c r="C392" s="47" t="s">
        <v>650</v>
      </c>
      <c r="D392" s="73" t="s">
        <v>255</v>
      </c>
      <c r="E392" s="72" t="s">
        <v>589</v>
      </c>
      <c r="F392" s="39" t="s">
        <v>218</v>
      </c>
      <c r="G392" s="42" t="s">
        <v>579</v>
      </c>
      <c r="H392" s="74">
        <v>45.5</v>
      </c>
      <c r="I392" s="360">
        <f t="shared" si="15"/>
        <v>255</v>
      </c>
      <c r="J392" s="75">
        <v>255</v>
      </c>
      <c r="K392" s="76" t="e">
        <f t="shared" si="16"/>
        <v>#DIV/0!</v>
      </c>
      <c r="L392" s="77">
        <f>IF(J392="nio",0,IF(J392&gt;0,VLOOKUP(F392,'3-Productie normen'!A:M,VLOOKUP(J392,'3-Productie normen'!$B$35:$C$43,2,FALSE),FALSE)))/VLOOKUP(B392,'2-Kosten per locatie'!$A$11:$C$34,3,FALSE)</f>
        <v>0</v>
      </c>
      <c r="M392" s="78" t="str">
        <f>VLOOKUP(F392,'3-Productie normen'!A:O,14,FALSE)</f>
        <v>V</v>
      </c>
      <c r="N392" s="78"/>
      <c r="P392" s="43">
        <f t="shared" si="17"/>
        <v>11602.5</v>
      </c>
    </row>
    <row r="393" spans="1:16" ht="14.1" customHeight="1">
      <c r="A393" s="56">
        <v>393</v>
      </c>
      <c r="B393" s="72" t="s">
        <v>717</v>
      </c>
      <c r="C393" s="47" t="s">
        <v>650</v>
      </c>
      <c r="D393" s="73" t="s">
        <v>258</v>
      </c>
      <c r="E393" s="72" t="s">
        <v>442</v>
      </c>
      <c r="F393" s="72" t="s">
        <v>17</v>
      </c>
      <c r="G393" s="42" t="s">
        <v>579</v>
      </c>
      <c r="H393" s="74">
        <v>4.05</v>
      </c>
      <c r="I393" s="360">
        <f t="shared" si="15"/>
        <v>255</v>
      </c>
      <c r="J393" s="75">
        <v>255</v>
      </c>
      <c r="K393" s="76" t="e">
        <f t="shared" si="16"/>
        <v>#DIV/0!</v>
      </c>
      <c r="L393" s="77">
        <f>IF(J393="nio",0,IF(J393&gt;0,VLOOKUP(F393,'3-Productie normen'!A:M,VLOOKUP(J393,'3-Productie normen'!$B$35:$C$43,2,FALSE),FALSE)))/VLOOKUP(B393,'2-Kosten per locatie'!$A$11:$C$34,3,FALSE)</f>
        <v>0</v>
      </c>
      <c r="M393" s="78" t="str">
        <f>VLOOKUP(F393,'3-Productie normen'!A:O,14,FALSE)</f>
        <v>S</v>
      </c>
      <c r="N393" s="78"/>
      <c r="P393" s="43">
        <f t="shared" si="17"/>
        <v>1032.75</v>
      </c>
    </row>
    <row r="394" spans="1:16" ht="14.1" customHeight="1">
      <c r="A394" s="56">
        <v>394</v>
      </c>
      <c r="B394" s="72" t="s">
        <v>717</v>
      </c>
      <c r="C394" s="47" t="s">
        <v>650</v>
      </c>
      <c r="D394" s="73" t="s">
        <v>259</v>
      </c>
      <c r="E394" s="72" t="s">
        <v>442</v>
      </c>
      <c r="F394" s="72" t="s">
        <v>17</v>
      </c>
      <c r="G394" s="42" t="s">
        <v>579</v>
      </c>
      <c r="H394" s="74">
        <v>4.05</v>
      </c>
      <c r="I394" s="360">
        <f t="shared" ref="I394:I457" si="18">SUM(J394:J394)</f>
        <v>255</v>
      </c>
      <c r="J394" s="75">
        <v>255</v>
      </c>
      <c r="K394" s="76" t="e">
        <f t="shared" ref="K394:K457" si="19">IF(J394="nio",0,IF(J394&gt;0,J394*H394/L394,0))</f>
        <v>#DIV/0!</v>
      </c>
      <c r="L394" s="77">
        <f>IF(J394="nio",0,IF(J394&gt;0,VLOOKUP(F394,'3-Productie normen'!A:M,VLOOKUP(J394,'3-Productie normen'!$B$35:$C$43,2,FALSE),FALSE)))/VLOOKUP(B394,'2-Kosten per locatie'!$A$11:$C$34,3,FALSE)</f>
        <v>0</v>
      </c>
      <c r="M394" s="78" t="str">
        <f>VLOOKUP(F394,'3-Productie normen'!A:O,14,FALSE)</f>
        <v>S</v>
      </c>
      <c r="N394" s="78"/>
      <c r="P394" s="43">
        <f t="shared" ref="P394:P457" si="20">I394*H394</f>
        <v>1032.75</v>
      </c>
    </row>
    <row r="395" spans="1:16" ht="14.1" customHeight="1">
      <c r="A395" s="56">
        <v>395</v>
      </c>
      <c r="B395" s="72" t="s">
        <v>717</v>
      </c>
      <c r="C395" s="47" t="s">
        <v>650</v>
      </c>
      <c r="D395" s="73" t="s">
        <v>260</v>
      </c>
      <c r="E395" s="72" t="s">
        <v>443</v>
      </c>
      <c r="F395" s="315" t="s">
        <v>17</v>
      </c>
      <c r="G395" s="42" t="s">
        <v>579</v>
      </c>
      <c r="H395" s="74">
        <v>2.1800000000000002</v>
      </c>
      <c r="I395" s="360">
        <f t="shared" si="18"/>
        <v>255</v>
      </c>
      <c r="J395" s="75">
        <v>255</v>
      </c>
      <c r="K395" s="76" t="e">
        <f t="shared" si="19"/>
        <v>#DIV/0!</v>
      </c>
      <c r="L395" s="77">
        <f>IF(J395="nio",0,IF(J395&gt;0,VLOOKUP(F395,'3-Productie normen'!A:M,VLOOKUP(J395,'3-Productie normen'!$B$35:$C$43,2,FALSE),FALSE)))/VLOOKUP(B395,'2-Kosten per locatie'!$A$11:$C$34,3,FALSE)</f>
        <v>0</v>
      </c>
      <c r="M395" s="78" t="str">
        <f>VLOOKUP(F395,'3-Productie normen'!A:O,14,FALSE)</f>
        <v>S</v>
      </c>
      <c r="N395" s="78"/>
      <c r="P395" s="43">
        <f t="shared" si="20"/>
        <v>555.90000000000009</v>
      </c>
    </row>
    <row r="396" spans="1:16" ht="14.1" customHeight="1">
      <c r="A396" s="56">
        <v>396</v>
      </c>
      <c r="B396" s="72" t="s">
        <v>717</v>
      </c>
      <c r="C396" s="47" t="s">
        <v>650</v>
      </c>
      <c r="D396" s="73" t="s">
        <v>405</v>
      </c>
      <c r="E396" s="72" t="s">
        <v>443</v>
      </c>
      <c r="F396" s="315" t="s">
        <v>17</v>
      </c>
      <c r="G396" s="42" t="s">
        <v>579</v>
      </c>
      <c r="H396" s="74">
        <v>2.1800000000000002</v>
      </c>
      <c r="I396" s="360">
        <f t="shared" si="18"/>
        <v>255</v>
      </c>
      <c r="J396" s="75">
        <v>255</v>
      </c>
      <c r="K396" s="76" t="e">
        <f t="shared" si="19"/>
        <v>#DIV/0!</v>
      </c>
      <c r="L396" s="77">
        <f>IF(J396="nio",0,IF(J396&gt;0,VLOOKUP(F396,'3-Productie normen'!A:M,VLOOKUP(J396,'3-Productie normen'!$B$35:$C$43,2,FALSE),FALSE)))/VLOOKUP(B396,'2-Kosten per locatie'!$A$11:$C$34,3,FALSE)</f>
        <v>0</v>
      </c>
      <c r="M396" s="78" t="str">
        <f>VLOOKUP(F396,'3-Productie normen'!A:O,14,FALSE)</f>
        <v>S</v>
      </c>
      <c r="N396" s="78"/>
      <c r="P396" s="43">
        <f t="shared" si="20"/>
        <v>555.90000000000009</v>
      </c>
    </row>
    <row r="397" spans="1:16" ht="14.1" customHeight="1">
      <c r="A397" s="56">
        <v>397</v>
      </c>
      <c r="B397" s="72" t="s">
        <v>717</v>
      </c>
      <c r="C397" s="47" t="s">
        <v>650</v>
      </c>
      <c r="D397" s="73" t="s">
        <v>406</v>
      </c>
      <c r="E397" s="72" t="s">
        <v>443</v>
      </c>
      <c r="F397" s="315" t="s">
        <v>17</v>
      </c>
      <c r="G397" s="42" t="s">
        <v>579</v>
      </c>
      <c r="H397" s="74">
        <v>2.41</v>
      </c>
      <c r="I397" s="360">
        <f t="shared" si="18"/>
        <v>255</v>
      </c>
      <c r="J397" s="75">
        <v>255</v>
      </c>
      <c r="K397" s="76" t="e">
        <f t="shared" si="19"/>
        <v>#DIV/0!</v>
      </c>
      <c r="L397" s="77">
        <f>IF(J397="nio",0,IF(J397&gt;0,VLOOKUP(F397,'3-Productie normen'!A:M,VLOOKUP(J397,'3-Productie normen'!$B$35:$C$43,2,FALSE),FALSE)))/VLOOKUP(B397,'2-Kosten per locatie'!$A$11:$C$34,3,FALSE)</f>
        <v>0</v>
      </c>
      <c r="M397" s="78" t="str">
        <f>VLOOKUP(F397,'3-Productie normen'!A:O,14,FALSE)</f>
        <v>S</v>
      </c>
      <c r="N397" s="78"/>
      <c r="P397" s="43">
        <f t="shared" si="20"/>
        <v>614.55000000000007</v>
      </c>
    </row>
    <row r="398" spans="1:16" ht="14.1" customHeight="1">
      <c r="A398" s="56">
        <v>398</v>
      </c>
      <c r="B398" s="72" t="s">
        <v>717</v>
      </c>
      <c r="C398" s="47" t="s">
        <v>650</v>
      </c>
      <c r="D398" s="73" t="s">
        <v>292</v>
      </c>
      <c r="E398" s="72" t="s">
        <v>443</v>
      </c>
      <c r="F398" s="315" t="s">
        <v>17</v>
      </c>
      <c r="G398" s="42" t="s">
        <v>579</v>
      </c>
      <c r="H398" s="74">
        <v>2.41</v>
      </c>
      <c r="I398" s="360">
        <f t="shared" si="18"/>
        <v>255</v>
      </c>
      <c r="J398" s="75">
        <v>255</v>
      </c>
      <c r="K398" s="76" t="e">
        <f t="shared" si="19"/>
        <v>#DIV/0!</v>
      </c>
      <c r="L398" s="77">
        <f>IF(J398="nio",0,IF(J398&gt;0,VLOOKUP(F398,'3-Productie normen'!A:M,VLOOKUP(J398,'3-Productie normen'!$B$35:$C$43,2,FALSE),FALSE)))/VLOOKUP(B398,'2-Kosten per locatie'!$A$11:$C$34,3,FALSE)</f>
        <v>0</v>
      </c>
      <c r="M398" s="78" t="str">
        <f>VLOOKUP(F398,'3-Productie normen'!A:O,14,FALSE)</f>
        <v>S</v>
      </c>
      <c r="N398" s="78"/>
      <c r="P398" s="43">
        <f t="shared" si="20"/>
        <v>614.55000000000007</v>
      </c>
    </row>
    <row r="399" spans="1:16" ht="14.1" customHeight="1">
      <c r="A399" s="56">
        <v>399</v>
      </c>
      <c r="B399" s="72" t="s">
        <v>717</v>
      </c>
      <c r="C399" s="47" t="s">
        <v>650</v>
      </c>
      <c r="D399" s="73" t="s">
        <v>293</v>
      </c>
      <c r="E399" s="72" t="s">
        <v>442</v>
      </c>
      <c r="F399" s="72" t="s">
        <v>17</v>
      </c>
      <c r="G399" s="42" t="s">
        <v>579</v>
      </c>
      <c r="H399" s="74">
        <v>4.13</v>
      </c>
      <c r="I399" s="360">
        <f t="shared" si="18"/>
        <v>255</v>
      </c>
      <c r="J399" s="75">
        <v>255</v>
      </c>
      <c r="K399" s="76" t="e">
        <f t="shared" si="19"/>
        <v>#DIV/0!</v>
      </c>
      <c r="L399" s="77">
        <f>IF(J399="nio",0,IF(J399&gt;0,VLOOKUP(F399,'3-Productie normen'!A:M,VLOOKUP(J399,'3-Productie normen'!$B$35:$C$43,2,FALSE),FALSE)))/VLOOKUP(B399,'2-Kosten per locatie'!$A$11:$C$34,3,FALSE)</f>
        <v>0</v>
      </c>
      <c r="M399" s="78" t="str">
        <f>VLOOKUP(F399,'3-Productie normen'!A:O,14,FALSE)</f>
        <v>S</v>
      </c>
      <c r="N399" s="78"/>
      <c r="P399" s="43">
        <f t="shared" si="20"/>
        <v>1053.1499999999999</v>
      </c>
    </row>
    <row r="400" spans="1:16" ht="14.1" customHeight="1">
      <c r="A400" s="56">
        <v>400</v>
      </c>
      <c r="B400" s="72" t="s">
        <v>717</v>
      </c>
      <c r="C400" s="47" t="s">
        <v>650</v>
      </c>
      <c r="D400" s="73" t="s">
        <v>407</v>
      </c>
      <c r="E400" s="72" t="s">
        <v>93</v>
      </c>
      <c r="F400" s="42" t="s">
        <v>1</v>
      </c>
      <c r="G400" s="42" t="s">
        <v>579</v>
      </c>
      <c r="H400" s="74">
        <v>106.1</v>
      </c>
      <c r="I400" s="360">
        <f t="shared" si="18"/>
        <v>255</v>
      </c>
      <c r="J400" s="75">
        <v>255</v>
      </c>
      <c r="K400" s="76" t="e">
        <f t="shared" si="19"/>
        <v>#DIV/0!</v>
      </c>
      <c r="L400" s="77">
        <f>IF(J400="nio",0,IF(J400&gt;0,VLOOKUP(F400,'3-Productie normen'!A:M,VLOOKUP(J400,'3-Productie normen'!$B$35:$C$43,2,FALSE),FALSE)))/VLOOKUP(B400,'2-Kosten per locatie'!$A$11:$C$34,3,FALSE)</f>
        <v>0</v>
      </c>
      <c r="M400" s="78" t="str">
        <f>VLOOKUP(F400,'3-Productie normen'!A:O,14,FALSE)</f>
        <v>V</v>
      </c>
      <c r="N400" s="78"/>
      <c r="P400" s="43">
        <f t="shared" si="20"/>
        <v>27055.5</v>
      </c>
    </row>
    <row r="401" spans="1:16" ht="14.1" customHeight="1">
      <c r="A401" s="56">
        <v>401</v>
      </c>
      <c r="B401" s="72" t="s">
        <v>717</v>
      </c>
      <c r="C401" s="47" t="s">
        <v>651</v>
      </c>
      <c r="D401" s="73" t="s">
        <v>261</v>
      </c>
      <c r="E401" s="72" t="s">
        <v>590</v>
      </c>
      <c r="F401" s="315" t="s">
        <v>176</v>
      </c>
      <c r="G401" s="42" t="s">
        <v>212</v>
      </c>
      <c r="H401" s="74">
        <v>59.5</v>
      </c>
      <c r="I401" s="360">
        <f t="shared" si="18"/>
        <v>255</v>
      </c>
      <c r="J401" s="75">
        <v>255</v>
      </c>
      <c r="K401" s="76" t="e">
        <f t="shared" si="19"/>
        <v>#DIV/0!</v>
      </c>
      <c r="L401" s="77">
        <f>IF(J401="nio",0,IF(J401&gt;0,VLOOKUP(F401,'3-Productie normen'!A:M,VLOOKUP(J401,'3-Productie normen'!$B$35:$C$43,2,FALSE),FALSE)))/VLOOKUP(B401,'2-Kosten per locatie'!$A$11:$C$34,3,FALSE)</f>
        <v>0</v>
      </c>
      <c r="M401" s="78" t="str">
        <f>VLOOKUP(F401,'3-Productie normen'!A:O,14,FALSE)</f>
        <v>B</v>
      </c>
      <c r="N401" s="78"/>
      <c r="P401" s="43">
        <f t="shared" si="20"/>
        <v>15172.5</v>
      </c>
    </row>
    <row r="402" spans="1:16" ht="14.1" customHeight="1">
      <c r="A402" s="56">
        <v>402</v>
      </c>
      <c r="B402" s="72" t="s">
        <v>717</v>
      </c>
      <c r="C402" s="47" t="s">
        <v>651</v>
      </c>
      <c r="D402" s="73" t="s">
        <v>263</v>
      </c>
      <c r="E402" s="72" t="s">
        <v>503</v>
      </c>
      <c r="F402" s="315" t="s">
        <v>220</v>
      </c>
      <c r="G402" s="42" t="s">
        <v>579</v>
      </c>
      <c r="H402" s="74">
        <v>41.8</v>
      </c>
      <c r="I402" s="360">
        <f t="shared" si="18"/>
        <v>255</v>
      </c>
      <c r="J402" s="75">
        <v>255</v>
      </c>
      <c r="K402" s="76" t="e">
        <f t="shared" si="19"/>
        <v>#DIV/0!</v>
      </c>
      <c r="L402" s="77">
        <f>IF(J402="nio",0,IF(J402&gt;0,VLOOKUP(F402,'3-Productie normen'!A:M,VLOOKUP(J402,'3-Productie normen'!$B$35:$C$43,2,FALSE),FALSE)))/VLOOKUP(B402,'2-Kosten per locatie'!$A$11:$C$34,3,FALSE)</f>
        <v>0</v>
      </c>
      <c r="M402" s="78" t="str">
        <f>VLOOKUP(F402,'3-Productie normen'!A:O,14,FALSE)</f>
        <v>V</v>
      </c>
      <c r="N402" s="78"/>
      <c r="P402" s="43">
        <f t="shared" si="20"/>
        <v>10659</v>
      </c>
    </row>
    <row r="403" spans="1:16" ht="14.1" customHeight="1">
      <c r="A403" s="56">
        <v>403</v>
      </c>
      <c r="B403" s="72" t="s">
        <v>717</v>
      </c>
      <c r="C403" s="47" t="s">
        <v>651</v>
      </c>
      <c r="D403" s="73" t="s">
        <v>276</v>
      </c>
      <c r="E403" s="72" t="s">
        <v>503</v>
      </c>
      <c r="F403" s="315" t="s">
        <v>220</v>
      </c>
      <c r="G403" s="42" t="s">
        <v>579</v>
      </c>
      <c r="H403" s="74">
        <v>68.599999999999994</v>
      </c>
      <c r="I403" s="360">
        <f t="shared" si="18"/>
        <v>255</v>
      </c>
      <c r="J403" s="75">
        <v>255</v>
      </c>
      <c r="K403" s="76" t="e">
        <f t="shared" si="19"/>
        <v>#DIV/0!</v>
      </c>
      <c r="L403" s="77">
        <f>IF(J403="nio",0,IF(J403&gt;0,VLOOKUP(F403,'3-Productie normen'!A:M,VLOOKUP(J403,'3-Productie normen'!$B$35:$C$43,2,FALSE),FALSE)))/VLOOKUP(B403,'2-Kosten per locatie'!$A$11:$C$34,3,FALSE)</f>
        <v>0</v>
      </c>
      <c r="M403" s="78" t="str">
        <f>VLOOKUP(F403,'3-Productie normen'!A:O,14,FALSE)</f>
        <v>V</v>
      </c>
      <c r="N403" s="78"/>
      <c r="P403" s="43">
        <f t="shared" si="20"/>
        <v>17493</v>
      </c>
    </row>
    <row r="404" spans="1:16" ht="14.1" customHeight="1">
      <c r="A404" s="56">
        <v>404</v>
      </c>
      <c r="B404" s="72" t="s">
        <v>717</v>
      </c>
      <c r="C404" s="47" t="s">
        <v>651</v>
      </c>
      <c r="D404" s="73" t="s">
        <v>277</v>
      </c>
      <c r="E404" s="72" t="s">
        <v>591</v>
      </c>
      <c r="F404" s="72" t="s">
        <v>176</v>
      </c>
      <c r="G404" s="42" t="s">
        <v>212</v>
      </c>
      <c r="H404" s="74">
        <v>22.6</v>
      </c>
      <c r="I404" s="360">
        <f t="shared" si="18"/>
        <v>255</v>
      </c>
      <c r="J404" s="75">
        <v>255</v>
      </c>
      <c r="K404" s="76" t="e">
        <f t="shared" si="19"/>
        <v>#DIV/0!</v>
      </c>
      <c r="L404" s="77">
        <f>IF(J404="nio",0,IF(J404&gt;0,VLOOKUP(F404,'3-Productie normen'!A:M,VLOOKUP(J404,'3-Productie normen'!$B$35:$C$43,2,FALSE),FALSE)))/VLOOKUP(B404,'2-Kosten per locatie'!$A$11:$C$34,3,FALSE)</f>
        <v>0</v>
      </c>
      <c r="M404" s="78" t="str">
        <f>VLOOKUP(F404,'3-Productie normen'!A:O,14,FALSE)</f>
        <v>B</v>
      </c>
      <c r="N404" s="78"/>
      <c r="P404" s="43">
        <f t="shared" si="20"/>
        <v>5763</v>
      </c>
    </row>
    <row r="405" spans="1:16" ht="14.1" customHeight="1">
      <c r="A405" s="56">
        <v>405</v>
      </c>
      <c r="B405" s="72" t="s">
        <v>717</v>
      </c>
      <c r="C405" s="47" t="s">
        <v>651</v>
      </c>
      <c r="D405" s="73" t="s">
        <v>278</v>
      </c>
      <c r="E405" s="72" t="s">
        <v>452</v>
      </c>
      <c r="F405" s="315" t="s">
        <v>174</v>
      </c>
      <c r="G405" s="42" t="s">
        <v>212</v>
      </c>
      <c r="H405" s="74">
        <v>75.2</v>
      </c>
      <c r="I405" s="360">
        <f t="shared" si="18"/>
        <v>255</v>
      </c>
      <c r="J405" s="75">
        <v>255</v>
      </c>
      <c r="K405" s="76" t="e">
        <f t="shared" si="19"/>
        <v>#DIV/0!</v>
      </c>
      <c r="L405" s="77">
        <f>IF(J405="nio",0,IF(J405&gt;0,VLOOKUP(F405,'3-Productie normen'!A:M,VLOOKUP(J405,'3-Productie normen'!$B$35:$C$43,2,FALSE),FALSE)))/VLOOKUP(B405,'2-Kosten per locatie'!$A$11:$C$34,3,FALSE)</f>
        <v>0</v>
      </c>
      <c r="M405" s="78" t="str">
        <f>VLOOKUP(F405,'3-Productie normen'!A:O,14,FALSE)</f>
        <v>B</v>
      </c>
      <c r="N405" s="78"/>
      <c r="P405" s="43">
        <f t="shared" si="20"/>
        <v>19176</v>
      </c>
    </row>
    <row r="406" spans="1:16" ht="14.1" customHeight="1">
      <c r="A406" s="56">
        <v>406</v>
      </c>
      <c r="B406" s="72" t="s">
        <v>717</v>
      </c>
      <c r="C406" s="47" t="s">
        <v>651</v>
      </c>
      <c r="D406" s="73" t="s">
        <v>279</v>
      </c>
      <c r="E406" s="72" t="s">
        <v>592</v>
      </c>
      <c r="F406" s="72" t="s">
        <v>176</v>
      </c>
      <c r="G406" s="42" t="s">
        <v>212</v>
      </c>
      <c r="H406" s="74">
        <v>17.8</v>
      </c>
      <c r="I406" s="360">
        <f t="shared" si="18"/>
        <v>255</v>
      </c>
      <c r="J406" s="75">
        <v>255</v>
      </c>
      <c r="K406" s="76" t="e">
        <f t="shared" si="19"/>
        <v>#DIV/0!</v>
      </c>
      <c r="L406" s="77">
        <f>IF(J406="nio",0,IF(J406&gt;0,VLOOKUP(F406,'3-Productie normen'!A:M,VLOOKUP(J406,'3-Productie normen'!$B$35:$C$43,2,FALSE),FALSE)))/VLOOKUP(B406,'2-Kosten per locatie'!$A$11:$C$34,3,FALSE)</f>
        <v>0</v>
      </c>
      <c r="M406" s="78" t="str">
        <f>VLOOKUP(F406,'3-Productie normen'!A:O,14,FALSE)</f>
        <v>B</v>
      </c>
      <c r="N406" s="78"/>
      <c r="P406" s="43">
        <f t="shared" si="20"/>
        <v>4539</v>
      </c>
    </row>
    <row r="407" spans="1:16" ht="14.1" customHeight="1">
      <c r="A407" s="56">
        <v>407</v>
      </c>
      <c r="B407" s="72" t="s">
        <v>717</v>
      </c>
      <c r="C407" s="47" t="s">
        <v>651</v>
      </c>
      <c r="D407" s="73" t="s">
        <v>280</v>
      </c>
      <c r="E407" s="72" t="s">
        <v>593</v>
      </c>
      <c r="F407" s="315" t="s">
        <v>174</v>
      </c>
      <c r="G407" s="42" t="s">
        <v>212</v>
      </c>
      <c r="H407" s="74">
        <v>4.2</v>
      </c>
      <c r="I407" s="360">
        <f t="shared" si="18"/>
        <v>255</v>
      </c>
      <c r="J407" s="75">
        <v>255</v>
      </c>
      <c r="K407" s="76" t="e">
        <f t="shared" si="19"/>
        <v>#DIV/0!</v>
      </c>
      <c r="L407" s="77">
        <f>IF(J407="nio",0,IF(J407&gt;0,VLOOKUP(F407,'3-Productie normen'!A:M,VLOOKUP(J407,'3-Productie normen'!$B$35:$C$43,2,FALSE),FALSE)))/VLOOKUP(B407,'2-Kosten per locatie'!$A$11:$C$34,3,FALSE)</f>
        <v>0</v>
      </c>
      <c r="M407" s="78" t="str">
        <f>VLOOKUP(F407,'3-Productie normen'!A:O,14,FALSE)</f>
        <v>B</v>
      </c>
      <c r="N407" s="78"/>
      <c r="P407" s="43">
        <f t="shared" si="20"/>
        <v>1071</v>
      </c>
    </row>
    <row r="408" spans="1:16" ht="14.1" customHeight="1">
      <c r="A408" s="56">
        <v>408</v>
      </c>
      <c r="B408" s="72" t="s">
        <v>717</v>
      </c>
      <c r="C408" s="47" t="s">
        <v>651</v>
      </c>
      <c r="D408" s="73" t="s">
        <v>281</v>
      </c>
      <c r="E408" s="72" t="s">
        <v>594</v>
      </c>
      <c r="F408" s="315" t="s">
        <v>176</v>
      </c>
      <c r="G408" s="42" t="s">
        <v>212</v>
      </c>
      <c r="H408" s="74">
        <v>6.4</v>
      </c>
      <c r="I408" s="360">
        <f t="shared" si="18"/>
        <v>255</v>
      </c>
      <c r="J408" s="75">
        <v>255</v>
      </c>
      <c r="K408" s="76" t="e">
        <f t="shared" si="19"/>
        <v>#DIV/0!</v>
      </c>
      <c r="L408" s="77">
        <f>IF(J408="nio",0,IF(J408&gt;0,VLOOKUP(F408,'3-Productie normen'!A:M,VLOOKUP(J408,'3-Productie normen'!$B$35:$C$43,2,FALSE),FALSE)))/VLOOKUP(B408,'2-Kosten per locatie'!$A$11:$C$34,3,FALSE)</f>
        <v>0</v>
      </c>
      <c r="M408" s="78" t="str">
        <f>VLOOKUP(F408,'3-Productie normen'!A:O,14,FALSE)</f>
        <v>B</v>
      </c>
      <c r="N408" s="78"/>
      <c r="P408" s="43">
        <f t="shared" si="20"/>
        <v>1632</v>
      </c>
    </row>
    <row r="409" spans="1:16" ht="14.1" customHeight="1">
      <c r="A409" s="56">
        <v>409</v>
      </c>
      <c r="B409" s="72" t="s">
        <v>717</v>
      </c>
      <c r="C409" s="47" t="s">
        <v>651</v>
      </c>
      <c r="D409" s="73" t="s">
        <v>283</v>
      </c>
      <c r="E409" s="72" t="s">
        <v>594</v>
      </c>
      <c r="F409" s="315" t="s">
        <v>176</v>
      </c>
      <c r="G409" s="42" t="s">
        <v>212</v>
      </c>
      <c r="H409" s="74">
        <v>6.4</v>
      </c>
      <c r="I409" s="360">
        <f t="shared" si="18"/>
        <v>255</v>
      </c>
      <c r="J409" s="75">
        <v>255</v>
      </c>
      <c r="K409" s="76" t="e">
        <f t="shared" si="19"/>
        <v>#DIV/0!</v>
      </c>
      <c r="L409" s="77">
        <f>IF(J409="nio",0,IF(J409&gt;0,VLOOKUP(F409,'3-Productie normen'!A:M,VLOOKUP(J409,'3-Productie normen'!$B$35:$C$43,2,FALSE),FALSE)))/VLOOKUP(B409,'2-Kosten per locatie'!$A$11:$C$34,3,FALSE)</f>
        <v>0</v>
      </c>
      <c r="M409" s="78" t="str">
        <f>VLOOKUP(F409,'3-Productie normen'!A:O,14,FALSE)</f>
        <v>B</v>
      </c>
      <c r="N409" s="78"/>
      <c r="P409" s="43">
        <f t="shared" si="20"/>
        <v>1632</v>
      </c>
    </row>
    <row r="410" spans="1:16" ht="14.1" customHeight="1">
      <c r="A410" s="56">
        <v>410</v>
      </c>
      <c r="B410" s="72" t="s">
        <v>717</v>
      </c>
      <c r="C410" s="47" t="s">
        <v>651</v>
      </c>
      <c r="D410" s="73" t="s">
        <v>284</v>
      </c>
      <c r="E410" s="72" t="s">
        <v>593</v>
      </c>
      <c r="F410" s="315" t="s">
        <v>174</v>
      </c>
      <c r="G410" s="42" t="s">
        <v>212</v>
      </c>
      <c r="H410" s="74">
        <v>4.2</v>
      </c>
      <c r="I410" s="360">
        <f t="shared" si="18"/>
        <v>255</v>
      </c>
      <c r="J410" s="75">
        <v>255</v>
      </c>
      <c r="K410" s="76" t="e">
        <f t="shared" si="19"/>
        <v>#DIV/0!</v>
      </c>
      <c r="L410" s="77">
        <f>IF(J410="nio",0,IF(J410&gt;0,VLOOKUP(F410,'3-Productie normen'!A:M,VLOOKUP(J410,'3-Productie normen'!$B$35:$C$43,2,FALSE),FALSE)))/VLOOKUP(B410,'2-Kosten per locatie'!$A$11:$C$34,3,FALSE)</f>
        <v>0</v>
      </c>
      <c r="M410" s="78" t="str">
        <f>VLOOKUP(F410,'3-Productie normen'!A:O,14,FALSE)</f>
        <v>B</v>
      </c>
      <c r="N410" s="78"/>
      <c r="P410" s="43">
        <f t="shared" si="20"/>
        <v>1071</v>
      </c>
    </row>
    <row r="411" spans="1:16" ht="14.1" customHeight="1">
      <c r="A411" s="56">
        <v>411</v>
      </c>
      <c r="B411" s="72" t="s">
        <v>717</v>
      </c>
      <c r="C411" s="47" t="s">
        <v>651</v>
      </c>
      <c r="D411" s="73" t="s">
        <v>285</v>
      </c>
      <c r="E411" s="72" t="s">
        <v>452</v>
      </c>
      <c r="F411" s="315" t="s">
        <v>174</v>
      </c>
      <c r="G411" s="42" t="s">
        <v>212</v>
      </c>
      <c r="H411" s="74">
        <v>74.7</v>
      </c>
      <c r="I411" s="360">
        <f t="shared" si="18"/>
        <v>255</v>
      </c>
      <c r="J411" s="75">
        <v>255</v>
      </c>
      <c r="K411" s="76" t="e">
        <f t="shared" si="19"/>
        <v>#DIV/0!</v>
      </c>
      <c r="L411" s="77">
        <f>IF(J411="nio",0,IF(J411&gt;0,VLOOKUP(F411,'3-Productie normen'!A:M,VLOOKUP(J411,'3-Productie normen'!$B$35:$C$43,2,FALSE),FALSE)))/VLOOKUP(B411,'2-Kosten per locatie'!$A$11:$C$34,3,FALSE)</f>
        <v>0</v>
      </c>
      <c r="M411" s="78" t="str">
        <f>VLOOKUP(F411,'3-Productie normen'!A:O,14,FALSE)</f>
        <v>B</v>
      </c>
      <c r="N411" s="78"/>
      <c r="P411" s="43">
        <f t="shared" si="20"/>
        <v>19048.5</v>
      </c>
    </row>
    <row r="412" spans="1:16" ht="14.1" customHeight="1">
      <c r="A412" s="56">
        <v>412</v>
      </c>
      <c r="B412" s="72" t="s">
        <v>717</v>
      </c>
      <c r="C412" s="47" t="s">
        <v>651</v>
      </c>
      <c r="D412" s="73" t="s">
        <v>408</v>
      </c>
      <c r="E412" s="72" t="s">
        <v>452</v>
      </c>
      <c r="F412" s="315" t="s">
        <v>174</v>
      </c>
      <c r="G412" s="42" t="s">
        <v>212</v>
      </c>
      <c r="H412" s="74">
        <v>23.5</v>
      </c>
      <c r="I412" s="360">
        <f t="shared" si="18"/>
        <v>255</v>
      </c>
      <c r="J412" s="75">
        <v>255</v>
      </c>
      <c r="K412" s="76" t="e">
        <f t="shared" si="19"/>
        <v>#DIV/0!</v>
      </c>
      <c r="L412" s="77">
        <f>IF(J412="nio",0,IF(J412&gt;0,VLOOKUP(F412,'3-Productie normen'!A:M,VLOOKUP(J412,'3-Productie normen'!$B$35:$C$43,2,FALSE),FALSE)))/VLOOKUP(B412,'2-Kosten per locatie'!$A$11:$C$34,3,FALSE)</f>
        <v>0</v>
      </c>
      <c r="M412" s="78" t="str">
        <f>VLOOKUP(F412,'3-Productie normen'!A:O,14,FALSE)</f>
        <v>B</v>
      </c>
      <c r="N412" s="78"/>
      <c r="P412" s="43">
        <f t="shared" si="20"/>
        <v>5992.5</v>
      </c>
    </row>
    <row r="413" spans="1:16" ht="14.1" customHeight="1">
      <c r="A413" s="56">
        <v>413</v>
      </c>
      <c r="B413" s="72" t="s">
        <v>648</v>
      </c>
      <c r="C413" s="47" t="s">
        <v>90</v>
      </c>
      <c r="D413" s="73"/>
      <c r="E413" s="72" t="s">
        <v>595</v>
      </c>
      <c r="F413" s="315" t="s">
        <v>220</v>
      </c>
      <c r="G413" s="42" t="s">
        <v>596</v>
      </c>
      <c r="H413" s="74">
        <v>12.6</v>
      </c>
      <c r="I413" s="360">
        <f t="shared" si="18"/>
        <v>156</v>
      </c>
      <c r="J413" s="75">
        <v>156</v>
      </c>
      <c r="K413" s="76" t="e">
        <f t="shared" si="19"/>
        <v>#DIV/0!</v>
      </c>
      <c r="L413" s="77">
        <f>IF(J413="nio",0,IF(J413&gt;0,VLOOKUP(F413,'3-Productie normen'!A:M,VLOOKUP(J413,'3-Productie normen'!$B$35:$C$43,2,FALSE),FALSE)))/VLOOKUP(B413,'2-Kosten per locatie'!$A$11:$C$34,3,FALSE)</f>
        <v>0</v>
      </c>
      <c r="M413" s="78" t="str">
        <f>VLOOKUP(F413,'3-Productie normen'!A:O,14,FALSE)</f>
        <v>V</v>
      </c>
      <c r="N413" s="78"/>
      <c r="P413" s="43">
        <f t="shared" si="20"/>
        <v>1965.6</v>
      </c>
    </row>
    <row r="414" spans="1:16" ht="14.1" customHeight="1">
      <c r="A414" s="56">
        <v>414</v>
      </c>
      <c r="B414" s="72" t="s">
        <v>648</v>
      </c>
      <c r="C414" s="47" t="s">
        <v>90</v>
      </c>
      <c r="D414" s="73"/>
      <c r="E414" s="72" t="s">
        <v>597</v>
      </c>
      <c r="F414" s="315" t="s">
        <v>174</v>
      </c>
      <c r="G414" s="42" t="s">
        <v>596</v>
      </c>
      <c r="H414" s="74">
        <v>17.89</v>
      </c>
      <c r="I414" s="360">
        <f t="shared" si="18"/>
        <v>52</v>
      </c>
      <c r="J414" s="75">
        <v>52</v>
      </c>
      <c r="K414" s="76" t="e">
        <f t="shared" si="19"/>
        <v>#DIV/0!</v>
      </c>
      <c r="L414" s="77">
        <f>IF(J414="nio",0,IF(J414&gt;0,VLOOKUP(F414,'3-Productie normen'!A:M,VLOOKUP(J414,'3-Productie normen'!$B$35:$C$43,2,FALSE),FALSE)))/VLOOKUP(B414,'2-Kosten per locatie'!$A$11:$C$34,3,FALSE)</f>
        <v>0</v>
      </c>
      <c r="M414" s="78" t="str">
        <f>VLOOKUP(F414,'3-Productie normen'!A:O,14,FALSE)</f>
        <v>B</v>
      </c>
      <c r="N414" s="78"/>
      <c r="P414" s="43">
        <f t="shared" si="20"/>
        <v>930.28</v>
      </c>
    </row>
    <row r="415" spans="1:16" ht="14.1" customHeight="1">
      <c r="A415" s="56">
        <v>415</v>
      </c>
      <c r="B415" s="72" t="s">
        <v>648</v>
      </c>
      <c r="C415" s="47" t="s">
        <v>90</v>
      </c>
      <c r="D415" s="73"/>
      <c r="E415" s="72" t="s">
        <v>598</v>
      </c>
      <c r="F415" s="315" t="s">
        <v>174</v>
      </c>
      <c r="G415" s="42" t="s">
        <v>596</v>
      </c>
      <c r="H415" s="74">
        <v>24.84</v>
      </c>
      <c r="I415" s="360">
        <f t="shared" si="18"/>
        <v>52</v>
      </c>
      <c r="J415" s="75">
        <v>52</v>
      </c>
      <c r="K415" s="76" t="e">
        <f t="shared" si="19"/>
        <v>#DIV/0!</v>
      </c>
      <c r="L415" s="77">
        <f>IF(J415="nio",0,IF(J415&gt;0,VLOOKUP(F415,'3-Productie normen'!A:M,VLOOKUP(J415,'3-Productie normen'!$B$35:$C$43,2,FALSE),FALSE)))/VLOOKUP(B415,'2-Kosten per locatie'!$A$11:$C$34,3,FALSE)</f>
        <v>0</v>
      </c>
      <c r="M415" s="78" t="str">
        <f>VLOOKUP(F415,'3-Productie normen'!A:O,14,FALSE)</f>
        <v>B</v>
      </c>
      <c r="N415" s="78"/>
      <c r="P415" s="43">
        <f t="shared" si="20"/>
        <v>1291.68</v>
      </c>
    </row>
    <row r="416" spans="1:16" ht="14.1" customHeight="1">
      <c r="A416" s="56">
        <v>416</v>
      </c>
      <c r="B416" s="72" t="s">
        <v>648</v>
      </c>
      <c r="C416" s="47" t="s">
        <v>90</v>
      </c>
      <c r="D416" s="73"/>
      <c r="E416" s="72" t="s">
        <v>599</v>
      </c>
      <c r="F416" s="315" t="s">
        <v>174</v>
      </c>
      <c r="G416" s="42" t="s">
        <v>596</v>
      </c>
      <c r="H416" s="74">
        <v>12.52</v>
      </c>
      <c r="I416" s="360">
        <f t="shared" si="18"/>
        <v>52</v>
      </c>
      <c r="J416" s="75">
        <v>52</v>
      </c>
      <c r="K416" s="76" t="e">
        <f t="shared" si="19"/>
        <v>#DIV/0!</v>
      </c>
      <c r="L416" s="77">
        <f>IF(J416="nio",0,IF(J416&gt;0,VLOOKUP(F416,'3-Productie normen'!A:M,VLOOKUP(J416,'3-Productie normen'!$B$35:$C$43,2,FALSE),FALSE)))/VLOOKUP(B416,'2-Kosten per locatie'!$A$11:$C$34,3,FALSE)</f>
        <v>0</v>
      </c>
      <c r="M416" s="78" t="str">
        <f>VLOOKUP(F416,'3-Productie normen'!A:O,14,FALSE)</f>
        <v>B</v>
      </c>
      <c r="N416" s="78"/>
      <c r="P416" s="43">
        <f t="shared" si="20"/>
        <v>651.04</v>
      </c>
    </row>
    <row r="417" spans="1:16" ht="14.1" customHeight="1">
      <c r="A417" s="56">
        <v>417</v>
      </c>
      <c r="B417" s="72" t="s">
        <v>648</v>
      </c>
      <c r="C417" s="47" t="s">
        <v>90</v>
      </c>
      <c r="D417" s="73"/>
      <c r="E417" s="72" t="s">
        <v>582</v>
      </c>
      <c r="F417" s="315" t="s">
        <v>174</v>
      </c>
      <c r="G417" s="42" t="s">
        <v>596</v>
      </c>
      <c r="H417" s="74">
        <v>22.27</v>
      </c>
      <c r="I417" s="360">
        <f t="shared" si="18"/>
        <v>52</v>
      </c>
      <c r="J417" s="75">
        <v>52</v>
      </c>
      <c r="K417" s="76" t="e">
        <f t="shared" si="19"/>
        <v>#DIV/0!</v>
      </c>
      <c r="L417" s="77">
        <f>IF(J417="nio",0,IF(J417&gt;0,VLOOKUP(F417,'3-Productie normen'!A:M,VLOOKUP(J417,'3-Productie normen'!$B$35:$C$43,2,FALSE),FALSE)))/VLOOKUP(B417,'2-Kosten per locatie'!$A$11:$C$34,3,FALSE)</f>
        <v>0</v>
      </c>
      <c r="M417" s="78" t="str">
        <f>VLOOKUP(F417,'3-Productie normen'!A:O,14,FALSE)</f>
        <v>B</v>
      </c>
      <c r="N417" s="78"/>
      <c r="P417" s="43">
        <f t="shared" si="20"/>
        <v>1158.04</v>
      </c>
    </row>
    <row r="418" spans="1:16" ht="14.1" customHeight="1">
      <c r="A418" s="56">
        <v>418</v>
      </c>
      <c r="B418" s="72" t="s">
        <v>648</v>
      </c>
      <c r="C418" s="47" t="s">
        <v>90</v>
      </c>
      <c r="D418" s="73"/>
      <c r="E418" s="72" t="s">
        <v>600</v>
      </c>
      <c r="F418" s="403" t="s">
        <v>174</v>
      </c>
      <c r="G418" s="42" t="s">
        <v>596</v>
      </c>
      <c r="H418" s="74">
        <v>18</v>
      </c>
      <c r="I418" s="360">
        <f t="shared" si="18"/>
        <v>156</v>
      </c>
      <c r="J418" s="75">
        <v>156</v>
      </c>
      <c r="K418" s="76" t="e">
        <f t="shared" si="19"/>
        <v>#DIV/0!</v>
      </c>
      <c r="L418" s="77">
        <f>IF(J418="nio",0,IF(J418&gt;0,VLOOKUP(F418,'3-Productie normen'!A:M,VLOOKUP(J418,'3-Productie normen'!$B$35:$C$43,2,FALSE),FALSE)))/VLOOKUP(B418,'2-Kosten per locatie'!$A$11:$C$34,3,FALSE)</f>
        <v>0</v>
      </c>
      <c r="M418" s="78" t="str">
        <f>VLOOKUP(F418,'3-Productie normen'!A:O,14,FALSE)</f>
        <v>B</v>
      </c>
      <c r="N418" s="78"/>
      <c r="P418" s="43">
        <f t="shared" si="20"/>
        <v>2808</v>
      </c>
    </row>
    <row r="419" spans="1:16" ht="14.1" customHeight="1">
      <c r="A419" s="56">
        <v>419</v>
      </c>
      <c r="B419" s="72" t="s">
        <v>648</v>
      </c>
      <c r="C419" s="47" t="s">
        <v>90</v>
      </c>
      <c r="D419" s="73"/>
      <c r="E419" s="72" t="s">
        <v>601</v>
      </c>
      <c r="F419" s="403" t="s">
        <v>174</v>
      </c>
      <c r="G419" s="42" t="s">
        <v>596</v>
      </c>
      <c r="H419" s="74">
        <v>18</v>
      </c>
      <c r="I419" s="360">
        <f t="shared" si="18"/>
        <v>156</v>
      </c>
      <c r="J419" s="75">
        <v>156</v>
      </c>
      <c r="K419" s="76" t="e">
        <f t="shared" si="19"/>
        <v>#DIV/0!</v>
      </c>
      <c r="L419" s="77">
        <f>IF(J419="nio",0,IF(J419&gt;0,VLOOKUP(F419,'3-Productie normen'!A:M,VLOOKUP(J419,'3-Productie normen'!$B$35:$C$43,2,FALSE),FALSE)))/VLOOKUP(B419,'2-Kosten per locatie'!$A$11:$C$34,3,FALSE)</f>
        <v>0</v>
      </c>
      <c r="M419" s="78" t="str">
        <f>VLOOKUP(F419,'3-Productie normen'!A:O,14,FALSE)</f>
        <v>B</v>
      </c>
      <c r="N419" s="78"/>
      <c r="P419" s="43">
        <f t="shared" si="20"/>
        <v>2808</v>
      </c>
    </row>
    <row r="420" spans="1:16" ht="14.1" customHeight="1">
      <c r="A420" s="56">
        <v>420</v>
      </c>
      <c r="B420" s="72" t="s">
        <v>648</v>
      </c>
      <c r="C420" s="47" t="s">
        <v>90</v>
      </c>
      <c r="D420" s="73"/>
      <c r="E420" s="72" t="s">
        <v>602</v>
      </c>
      <c r="F420" s="403" t="s">
        <v>174</v>
      </c>
      <c r="G420" s="42" t="s">
        <v>596</v>
      </c>
      <c r="H420" s="74">
        <v>18</v>
      </c>
      <c r="I420" s="360">
        <f t="shared" si="18"/>
        <v>156</v>
      </c>
      <c r="J420" s="75">
        <v>156</v>
      </c>
      <c r="K420" s="76" t="e">
        <f t="shared" si="19"/>
        <v>#DIV/0!</v>
      </c>
      <c r="L420" s="77">
        <f>IF(J420="nio",0,IF(J420&gt;0,VLOOKUP(F420,'3-Productie normen'!A:M,VLOOKUP(J420,'3-Productie normen'!$B$35:$C$43,2,FALSE),FALSE)))/VLOOKUP(B420,'2-Kosten per locatie'!$A$11:$C$34,3,FALSE)</f>
        <v>0</v>
      </c>
      <c r="M420" s="78" t="str">
        <f>VLOOKUP(F420,'3-Productie normen'!A:O,14,FALSE)</f>
        <v>B</v>
      </c>
      <c r="N420" s="78"/>
      <c r="P420" s="43">
        <f t="shared" si="20"/>
        <v>2808</v>
      </c>
    </row>
    <row r="421" spans="1:16" ht="14.1" customHeight="1">
      <c r="A421" s="56">
        <v>421</v>
      </c>
      <c r="B421" s="72" t="s">
        <v>648</v>
      </c>
      <c r="C421" s="47" t="s">
        <v>90</v>
      </c>
      <c r="D421" s="73" t="s">
        <v>409</v>
      </c>
      <c r="E421" s="72" t="s">
        <v>603</v>
      </c>
      <c r="F421" s="42" t="s">
        <v>655</v>
      </c>
      <c r="G421" s="42" t="s">
        <v>502</v>
      </c>
      <c r="H421" s="74">
        <v>13.5</v>
      </c>
      <c r="I421" s="360">
        <f t="shared" si="18"/>
        <v>156</v>
      </c>
      <c r="J421" s="75">
        <v>156</v>
      </c>
      <c r="K421" s="76" t="e">
        <f t="shared" si="19"/>
        <v>#DIV/0!</v>
      </c>
      <c r="L421" s="77">
        <f>IF(J421="nio",0,IF(J421&gt;0,VLOOKUP(F421,'3-Productie normen'!A:M,VLOOKUP(J421,'3-Productie normen'!$B$35:$C$43,2,FALSE),FALSE)))/VLOOKUP(B421,'2-Kosten per locatie'!$A$11:$C$34,3,FALSE)</f>
        <v>0</v>
      </c>
      <c r="M421" s="78" t="str">
        <f>VLOOKUP(F421,'3-Productie normen'!A:O,14,FALSE)</f>
        <v>S</v>
      </c>
      <c r="N421" s="78"/>
      <c r="P421" s="43">
        <f t="shared" si="20"/>
        <v>2106</v>
      </c>
    </row>
    <row r="422" spans="1:16" ht="14.1" customHeight="1">
      <c r="A422" s="56">
        <v>422</v>
      </c>
      <c r="B422" s="72" t="s">
        <v>648</v>
      </c>
      <c r="C422" s="47" t="s">
        <v>90</v>
      </c>
      <c r="D422" s="73" t="s">
        <v>410</v>
      </c>
      <c r="E422" s="72" t="s">
        <v>604</v>
      </c>
      <c r="F422" s="42" t="s">
        <v>655</v>
      </c>
      <c r="G422" s="42" t="s">
        <v>502</v>
      </c>
      <c r="H422" s="74">
        <v>13.5</v>
      </c>
      <c r="I422" s="360">
        <f t="shared" si="18"/>
        <v>156</v>
      </c>
      <c r="J422" s="75">
        <v>156</v>
      </c>
      <c r="K422" s="76" t="e">
        <f t="shared" si="19"/>
        <v>#DIV/0!</v>
      </c>
      <c r="L422" s="77">
        <f>IF(J422="nio",0,IF(J422&gt;0,VLOOKUP(F422,'3-Productie normen'!A:M,VLOOKUP(J422,'3-Productie normen'!$B$35:$C$43,2,FALSE),FALSE)))/VLOOKUP(B422,'2-Kosten per locatie'!$A$11:$C$34,3,FALSE)</f>
        <v>0</v>
      </c>
      <c r="M422" s="78" t="str">
        <f>VLOOKUP(F422,'3-Productie normen'!A:O,14,FALSE)</f>
        <v>S</v>
      </c>
      <c r="N422" s="78"/>
      <c r="P422" s="43">
        <f t="shared" si="20"/>
        <v>2106</v>
      </c>
    </row>
    <row r="423" spans="1:16" ht="14.1" customHeight="1">
      <c r="A423" s="56">
        <v>423</v>
      </c>
      <c r="B423" s="72" t="s">
        <v>648</v>
      </c>
      <c r="C423" s="47" t="s">
        <v>90</v>
      </c>
      <c r="D423" s="73" t="s">
        <v>233</v>
      </c>
      <c r="E423" s="72" t="s">
        <v>448</v>
      </c>
      <c r="F423" s="315" t="s">
        <v>175</v>
      </c>
      <c r="G423" s="42" t="s">
        <v>596</v>
      </c>
      <c r="H423" s="74">
        <v>2.5</v>
      </c>
      <c r="I423" s="360">
        <f t="shared" si="18"/>
        <v>156</v>
      </c>
      <c r="J423" s="75">
        <v>156</v>
      </c>
      <c r="K423" s="76" t="e">
        <f t="shared" si="19"/>
        <v>#DIV/0!</v>
      </c>
      <c r="L423" s="77">
        <f>IF(J423="nio",0,IF(J423&gt;0,VLOOKUP(F423,'3-Productie normen'!A:M,VLOOKUP(J423,'3-Productie normen'!$B$35:$C$43,2,FALSE),FALSE)))/VLOOKUP(B423,'2-Kosten per locatie'!$A$11:$C$34,3,FALSE)</f>
        <v>0</v>
      </c>
      <c r="M423" s="78" t="str">
        <f>VLOOKUP(F423,'3-Productie normen'!A:O,14,FALSE)</f>
        <v>V</v>
      </c>
      <c r="N423" s="78"/>
      <c r="P423" s="43">
        <f t="shared" si="20"/>
        <v>390</v>
      </c>
    </row>
    <row r="424" spans="1:16" ht="14.1" customHeight="1">
      <c r="A424" s="56">
        <v>424</v>
      </c>
      <c r="B424" s="72" t="s">
        <v>648</v>
      </c>
      <c r="C424" s="47" t="s">
        <v>90</v>
      </c>
      <c r="D424" s="73" t="s">
        <v>403</v>
      </c>
      <c r="E424" s="72" t="s">
        <v>442</v>
      </c>
      <c r="F424" s="72" t="s">
        <v>17</v>
      </c>
      <c r="G424" s="42" t="s">
        <v>502</v>
      </c>
      <c r="H424" s="74">
        <v>3.5</v>
      </c>
      <c r="I424" s="360">
        <f t="shared" si="18"/>
        <v>156</v>
      </c>
      <c r="J424" s="75">
        <v>156</v>
      </c>
      <c r="K424" s="76" t="e">
        <f t="shared" si="19"/>
        <v>#DIV/0!</v>
      </c>
      <c r="L424" s="77">
        <f>IF(J424="nio",0,IF(J424&gt;0,VLOOKUP(F424,'3-Productie normen'!A:M,VLOOKUP(J424,'3-Productie normen'!$B$35:$C$43,2,FALSE),FALSE)))/VLOOKUP(B424,'2-Kosten per locatie'!$A$11:$C$34,3,FALSE)</f>
        <v>0</v>
      </c>
      <c r="M424" s="78" t="str">
        <f>VLOOKUP(F424,'3-Productie normen'!A:O,14,FALSE)</f>
        <v>S</v>
      </c>
      <c r="N424" s="78"/>
      <c r="P424" s="43">
        <f t="shared" si="20"/>
        <v>546</v>
      </c>
    </row>
    <row r="425" spans="1:16" ht="14.1" customHeight="1">
      <c r="A425" s="56">
        <v>425</v>
      </c>
      <c r="B425" s="72" t="s">
        <v>648</v>
      </c>
      <c r="C425" s="47" t="s">
        <v>90</v>
      </c>
      <c r="D425" s="73" t="s">
        <v>337</v>
      </c>
      <c r="E425" s="72" t="s">
        <v>442</v>
      </c>
      <c r="F425" s="72" t="s">
        <v>17</v>
      </c>
      <c r="G425" s="42" t="s">
        <v>502</v>
      </c>
      <c r="H425" s="74">
        <v>3.5</v>
      </c>
      <c r="I425" s="360">
        <f t="shared" si="18"/>
        <v>156</v>
      </c>
      <c r="J425" s="75">
        <v>156</v>
      </c>
      <c r="K425" s="76" t="e">
        <f t="shared" si="19"/>
        <v>#DIV/0!</v>
      </c>
      <c r="L425" s="77">
        <f>IF(J425="nio",0,IF(J425&gt;0,VLOOKUP(F425,'3-Productie normen'!A:M,VLOOKUP(J425,'3-Productie normen'!$B$35:$C$43,2,FALSE),FALSE)))/VLOOKUP(B425,'2-Kosten per locatie'!$A$11:$C$34,3,FALSE)</f>
        <v>0</v>
      </c>
      <c r="M425" s="78" t="str">
        <f>VLOOKUP(F425,'3-Productie normen'!A:O,14,FALSE)</f>
        <v>S</v>
      </c>
      <c r="N425" s="78"/>
      <c r="P425" s="43">
        <f t="shared" si="20"/>
        <v>546</v>
      </c>
    </row>
    <row r="426" spans="1:16" ht="14.1" customHeight="1">
      <c r="A426" s="56">
        <v>426</v>
      </c>
      <c r="B426" s="72" t="s">
        <v>648</v>
      </c>
      <c r="C426" s="47" t="s">
        <v>90</v>
      </c>
      <c r="D426" s="73" t="s">
        <v>340</v>
      </c>
      <c r="E426" s="72" t="s">
        <v>442</v>
      </c>
      <c r="F426" s="72" t="s">
        <v>17</v>
      </c>
      <c r="G426" s="42" t="s">
        <v>502</v>
      </c>
      <c r="H426" s="74">
        <v>3.5</v>
      </c>
      <c r="I426" s="360">
        <f t="shared" si="18"/>
        <v>156</v>
      </c>
      <c r="J426" s="75">
        <v>156</v>
      </c>
      <c r="K426" s="76" t="e">
        <f t="shared" si="19"/>
        <v>#DIV/0!</v>
      </c>
      <c r="L426" s="77">
        <f>IF(J426="nio",0,IF(J426&gt;0,VLOOKUP(F426,'3-Productie normen'!A:M,VLOOKUP(J426,'3-Productie normen'!$B$35:$C$43,2,FALSE),FALSE)))/VLOOKUP(B426,'2-Kosten per locatie'!$A$11:$C$34,3,FALSE)</f>
        <v>0</v>
      </c>
      <c r="M426" s="78" t="str">
        <f>VLOOKUP(F426,'3-Productie normen'!A:O,14,FALSE)</f>
        <v>S</v>
      </c>
      <c r="N426" s="78"/>
      <c r="P426" s="43">
        <f t="shared" si="20"/>
        <v>546</v>
      </c>
    </row>
    <row r="427" spans="1:16" ht="14.1" customHeight="1">
      <c r="A427" s="56">
        <v>427</v>
      </c>
      <c r="B427" s="72" t="s">
        <v>648</v>
      </c>
      <c r="C427" s="47" t="s">
        <v>90</v>
      </c>
      <c r="D427" s="73" t="s">
        <v>411</v>
      </c>
      <c r="E427" s="72" t="s">
        <v>443</v>
      </c>
      <c r="F427" s="315" t="s">
        <v>17</v>
      </c>
      <c r="G427" s="42" t="s">
        <v>502</v>
      </c>
      <c r="H427" s="74">
        <v>6</v>
      </c>
      <c r="I427" s="360">
        <f t="shared" si="18"/>
        <v>156</v>
      </c>
      <c r="J427" s="75">
        <v>156</v>
      </c>
      <c r="K427" s="76" t="e">
        <f t="shared" si="19"/>
        <v>#DIV/0!</v>
      </c>
      <c r="L427" s="77">
        <f>IF(J427="nio",0,IF(J427&gt;0,VLOOKUP(F427,'3-Productie normen'!A:M,VLOOKUP(J427,'3-Productie normen'!$B$35:$C$43,2,FALSE),FALSE)))/VLOOKUP(B427,'2-Kosten per locatie'!$A$11:$C$34,3,FALSE)</f>
        <v>0</v>
      </c>
      <c r="M427" s="78" t="str">
        <f>VLOOKUP(F427,'3-Productie normen'!A:O,14,FALSE)</f>
        <v>S</v>
      </c>
      <c r="N427" s="78"/>
      <c r="P427" s="43">
        <f t="shared" si="20"/>
        <v>936</v>
      </c>
    </row>
    <row r="428" spans="1:16" ht="14.1" customHeight="1">
      <c r="A428" s="56">
        <v>428</v>
      </c>
      <c r="B428" s="72" t="s">
        <v>648</v>
      </c>
      <c r="C428" s="47" t="s">
        <v>90</v>
      </c>
      <c r="D428" s="73" t="s">
        <v>412</v>
      </c>
      <c r="E428" s="72" t="s">
        <v>443</v>
      </c>
      <c r="F428" s="315" t="s">
        <v>17</v>
      </c>
      <c r="G428" s="42" t="s">
        <v>502</v>
      </c>
      <c r="H428" s="74">
        <v>5</v>
      </c>
      <c r="I428" s="360">
        <f t="shared" si="18"/>
        <v>156</v>
      </c>
      <c r="J428" s="75">
        <v>156</v>
      </c>
      <c r="K428" s="76" t="e">
        <f t="shared" si="19"/>
        <v>#DIV/0!</v>
      </c>
      <c r="L428" s="77">
        <f>IF(J428="nio",0,IF(J428&gt;0,VLOOKUP(F428,'3-Productie normen'!A:M,VLOOKUP(J428,'3-Productie normen'!$B$35:$C$43,2,FALSE),FALSE)))/VLOOKUP(B428,'2-Kosten per locatie'!$A$11:$C$34,3,FALSE)</f>
        <v>0</v>
      </c>
      <c r="M428" s="78" t="str">
        <f>VLOOKUP(F428,'3-Productie normen'!A:O,14,FALSE)</f>
        <v>S</v>
      </c>
      <c r="N428" s="78"/>
      <c r="P428" s="43">
        <f t="shared" si="20"/>
        <v>780</v>
      </c>
    </row>
    <row r="429" spans="1:16" ht="14.1" customHeight="1">
      <c r="A429" s="56">
        <v>429</v>
      </c>
      <c r="B429" s="72" t="s">
        <v>648</v>
      </c>
      <c r="C429" s="47" t="s">
        <v>90</v>
      </c>
      <c r="D429" s="73" t="s">
        <v>413</v>
      </c>
      <c r="E429" s="72" t="s">
        <v>425</v>
      </c>
      <c r="F429" s="72" t="s">
        <v>220</v>
      </c>
      <c r="G429" s="42" t="s">
        <v>596</v>
      </c>
      <c r="H429" s="74">
        <v>24</v>
      </c>
      <c r="I429" s="360">
        <f t="shared" si="18"/>
        <v>156</v>
      </c>
      <c r="J429" s="75">
        <v>156</v>
      </c>
      <c r="K429" s="76" t="e">
        <f t="shared" si="19"/>
        <v>#DIV/0!</v>
      </c>
      <c r="L429" s="77">
        <f>IF(J429="nio",0,IF(J429&gt;0,VLOOKUP(F429,'3-Productie normen'!A:M,VLOOKUP(J429,'3-Productie normen'!$B$35:$C$43,2,FALSE),FALSE)))/VLOOKUP(B429,'2-Kosten per locatie'!$A$11:$C$34,3,FALSE)</f>
        <v>0</v>
      </c>
      <c r="M429" s="78" t="str">
        <f>VLOOKUP(F429,'3-Productie normen'!A:O,14,FALSE)</f>
        <v>V</v>
      </c>
      <c r="N429" s="78"/>
      <c r="P429" s="43">
        <f t="shared" si="20"/>
        <v>3744</v>
      </c>
    </row>
    <row r="430" spans="1:16" ht="14.1" customHeight="1">
      <c r="A430" s="56">
        <v>430</v>
      </c>
      <c r="B430" s="72" t="s">
        <v>649</v>
      </c>
      <c r="C430" s="47" t="s">
        <v>90</v>
      </c>
      <c r="D430" s="73"/>
      <c r="E430" s="72" t="s">
        <v>605</v>
      </c>
      <c r="F430" s="42" t="s">
        <v>661</v>
      </c>
      <c r="G430" s="42" t="s">
        <v>606</v>
      </c>
      <c r="H430" s="74">
        <v>276</v>
      </c>
      <c r="I430" s="360">
        <f t="shared" si="18"/>
        <v>0</v>
      </c>
      <c r="J430" s="400" t="s">
        <v>660</v>
      </c>
      <c r="K430" s="76">
        <f t="shared" si="19"/>
        <v>0</v>
      </c>
      <c r="L430" s="77">
        <f>IF(J430="nio",0,IF(J430&gt;0,VLOOKUP(F430,'3-Productie normen'!A:M,VLOOKUP(J430,'3-Productie normen'!$B$35:$C$43,2,FALSE),FALSE)))/VLOOKUP(B430,'2-Kosten per locatie'!$A$11:$C$34,3,FALSE)</f>
        <v>0</v>
      </c>
      <c r="M430" s="78">
        <f>VLOOKUP(F430,'3-Productie normen'!A:O,14,FALSE)</f>
        <v>0</v>
      </c>
      <c r="N430" s="78"/>
      <c r="P430" s="43">
        <f t="shared" si="20"/>
        <v>0</v>
      </c>
    </row>
    <row r="431" spans="1:16" ht="14.1" customHeight="1">
      <c r="A431" s="56">
        <v>431</v>
      </c>
      <c r="B431" s="72" t="s">
        <v>649</v>
      </c>
      <c r="C431" s="47" t="s">
        <v>90</v>
      </c>
      <c r="D431" s="73" t="s">
        <v>414</v>
      </c>
      <c r="E431" s="72" t="s">
        <v>91</v>
      </c>
      <c r="F431" s="72" t="s">
        <v>91</v>
      </c>
      <c r="G431" s="42" t="s">
        <v>92</v>
      </c>
      <c r="H431" s="74">
        <v>18</v>
      </c>
      <c r="I431" s="360">
        <f t="shared" si="18"/>
        <v>255</v>
      </c>
      <c r="J431" s="75">
        <v>255</v>
      </c>
      <c r="K431" s="76" t="e">
        <f t="shared" si="19"/>
        <v>#DIV/0!</v>
      </c>
      <c r="L431" s="77">
        <f>IF(J431="nio",0,IF(J431&gt;0,VLOOKUP(F431,'3-Productie normen'!A:M,VLOOKUP(J431,'3-Productie normen'!$B$35:$C$43,2,FALSE),FALSE)))/VLOOKUP(B431,'2-Kosten per locatie'!$A$11:$C$34,3,FALSE)</f>
        <v>0</v>
      </c>
      <c r="M431" s="78" t="str">
        <f>VLOOKUP(F431,'3-Productie normen'!A:O,14,FALSE)</f>
        <v>V</v>
      </c>
      <c r="N431" s="78"/>
      <c r="P431" s="43">
        <f t="shared" si="20"/>
        <v>4590</v>
      </c>
    </row>
    <row r="432" spans="1:16" ht="14.1" customHeight="1">
      <c r="A432" s="56">
        <v>432</v>
      </c>
      <c r="B432" s="72" t="s">
        <v>649</v>
      </c>
      <c r="C432" s="47" t="s">
        <v>90</v>
      </c>
      <c r="D432" s="73" t="s">
        <v>234</v>
      </c>
      <c r="E432" s="72" t="s">
        <v>607</v>
      </c>
      <c r="F432" s="315" t="s">
        <v>177</v>
      </c>
      <c r="G432" s="42" t="s">
        <v>92</v>
      </c>
      <c r="H432" s="74">
        <v>6</v>
      </c>
      <c r="I432" s="360">
        <f t="shared" si="18"/>
        <v>2</v>
      </c>
      <c r="J432" s="75">
        <v>2</v>
      </c>
      <c r="K432" s="76" t="e">
        <f t="shared" si="19"/>
        <v>#DIV/0!</v>
      </c>
      <c r="L432" s="77">
        <f>IF(J432="nio",0,IF(J432&gt;0,VLOOKUP(F432,'3-Productie normen'!A:M,VLOOKUP(J432,'3-Productie normen'!$B$35:$C$43,2,FALSE),FALSE)))/VLOOKUP(B432,'2-Kosten per locatie'!$A$11:$C$34,3,FALSE)</f>
        <v>0</v>
      </c>
      <c r="M432" s="78" t="str">
        <f>VLOOKUP(F432,'3-Productie normen'!A:O,14,FALSE)</f>
        <v>V</v>
      </c>
      <c r="N432" s="78"/>
      <c r="P432" s="43">
        <f t="shared" si="20"/>
        <v>12</v>
      </c>
    </row>
    <row r="433" spans="1:16" ht="14.1" customHeight="1">
      <c r="A433" s="56">
        <v>433</v>
      </c>
      <c r="B433" s="72" t="s">
        <v>649</v>
      </c>
      <c r="C433" s="47" t="s">
        <v>90</v>
      </c>
      <c r="D433" s="73" t="s">
        <v>236</v>
      </c>
      <c r="E433" s="72" t="s">
        <v>608</v>
      </c>
      <c r="F433" s="315" t="s">
        <v>220</v>
      </c>
      <c r="G433" s="42" t="s">
        <v>92</v>
      </c>
      <c r="H433" s="74">
        <v>11</v>
      </c>
      <c r="I433" s="360">
        <f t="shared" si="18"/>
        <v>255</v>
      </c>
      <c r="J433" s="75">
        <v>255</v>
      </c>
      <c r="K433" s="76" t="e">
        <f t="shared" si="19"/>
        <v>#DIV/0!</v>
      </c>
      <c r="L433" s="77">
        <f>IF(J433="nio",0,IF(J433&gt;0,VLOOKUP(F433,'3-Productie normen'!A:M,VLOOKUP(J433,'3-Productie normen'!$B$35:$C$43,2,FALSE),FALSE)))/VLOOKUP(B433,'2-Kosten per locatie'!$A$11:$C$34,3,FALSE)</f>
        <v>0</v>
      </c>
      <c r="M433" s="78" t="str">
        <f>VLOOKUP(F433,'3-Productie normen'!A:O,14,FALSE)</f>
        <v>V</v>
      </c>
      <c r="N433" s="78"/>
      <c r="P433" s="43">
        <f t="shared" si="20"/>
        <v>2805</v>
      </c>
    </row>
    <row r="434" spans="1:16" ht="14.1" customHeight="1">
      <c r="A434" s="56">
        <v>434</v>
      </c>
      <c r="B434" s="72" t="s">
        <v>649</v>
      </c>
      <c r="C434" s="47" t="s">
        <v>90</v>
      </c>
      <c r="D434" s="73" t="s">
        <v>237</v>
      </c>
      <c r="E434" s="72" t="s">
        <v>496</v>
      </c>
      <c r="F434" s="315" t="s">
        <v>174</v>
      </c>
      <c r="G434" s="42" t="s">
        <v>92</v>
      </c>
      <c r="H434" s="74">
        <v>29</v>
      </c>
      <c r="I434" s="360">
        <f t="shared" si="18"/>
        <v>255</v>
      </c>
      <c r="J434" s="75">
        <v>255</v>
      </c>
      <c r="K434" s="76" t="e">
        <f t="shared" si="19"/>
        <v>#DIV/0!</v>
      </c>
      <c r="L434" s="77">
        <f>IF(J434="nio",0,IF(J434&gt;0,VLOOKUP(F434,'3-Productie normen'!A:M,VLOOKUP(J434,'3-Productie normen'!$B$35:$C$43,2,FALSE),FALSE)))/VLOOKUP(B434,'2-Kosten per locatie'!$A$11:$C$34,3,FALSE)</f>
        <v>0</v>
      </c>
      <c r="M434" s="78" t="str">
        <f>VLOOKUP(F434,'3-Productie normen'!A:O,14,FALSE)</f>
        <v>B</v>
      </c>
      <c r="N434" s="78"/>
      <c r="P434" s="43">
        <f t="shared" si="20"/>
        <v>7395</v>
      </c>
    </row>
    <row r="435" spans="1:16" ht="14.1" customHeight="1">
      <c r="A435" s="56">
        <v>435</v>
      </c>
      <c r="B435" s="72" t="s">
        <v>649</v>
      </c>
      <c r="C435" s="47" t="s">
        <v>90</v>
      </c>
      <c r="D435" s="73" t="s">
        <v>238</v>
      </c>
      <c r="E435" s="72" t="s">
        <v>609</v>
      </c>
      <c r="F435" s="315" t="s">
        <v>174</v>
      </c>
      <c r="G435" s="42" t="s">
        <v>610</v>
      </c>
      <c r="H435" s="74">
        <v>42</v>
      </c>
      <c r="I435" s="360">
        <f t="shared" si="18"/>
        <v>255</v>
      </c>
      <c r="J435" s="75">
        <v>255</v>
      </c>
      <c r="K435" s="76" t="e">
        <f t="shared" si="19"/>
        <v>#DIV/0!</v>
      </c>
      <c r="L435" s="77">
        <f>IF(J435="nio",0,IF(J435&gt;0,VLOOKUP(F435,'3-Productie normen'!A:M,VLOOKUP(J435,'3-Productie normen'!$B$35:$C$43,2,FALSE),FALSE)))/VLOOKUP(B435,'2-Kosten per locatie'!$A$11:$C$34,3,FALSE)</f>
        <v>0</v>
      </c>
      <c r="M435" s="78" t="str">
        <f>VLOOKUP(F435,'3-Productie normen'!A:O,14,FALSE)</f>
        <v>B</v>
      </c>
      <c r="N435" s="78"/>
      <c r="P435" s="43">
        <f t="shared" si="20"/>
        <v>10710</v>
      </c>
    </row>
    <row r="436" spans="1:16" ht="14.1" customHeight="1">
      <c r="A436" s="56">
        <v>436</v>
      </c>
      <c r="B436" s="72" t="s">
        <v>649</v>
      </c>
      <c r="C436" s="47" t="s">
        <v>90</v>
      </c>
      <c r="D436" s="73" t="s">
        <v>241</v>
      </c>
      <c r="E436" s="72" t="s">
        <v>455</v>
      </c>
      <c r="F436" s="39" t="s">
        <v>659</v>
      </c>
      <c r="G436" s="42" t="s">
        <v>522</v>
      </c>
      <c r="H436" s="74">
        <v>58</v>
      </c>
      <c r="I436" s="360">
        <f t="shared" si="18"/>
        <v>52</v>
      </c>
      <c r="J436" s="75">
        <v>52</v>
      </c>
      <c r="K436" s="76" t="e">
        <f t="shared" si="19"/>
        <v>#DIV/0!</v>
      </c>
      <c r="L436" s="77">
        <f>IF(J436="nio",0,IF(J436&gt;0,VLOOKUP(F436,'3-Productie normen'!A:M,VLOOKUP(J436,'3-Productie normen'!$B$35:$C$43,2,FALSE),FALSE)))/VLOOKUP(B436,'2-Kosten per locatie'!$A$11:$C$34,3,FALSE)</f>
        <v>0</v>
      </c>
      <c r="M436" s="78" t="str">
        <f>VLOOKUP(F436,'3-Productie normen'!A:O,14,FALSE)</f>
        <v>V</v>
      </c>
      <c r="N436" s="78"/>
      <c r="P436" s="43">
        <f t="shared" si="20"/>
        <v>3016</v>
      </c>
    </row>
    <row r="437" spans="1:16" ht="14.1" customHeight="1">
      <c r="A437" s="56">
        <v>437</v>
      </c>
      <c r="B437" s="72" t="s">
        <v>649</v>
      </c>
      <c r="C437" s="47" t="s">
        <v>90</v>
      </c>
      <c r="D437" s="73" t="s">
        <v>242</v>
      </c>
      <c r="E437" s="72" t="s">
        <v>611</v>
      </c>
      <c r="F437" s="315" t="s">
        <v>177</v>
      </c>
      <c r="G437" s="42" t="s">
        <v>612</v>
      </c>
      <c r="H437" s="74">
        <v>8</v>
      </c>
      <c r="I437" s="360">
        <f t="shared" si="18"/>
        <v>2</v>
      </c>
      <c r="J437" s="75">
        <v>2</v>
      </c>
      <c r="K437" s="76" t="e">
        <f t="shared" si="19"/>
        <v>#DIV/0!</v>
      </c>
      <c r="L437" s="77">
        <f>IF(J437="nio",0,IF(J437&gt;0,VLOOKUP(F437,'3-Productie normen'!A:M,VLOOKUP(J437,'3-Productie normen'!$B$35:$C$43,2,FALSE),FALSE)))/VLOOKUP(B437,'2-Kosten per locatie'!$A$11:$C$34,3,FALSE)</f>
        <v>0</v>
      </c>
      <c r="M437" s="78" t="str">
        <f>VLOOKUP(F437,'3-Productie normen'!A:O,14,FALSE)</f>
        <v>V</v>
      </c>
      <c r="N437" s="78"/>
      <c r="P437" s="43">
        <f t="shared" si="20"/>
        <v>16</v>
      </c>
    </row>
    <row r="438" spans="1:16" ht="14.1" customHeight="1">
      <c r="A438" s="56">
        <v>438</v>
      </c>
      <c r="B438" s="72" t="s">
        <v>649</v>
      </c>
      <c r="C438" s="47" t="s">
        <v>90</v>
      </c>
      <c r="D438" s="73" t="s">
        <v>335</v>
      </c>
      <c r="E438" s="72" t="s">
        <v>432</v>
      </c>
      <c r="F438" s="72" t="s">
        <v>91</v>
      </c>
      <c r="G438" s="42" t="s">
        <v>94</v>
      </c>
      <c r="H438" s="74">
        <v>35</v>
      </c>
      <c r="I438" s="360">
        <f t="shared" si="18"/>
        <v>255</v>
      </c>
      <c r="J438" s="75">
        <v>255</v>
      </c>
      <c r="K438" s="76" t="e">
        <f t="shared" si="19"/>
        <v>#DIV/0!</v>
      </c>
      <c r="L438" s="77">
        <f>IF(J438="nio",0,IF(J438&gt;0,VLOOKUP(F438,'3-Productie normen'!A:M,VLOOKUP(J438,'3-Productie normen'!$B$35:$C$43,2,FALSE),FALSE)))/VLOOKUP(B438,'2-Kosten per locatie'!$A$11:$C$34,3,FALSE)</f>
        <v>0</v>
      </c>
      <c r="M438" s="78" t="str">
        <f>VLOOKUP(F438,'3-Productie normen'!A:O,14,FALSE)</f>
        <v>V</v>
      </c>
      <c r="N438" s="78"/>
      <c r="P438" s="43">
        <f t="shared" si="20"/>
        <v>8925</v>
      </c>
    </row>
    <row r="439" spans="1:16" ht="14.1" customHeight="1">
      <c r="A439" s="56">
        <v>439</v>
      </c>
      <c r="B439" s="72" t="s">
        <v>649</v>
      </c>
      <c r="C439" s="47" t="s">
        <v>90</v>
      </c>
      <c r="D439" s="73" t="s">
        <v>336</v>
      </c>
      <c r="E439" s="72" t="s">
        <v>613</v>
      </c>
      <c r="F439" s="72" t="s">
        <v>177</v>
      </c>
      <c r="G439" s="42" t="s">
        <v>92</v>
      </c>
      <c r="H439" s="74">
        <v>32</v>
      </c>
      <c r="I439" s="360">
        <f t="shared" si="18"/>
        <v>2</v>
      </c>
      <c r="J439" s="75">
        <v>2</v>
      </c>
      <c r="K439" s="76" t="e">
        <f t="shared" si="19"/>
        <v>#DIV/0!</v>
      </c>
      <c r="L439" s="77">
        <f>IF(J439="nio",0,IF(J439&gt;0,VLOOKUP(F439,'3-Productie normen'!A:M,VLOOKUP(J439,'3-Productie normen'!$B$35:$C$43,2,FALSE),FALSE)))/VLOOKUP(B439,'2-Kosten per locatie'!$A$11:$C$34,3,FALSE)</f>
        <v>0</v>
      </c>
      <c r="M439" s="78" t="str">
        <f>VLOOKUP(F439,'3-Productie normen'!A:O,14,FALSE)</f>
        <v>V</v>
      </c>
      <c r="N439" s="78"/>
      <c r="P439" s="43">
        <f t="shared" si="20"/>
        <v>64</v>
      </c>
    </row>
    <row r="440" spans="1:16" ht="14.1" customHeight="1">
      <c r="A440" s="56">
        <v>440</v>
      </c>
      <c r="B440" s="72" t="s">
        <v>649</v>
      </c>
      <c r="C440" s="47" t="s">
        <v>90</v>
      </c>
      <c r="D440" s="73" t="s">
        <v>338</v>
      </c>
      <c r="E440" s="72" t="s">
        <v>93</v>
      </c>
      <c r="F440" s="42" t="s">
        <v>1</v>
      </c>
      <c r="G440" s="42" t="s">
        <v>614</v>
      </c>
      <c r="H440" s="74">
        <v>51</v>
      </c>
      <c r="I440" s="360">
        <f t="shared" si="18"/>
        <v>255</v>
      </c>
      <c r="J440" s="75">
        <v>255</v>
      </c>
      <c r="K440" s="76" t="e">
        <f t="shared" si="19"/>
        <v>#DIV/0!</v>
      </c>
      <c r="L440" s="77">
        <f>IF(J440="nio",0,IF(J440&gt;0,VLOOKUP(F440,'3-Productie normen'!A:M,VLOOKUP(J440,'3-Productie normen'!$B$35:$C$43,2,FALSE),FALSE)))/VLOOKUP(B440,'2-Kosten per locatie'!$A$11:$C$34,3,FALSE)</f>
        <v>0</v>
      </c>
      <c r="M440" s="78" t="str">
        <f>VLOOKUP(F440,'3-Productie normen'!A:O,14,FALSE)</f>
        <v>V</v>
      </c>
      <c r="N440" s="78"/>
      <c r="P440" s="43">
        <f t="shared" si="20"/>
        <v>13005</v>
      </c>
    </row>
    <row r="441" spans="1:16" ht="14.1" customHeight="1">
      <c r="A441" s="56">
        <v>441</v>
      </c>
      <c r="B441" s="72" t="s">
        <v>649</v>
      </c>
      <c r="C441" s="47" t="s">
        <v>90</v>
      </c>
      <c r="D441" s="73" t="s">
        <v>291</v>
      </c>
      <c r="E441" s="72" t="s">
        <v>615</v>
      </c>
      <c r="F441" s="315" t="s">
        <v>220</v>
      </c>
      <c r="G441" s="42" t="s">
        <v>92</v>
      </c>
      <c r="H441" s="74">
        <v>11</v>
      </c>
      <c r="I441" s="360">
        <f t="shared" si="18"/>
        <v>255</v>
      </c>
      <c r="J441" s="75">
        <v>255</v>
      </c>
      <c r="K441" s="76" t="e">
        <f t="shared" si="19"/>
        <v>#DIV/0!</v>
      </c>
      <c r="L441" s="77">
        <f>IF(J441="nio",0,IF(J441&gt;0,VLOOKUP(F441,'3-Productie normen'!A:M,VLOOKUP(J441,'3-Productie normen'!$B$35:$C$43,2,FALSE),FALSE)))/VLOOKUP(B441,'2-Kosten per locatie'!$A$11:$C$34,3,FALSE)</f>
        <v>0</v>
      </c>
      <c r="M441" s="78" t="str">
        <f>VLOOKUP(F441,'3-Productie normen'!A:O,14,FALSE)</f>
        <v>V</v>
      </c>
      <c r="N441" s="78"/>
      <c r="P441" s="43">
        <f t="shared" si="20"/>
        <v>2805</v>
      </c>
    </row>
    <row r="442" spans="1:16" ht="14.1" customHeight="1">
      <c r="A442" s="56">
        <v>442</v>
      </c>
      <c r="B442" s="72" t="s">
        <v>649</v>
      </c>
      <c r="C442" s="47" t="s">
        <v>90</v>
      </c>
      <c r="D442" s="73" t="s">
        <v>339</v>
      </c>
      <c r="E442" s="72" t="s">
        <v>616</v>
      </c>
      <c r="F442" s="42" t="s">
        <v>655</v>
      </c>
      <c r="G442" s="42" t="s">
        <v>614</v>
      </c>
      <c r="H442" s="74">
        <v>14</v>
      </c>
      <c r="I442" s="360">
        <f t="shared" si="18"/>
        <v>255</v>
      </c>
      <c r="J442" s="75">
        <v>255</v>
      </c>
      <c r="K442" s="76" t="e">
        <f t="shared" si="19"/>
        <v>#DIV/0!</v>
      </c>
      <c r="L442" s="77">
        <f>IF(J442="nio",0,IF(J442&gt;0,VLOOKUP(F442,'3-Productie normen'!A:M,VLOOKUP(J442,'3-Productie normen'!$B$35:$C$43,2,FALSE),FALSE)))/VLOOKUP(B442,'2-Kosten per locatie'!$A$11:$C$34,3,FALSE)</f>
        <v>0</v>
      </c>
      <c r="M442" s="78" t="str">
        <f>VLOOKUP(F442,'3-Productie normen'!A:O,14,FALSE)</f>
        <v>S</v>
      </c>
      <c r="N442" s="78"/>
      <c r="P442" s="43">
        <f t="shared" si="20"/>
        <v>3570</v>
      </c>
    </row>
    <row r="443" spans="1:16" ht="14.1" customHeight="1">
      <c r="A443" s="56">
        <v>443</v>
      </c>
      <c r="B443" s="72" t="s">
        <v>649</v>
      </c>
      <c r="C443" s="47" t="s">
        <v>90</v>
      </c>
      <c r="D443" s="73" t="s">
        <v>403</v>
      </c>
      <c r="E443" s="72" t="s">
        <v>617</v>
      </c>
      <c r="F443" s="72" t="s">
        <v>661</v>
      </c>
      <c r="G443" s="42" t="s">
        <v>612</v>
      </c>
      <c r="H443" s="74">
        <v>7.5</v>
      </c>
      <c r="I443" s="360">
        <f t="shared" si="18"/>
        <v>0</v>
      </c>
      <c r="J443" s="400" t="s">
        <v>660</v>
      </c>
      <c r="K443" s="76">
        <f t="shared" si="19"/>
        <v>0</v>
      </c>
      <c r="L443" s="77">
        <f>IF(J443="nio",0,IF(J443&gt;0,VLOOKUP(F443,'3-Productie normen'!A:M,VLOOKUP(J443,'3-Productie normen'!$B$35:$C$43,2,FALSE),FALSE)))/VLOOKUP(B443,'2-Kosten per locatie'!$A$11:$C$34,3,FALSE)</f>
        <v>0</v>
      </c>
      <c r="M443" s="78">
        <f>VLOOKUP(F443,'3-Productie normen'!A:O,14,FALSE)</f>
        <v>0</v>
      </c>
      <c r="N443" s="78"/>
      <c r="P443" s="43">
        <f t="shared" si="20"/>
        <v>0</v>
      </c>
    </row>
    <row r="444" spans="1:16" ht="14.1" customHeight="1">
      <c r="A444" s="56">
        <v>444</v>
      </c>
      <c r="B444" s="72" t="s">
        <v>649</v>
      </c>
      <c r="C444" s="47" t="s">
        <v>90</v>
      </c>
      <c r="D444" s="73" t="s">
        <v>337</v>
      </c>
      <c r="E444" s="72" t="s">
        <v>618</v>
      </c>
      <c r="F444" s="315" t="s">
        <v>177</v>
      </c>
      <c r="G444" s="42" t="s">
        <v>92</v>
      </c>
      <c r="H444" s="74">
        <v>11</v>
      </c>
      <c r="I444" s="360">
        <f t="shared" si="18"/>
        <v>2</v>
      </c>
      <c r="J444" s="75">
        <v>2</v>
      </c>
      <c r="K444" s="76" t="e">
        <f t="shared" si="19"/>
        <v>#DIV/0!</v>
      </c>
      <c r="L444" s="77">
        <f>IF(J444="nio",0,IF(J444&gt;0,VLOOKUP(F444,'3-Productie normen'!A:M,VLOOKUP(J444,'3-Productie normen'!$B$35:$C$43,2,FALSE),FALSE)))/VLOOKUP(B444,'2-Kosten per locatie'!$A$11:$C$34,3,FALSE)</f>
        <v>0</v>
      </c>
      <c r="M444" s="78" t="str">
        <f>VLOOKUP(F444,'3-Productie normen'!A:O,14,FALSE)</f>
        <v>V</v>
      </c>
      <c r="N444" s="78"/>
      <c r="P444" s="43">
        <f t="shared" si="20"/>
        <v>22</v>
      </c>
    </row>
    <row r="445" spans="1:16" ht="14.1" customHeight="1">
      <c r="A445" s="56">
        <v>445</v>
      </c>
      <c r="B445" s="72" t="s">
        <v>649</v>
      </c>
      <c r="C445" s="47" t="s">
        <v>90</v>
      </c>
      <c r="D445" s="73" t="s">
        <v>412</v>
      </c>
      <c r="E445" s="72" t="s">
        <v>619</v>
      </c>
      <c r="F445" s="42" t="s">
        <v>655</v>
      </c>
      <c r="G445" s="42" t="s">
        <v>614</v>
      </c>
      <c r="H445" s="74">
        <v>18</v>
      </c>
      <c r="I445" s="360">
        <f t="shared" si="18"/>
        <v>255</v>
      </c>
      <c r="J445" s="75">
        <v>255</v>
      </c>
      <c r="K445" s="76" t="e">
        <f t="shared" si="19"/>
        <v>#DIV/0!</v>
      </c>
      <c r="L445" s="77">
        <f>IF(J445="nio",0,IF(J445&gt;0,VLOOKUP(F445,'3-Productie normen'!A:M,VLOOKUP(J445,'3-Productie normen'!$B$35:$C$43,2,FALSE),FALSE)))/VLOOKUP(B445,'2-Kosten per locatie'!$A$11:$C$34,3,FALSE)</f>
        <v>0</v>
      </c>
      <c r="M445" s="78" t="str">
        <f>VLOOKUP(F445,'3-Productie normen'!A:O,14,FALSE)</f>
        <v>S</v>
      </c>
      <c r="N445" s="78"/>
      <c r="P445" s="43">
        <f t="shared" si="20"/>
        <v>4590</v>
      </c>
    </row>
    <row r="446" spans="1:16" ht="14.1" customHeight="1">
      <c r="A446" s="56">
        <v>446</v>
      </c>
      <c r="B446" s="72" t="s">
        <v>649</v>
      </c>
      <c r="C446" s="47" t="s">
        <v>90</v>
      </c>
      <c r="D446" s="73" t="s">
        <v>413</v>
      </c>
      <c r="E446" s="72" t="s">
        <v>449</v>
      </c>
      <c r="F446" s="315" t="s">
        <v>17</v>
      </c>
      <c r="G446" s="42" t="s">
        <v>614</v>
      </c>
      <c r="H446" s="74">
        <v>7.5</v>
      </c>
      <c r="I446" s="360">
        <f t="shared" si="18"/>
        <v>255</v>
      </c>
      <c r="J446" s="75">
        <v>255</v>
      </c>
      <c r="K446" s="76" t="e">
        <f t="shared" si="19"/>
        <v>#DIV/0!</v>
      </c>
      <c r="L446" s="77">
        <f>IF(J446="nio",0,IF(J446&gt;0,VLOOKUP(F446,'3-Productie normen'!A:M,VLOOKUP(J446,'3-Productie normen'!$B$35:$C$43,2,FALSE),FALSE)))/VLOOKUP(B446,'2-Kosten per locatie'!$A$11:$C$34,3,FALSE)</f>
        <v>0</v>
      </c>
      <c r="M446" s="78" t="str">
        <f>VLOOKUP(F446,'3-Productie normen'!A:O,14,FALSE)</f>
        <v>S</v>
      </c>
      <c r="N446" s="78"/>
      <c r="P446" s="43">
        <f t="shared" si="20"/>
        <v>1912.5</v>
      </c>
    </row>
    <row r="447" spans="1:16" ht="14.1" customHeight="1">
      <c r="A447" s="56">
        <v>447</v>
      </c>
      <c r="B447" s="72" t="s">
        <v>649</v>
      </c>
      <c r="C447" s="47" t="s">
        <v>90</v>
      </c>
      <c r="D447" s="73" t="s">
        <v>415</v>
      </c>
      <c r="E447" s="72" t="s">
        <v>219</v>
      </c>
      <c r="F447" s="72" t="s">
        <v>662</v>
      </c>
      <c r="G447" s="42" t="s">
        <v>92</v>
      </c>
      <c r="H447" s="74">
        <v>3</v>
      </c>
      <c r="I447" s="360">
        <f t="shared" si="18"/>
        <v>52</v>
      </c>
      <c r="J447" s="75">
        <v>52</v>
      </c>
      <c r="K447" s="76" t="e">
        <f t="shared" si="19"/>
        <v>#DIV/0!</v>
      </c>
      <c r="L447" s="77">
        <f>IF(J447="nio",0,IF(J447&gt;0,VLOOKUP(F447,'3-Productie normen'!A:M,VLOOKUP(J447,'3-Productie normen'!$B$35:$C$43,2,FALSE),FALSE)))/VLOOKUP(B447,'2-Kosten per locatie'!$A$11:$C$34,3,FALSE)</f>
        <v>0</v>
      </c>
      <c r="M447" s="78" t="str">
        <f>VLOOKUP(F447,'3-Productie normen'!A:O,14,FALSE)</f>
        <v>V</v>
      </c>
      <c r="N447" s="78"/>
      <c r="P447" s="43">
        <f t="shared" si="20"/>
        <v>156</v>
      </c>
    </row>
    <row r="448" spans="1:16" ht="14.1" customHeight="1">
      <c r="A448" s="56">
        <v>448</v>
      </c>
      <c r="B448" s="72" t="s">
        <v>649</v>
      </c>
      <c r="C448" s="47" t="s">
        <v>90</v>
      </c>
      <c r="D448" s="73" t="s">
        <v>416</v>
      </c>
      <c r="E448" s="72" t="s">
        <v>594</v>
      </c>
      <c r="F448" s="315" t="s">
        <v>176</v>
      </c>
      <c r="G448" s="42" t="s">
        <v>92</v>
      </c>
      <c r="H448" s="74">
        <v>14</v>
      </c>
      <c r="I448" s="360">
        <f t="shared" si="18"/>
        <v>255</v>
      </c>
      <c r="J448" s="75">
        <v>255</v>
      </c>
      <c r="K448" s="76" t="e">
        <f t="shared" si="19"/>
        <v>#DIV/0!</v>
      </c>
      <c r="L448" s="77">
        <f>IF(J448="nio",0,IF(J448&gt;0,VLOOKUP(F448,'3-Productie normen'!A:M,VLOOKUP(J448,'3-Productie normen'!$B$35:$C$43,2,FALSE),FALSE)))/VLOOKUP(B448,'2-Kosten per locatie'!$A$11:$C$34,3,FALSE)</f>
        <v>0</v>
      </c>
      <c r="M448" s="78" t="str">
        <f>VLOOKUP(F448,'3-Productie normen'!A:O,14,FALSE)</f>
        <v>B</v>
      </c>
      <c r="N448" s="78"/>
      <c r="P448" s="43">
        <f t="shared" si="20"/>
        <v>3570</v>
      </c>
    </row>
    <row r="449" spans="1:16" ht="14.1" customHeight="1">
      <c r="A449" s="56">
        <v>449</v>
      </c>
      <c r="B449" s="72" t="s">
        <v>649</v>
      </c>
      <c r="C449" s="47" t="s">
        <v>90</v>
      </c>
      <c r="D449" s="73" t="s">
        <v>417</v>
      </c>
      <c r="E449" s="72" t="s">
        <v>620</v>
      </c>
      <c r="F449" s="315" t="s">
        <v>220</v>
      </c>
      <c r="G449" s="42" t="s">
        <v>92</v>
      </c>
      <c r="H449" s="74">
        <v>6</v>
      </c>
      <c r="I449" s="360">
        <f t="shared" si="18"/>
        <v>255</v>
      </c>
      <c r="J449" s="75">
        <v>255</v>
      </c>
      <c r="K449" s="76" t="e">
        <f t="shared" si="19"/>
        <v>#DIV/0!</v>
      </c>
      <c r="L449" s="77">
        <f>IF(J449="nio",0,IF(J449&gt;0,VLOOKUP(F449,'3-Productie normen'!A:M,VLOOKUP(J449,'3-Productie normen'!$B$35:$C$43,2,FALSE),FALSE)))/VLOOKUP(B449,'2-Kosten per locatie'!$A$11:$C$34,3,FALSE)</f>
        <v>0</v>
      </c>
      <c r="M449" s="78" t="str">
        <f>VLOOKUP(F449,'3-Productie normen'!A:O,14,FALSE)</f>
        <v>V</v>
      </c>
      <c r="N449" s="78"/>
      <c r="P449" s="43">
        <f t="shared" si="20"/>
        <v>1530</v>
      </c>
    </row>
    <row r="450" spans="1:16" ht="14.1" customHeight="1">
      <c r="A450" s="56">
        <v>450</v>
      </c>
      <c r="B450" s="72" t="s">
        <v>649</v>
      </c>
      <c r="C450" s="47" t="s">
        <v>90</v>
      </c>
      <c r="D450" s="73" t="s">
        <v>418</v>
      </c>
      <c r="E450" s="72" t="s">
        <v>621</v>
      </c>
      <c r="F450" s="39" t="s">
        <v>218</v>
      </c>
      <c r="G450" s="42" t="s">
        <v>596</v>
      </c>
      <c r="H450" s="74">
        <v>5.5</v>
      </c>
      <c r="I450" s="360">
        <f t="shared" si="18"/>
        <v>52</v>
      </c>
      <c r="J450" s="75">
        <v>52</v>
      </c>
      <c r="K450" s="76" t="e">
        <f t="shared" si="19"/>
        <v>#DIV/0!</v>
      </c>
      <c r="L450" s="77">
        <f>IF(J450="nio",0,IF(J450&gt;0,VLOOKUP(F450,'3-Productie normen'!A:M,VLOOKUP(J450,'3-Productie normen'!$B$35:$C$43,2,FALSE),FALSE)))/VLOOKUP(B450,'2-Kosten per locatie'!$A$11:$C$34,3,FALSE)</f>
        <v>0</v>
      </c>
      <c r="M450" s="78" t="str">
        <f>VLOOKUP(F450,'3-Productie normen'!A:O,14,FALSE)</f>
        <v>V</v>
      </c>
      <c r="N450" s="78"/>
      <c r="P450" s="43">
        <f t="shared" si="20"/>
        <v>286</v>
      </c>
    </row>
    <row r="451" spans="1:16" ht="14.1" customHeight="1">
      <c r="A451" s="56">
        <v>451</v>
      </c>
      <c r="B451" s="72" t="s">
        <v>649</v>
      </c>
      <c r="C451" s="47" t="s">
        <v>90</v>
      </c>
      <c r="D451" s="73" t="s">
        <v>419</v>
      </c>
      <c r="E451" s="72" t="s">
        <v>607</v>
      </c>
      <c r="F451" s="315" t="s">
        <v>177</v>
      </c>
      <c r="G451" s="42" t="s">
        <v>92</v>
      </c>
      <c r="H451" s="74">
        <v>7</v>
      </c>
      <c r="I451" s="360">
        <f t="shared" si="18"/>
        <v>2</v>
      </c>
      <c r="J451" s="75">
        <v>2</v>
      </c>
      <c r="K451" s="76" t="e">
        <f t="shared" si="19"/>
        <v>#DIV/0!</v>
      </c>
      <c r="L451" s="77">
        <f>IF(J451="nio",0,IF(J451&gt;0,VLOOKUP(F451,'3-Productie normen'!A:M,VLOOKUP(J451,'3-Productie normen'!$B$35:$C$43,2,FALSE),FALSE)))/VLOOKUP(B451,'2-Kosten per locatie'!$A$11:$C$34,3,FALSE)</f>
        <v>0</v>
      </c>
      <c r="M451" s="78" t="str">
        <f>VLOOKUP(F451,'3-Productie normen'!A:O,14,FALSE)</f>
        <v>V</v>
      </c>
      <c r="N451" s="78"/>
      <c r="P451" s="43">
        <f t="shared" si="20"/>
        <v>14</v>
      </c>
    </row>
    <row r="452" spans="1:16" ht="14.1" customHeight="1">
      <c r="A452" s="56">
        <v>452</v>
      </c>
      <c r="B452" s="72" t="s">
        <v>649</v>
      </c>
      <c r="C452" s="47" t="s">
        <v>650</v>
      </c>
      <c r="D452" s="73" t="s">
        <v>245</v>
      </c>
      <c r="E452" s="72" t="s">
        <v>622</v>
      </c>
      <c r="F452" s="315" t="s">
        <v>220</v>
      </c>
      <c r="G452" s="42" t="s">
        <v>92</v>
      </c>
      <c r="H452" s="74">
        <v>20</v>
      </c>
      <c r="I452" s="360">
        <f t="shared" si="18"/>
        <v>255</v>
      </c>
      <c r="J452" s="75">
        <v>255</v>
      </c>
      <c r="K452" s="76" t="e">
        <f t="shared" si="19"/>
        <v>#DIV/0!</v>
      </c>
      <c r="L452" s="77">
        <f>IF(J452="nio",0,IF(J452&gt;0,VLOOKUP(F452,'3-Productie normen'!A:M,VLOOKUP(J452,'3-Productie normen'!$B$35:$C$43,2,FALSE),FALSE)))/VLOOKUP(B452,'2-Kosten per locatie'!$A$11:$C$34,3,FALSE)</f>
        <v>0</v>
      </c>
      <c r="M452" s="78" t="str">
        <f>VLOOKUP(F452,'3-Productie normen'!A:O,14,FALSE)</f>
        <v>V</v>
      </c>
      <c r="N452" s="78"/>
      <c r="P452" s="43">
        <f t="shared" si="20"/>
        <v>5100</v>
      </c>
    </row>
    <row r="453" spans="1:16" ht="14.1" customHeight="1">
      <c r="A453" s="56">
        <v>453</v>
      </c>
      <c r="B453" s="72" t="s">
        <v>649</v>
      </c>
      <c r="C453" s="47" t="s">
        <v>650</v>
      </c>
      <c r="D453" s="73" t="s">
        <v>287</v>
      </c>
      <c r="E453" s="72" t="s">
        <v>623</v>
      </c>
      <c r="F453" s="315" t="s">
        <v>174</v>
      </c>
      <c r="G453" s="42" t="s">
        <v>212</v>
      </c>
      <c r="H453" s="74">
        <v>30</v>
      </c>
      <c r="I453" s="360">
        <f t="shared" si="18"/>
        <v>255</v>
      </c>
      <c r="J453" s="75">
        <v>255</v>
      </c>
      <c r="K453" s="76" t="e">
        <f t="shared" si="19"/>
        <v>#DIV/0!</v>
      </c>
      <c r="L453" s="77">
        <f>IF(J453="nio",0,IF(J453&gt;0,VLOOKUP(F453,'3-Productie normen'!A:M,VLOOKUP(J453,'3-Productie normen'!$B$35:$C$43,2,FALSE),FALSE)))/VLOOKUP(B453,'2-Kosten per locatie'!$A$11:$C$34,3,FALSE)</f>
        <v>0</v>
      </c>
      <c r="M453" s="78" t="str">
        <f>VLOOKUP(F453,'3-Productie normen'!A:O,14,FALSE)</f>
        <v>B</v>
      </c>
      <c r="N453" s="78"/>
      <c r="P453" s="43">
        <f t="shared" si="20"/>
        <v>7650</v>
      </c>
    </row>
    <row r="454" spans="1:16" ht="14.1" customHeight="1">
      <c r="A454" s="56">
        <v>454</v>
      </c>
      <c r="B454" s="72" t="s">
        <v>649</v>
      </c>
      <c r="C454" s="47" t="s">
        <v>650</v>
      </c>
      <c r="D454" s="73" t="s">
        <v>288</v>
      </c>
      <c r="E454" s="72" t="s">
        <v>624</v>
      </c>
      <c r="F454" s="315" t="s">
        <v>174</v>
      </c>
      <c r="G454" s="42" t="s">
        <v>212</v>
      </c>
      <c r="H454" s="74">
        <v>23</v>
      </c>
      <c r="I454" s="360">
        <f t="shared" si="18"/>
        <v>255</v>
      </c>
      <c r="J454" s="75">
        <v>255</v>
      </c>
      <c r="K454" s="76" t="e">
        <f t="shared" si="19"/>
        <v>#DIV/0!</v>
      </c>
      <c r="L454" s="77">
        <f>IF(J454="nio",0,IF(J454&gt;0,VLOOKUP(F454,'3-Productie normen'!A:M,VLOOKUP(J454,'3-Productie normen'!$B$35:$C$43,2,FALSE),FALSE)))/VLOOKUP(B454,'2-Kosten per locatie'!$A$11:$C$34,3,FALSE)</f>
        <v>0</v>
      </c>
      <c r="M454" s="78" t="str">
        <f>VLOOKUP(F454,'3-Productie normen'!A:O,14,FALSE)</f>
        <v>B</v>
      </c>
      <c r="N454" s="78"/>
      <c r="P454" s="43">
        <f t="shared" si="20"/>
        <v>5865</v>
      </c>
    </row>
    <row r="455" spans="1:16" ht="14.1" customHeight="1">
      <c r="A455" s="56">
        <v>455</v>
      </c>
      <c r="B455" s="72" t="s">
        <v>649</v>
      </c>
      <c r="C455" s="47" t="s">
        <v>650</v>
      </c>
      <c r="D455" s="73" t="s">
        <v>249</v>
      </c>
      <c r="E455" s="72" t="s">
        <v>625</v>
      </c>
      <c r="F455" s="39" t="s">
        <v>658</v>
      </c>
      <c r="G455" s="42" t="s">
        <v>92</v>
      </c>
      <c r="H455" s="74">
        <v>29.5</v>
      </c>
      <c r="I455" s="360">
        <f t="shared" si="18"/>
        <v>255</v>
      </c>
      <c r="J455" s="75">
        <v>255</v>
      </c>
      <c r="K455" s="76" t="e">
        <f t="shared" si="19"/>
        <v>#DIV/0!</v>
      </c>
      <c r="L455" s="77">
        <f>IF(J455="nio",0,IF(J455&gt;0,VLOOKUP(F455,'3-Productie normen'!A:M,VLOOKUP(J455,'3-Productie normen'!$B$35:$C$43,2,FALSE),FALSE)))/VLOOKUP(B455,'2-Kosten per locatie'!$A$11:$C$34,3,FALSE)</f>
        <v>0</v>
      </c>
      <c r="M455" s="78" t="str">
        <f>VLOOKUP(F455,'3-Productie normen'!A:O,14,FALSE)</f>
        <v>V</v>
      </c>
      <c r="N455" s="78"/>
      <c r="P455" s="43">
        <f t="shared" si="20"/>
        <v>7522.5</v>
      </c>
    </row>
    <row r="456" spans="1:16" ht="14.1" customHeight="1">
      <c r="A456" s="56">
        <v>456</v>
      </c>
      <c r="B456" s="72" t="s">
        <v>649</v>
      </c>
      <c r="C456" s="47" t="s">
        <v>650</v>
      </c>
      <c r="D456" s="73" t="s">
        <v>250</v>
      </c>
      <c r="E456" s="72" t="s">
        <v>626</v>
      </c>
      <c r="F456" s="39" t="s">
        <v>657</v>
      </c>
      <c r="G456" s="42" t="s">
        <v>92</v>
      </c>
      <c r="H456" s="74">
        <v>9.5</v>
      </c>
      <c r="I456" s="360">
        <f t="shared" si="18"/>
        <v>12</v>
      </c>
      <c r="J456" s="75">
        <v>12</v>
      </c>
      <c r="K456" s="76" t="e">
        <f t="shared" si="19"/>
        <v>#DIV/0!</v>
      </c>
      <c r="L456" s="77">
        <f>IF(J456="nio",0,IF(J456&gt;0,VLOOKUP(F456,'3-Productie normen'!A:M,VLOOKUP(J456,'3-Productie normen'!$B$35:$C$43,2,FALSE),FALSE)))/VLOOKUP(B456,'2-Kosten per locatie'!$A$11:$C$34,3,FALSE)</f>
        <v>0</v>
      </c>
      <c r="M456" s="78" t="str">
        <f>VLOOKUP(F456,'3-Productie normen'!A:O,14,FALSE)</f>
        <v>V</v>
      </c>
      <c r="N456" s="78"/>
      <c r="P456" s="43">
        <f t="shared" si="20"/>
        <v>114</v>
      </c>
    </row>
    <row r="457" spans="1:16" ht="14.1" customHeight="1">
      <c r="A457" s="56">
        <v>457</v>
      </c>
      <c r="B457" s="72" t="s">
        <v>649</v>
      </c>
      <c r="C457" s="47" t="s">
        <v>650</v>
      </c>
      <c r="D457" s="73" t="s">
        <v>251</v>
      </c>
      <c r="E457" s="72" t="s">
        <v>627</v>
      </c>
      <c r="F457" s="39" t="s">
        <v>657</v>
      </c>
      <c r="G457" s="42" t="s">
        <v>92</v>
      </c>
      <c r="H457" s="74">
        <v>9.5</v>
      </c>
      <c r="I457" s="360">
        <f t="shared" si="18"/>
        <v>255</v>
      </c>
      <c r="J457" s="75">
        <v>255</v>
      </c>
      <c r="K457" s="76" t="e">
        <f t="shared" si="19"/>
        <v>#DIV/0!</v>
      </c>
      <c r="L457" s="77">
        <f>IF(J457="nio",0,IF(J457&gt;0,VLOOKUP(F457,'3-Productie normen'!A:M,VLOOKUP(J457,'3-Productie normen'!$B$35:$C$43,2,FALSE),FALSE)))/VLOOKUP(B457,'2-Kosten per locatie'!$A$11:$C$34,3,FALSE)</f>
        <v>0</v>
      </c>
      <c r="M457" s="78" t="str">
        <f>VLOOKUP(F457,'3-Productie normen'!A:O,14,FALSE)</f>
        <v>V</v>
      </c>
      <c r="N457" s="78"/>
      <c r="P457" s="43">
        <f t="shared" si="20"/>
        <v>2422.5</v>
      </c>
    </row>
    <row r="458" spans="1:16" ht="14.1" customHeight="1">
      <c r="A458" s="56">
        <v>458</v>
      </c>
      <c r="B458" s="72" t="s">
        <v>649</v>
      </c>
      <c r="C458" s="47" t="s">
        <v>650</v>
      </c>
      <c r="D458" s="73" t="s">
        <v>252</v>
      </c>
      <c r="E458" s="72" t="s">
        <v>628</v>
      </c>
      <c r="F458" s="315" t="s">
        <v>17</v>
      </c>
      <c r="G458" s="42" t="s">
        <v>614</v>
      </c>
      <c r="H458" s="74">
        <v>4</v>
      </c>
      <c r="I458" s="360">
        <f t="shared" ref="I458:I477" si="21">SUM(J458:J458)</f>
        <v>255</v>
      </c>
      <c r="J458" s="75">
        <v>255</v>
      </c>
      <c r="K458" s="76" t="e">
        <f t="shared" ref="K458:K477" si="22">IF(J458="nio",0,IF(J458&gt;0,J458*H458/L458,0))</f>
        <v>#DIV/0!</v>
      </c>
      <c r="L458" s="77">
        <f>IF(J458="nio",0,IF(J458&gt;0,VLOOKUP(F458,'3-Productie normen'!A:M,VLOOKUP(J458,'3-Productie normen'!$B$35:$C$43,2,FALSE),FALSE)))/VLOOKUP(B458,'2-Kosten per locatie'!$A$11:$C$34,3,FALSE)</f>
        <v>0</v>
      </c>
      <c r="M458" s="78" t="str">
        <f>VLOOKUP(F458,'3-Productie normen'!A:O,14,FALSE)</f>
        <v>S</v>
      </c>
      <c r="N458" s="78"/>
      <c r="P458" s="43">
        <f t="shared" ref="P458:P464" si="23">I458*H458</f>
        <v>1020</v>
      </c>
    </row>
    <row r="459" spans="1:16" ht="14.1" customHeight="1">
      <c r="A459" s="56">
        <v>459</v>
      </c>
      <c r="B459" s="72" t="s">
        <v>649</v>
      </c>
      <c r="C459" s="47" t="s">
        <v>650</v>
      </c>
      <c r="D459" s="73" t="s">
        <v>253</v>
      </c>
      <c r="E459" s="72" t="s">
        <v>629</v>
      </c>
      <c r="F459" s="315" t="s">
        <v>220</v>
      </c>
      <c r="G459" s="42" t="s">
        <v>92</v>
      </c>
      <c r="H459" s="74">
        <v>3.5</v>
      </c>
      <c r="I459" s="360">
        <f t="shared" si="21"/>
        <v>12</v>
      </c>
      <c r="J459" s="75">
        <v>12</v>
      </c>
      <c r="K459" s="76" t="e">
        <f t="shared" si="22"/>
        <v>#DIV/0!</v>
      </c>
      <c r="L459" s="77">
        <f>IF(J459="nio",0,IF(J459&gt;0,VLOOKUP(F459,'3-Productie normen'!A:M,VLOOKUP(J459,'3-Productie normen'!$B$35:$C$43,2,FALSE),FALSE)))/VLOOKUP(B459,'2-Kosten per locatie'!$A$11:$C$34,3,FALSE)</f>
        <v>0</v>
      </c>
      <c r="M459" s="78" t="str">
        <f>VLOOKUP(F459,'3-Productie normen'!A:O,14,FALSE)</f>
        <v>V</v>
      </c>
      <c r="N459" s="78"/>
      <c r="P459" s="43">
        <f t="shared" si="23"/>
        <v>42</v>
      </c>
    </row>
    <row r="460" spans="1:16" ht="14.1" customHeight="1">
      <c r="A460" s="56">
        <v>460</v>
      </c>
      <c r="B460" s="72" t="s">
        <v>649</v>
      </c>
      <c r="C460" s="47" t="s">
        <v>650</v>
      </c>
      <c r="D460" s="73" t="s">
        <v>254</v>
      </c>
      <c r="E460" s="72" t="s">
        <v>628</v>
      </c>
      <c r="F460" s="315" t="s">
        <v>17</v>
      </c>
      <c r="G460" s="42" t="s">
        <v>614</v>
      </c>
      <c r="H460" s="74">
        <v>4</v>
      </c>
      <c r="I460" s="360">
        <f t="shared" si="21"/>
        <v>255</v>
      </c>
      <c r="J460" s="75">
        <v>255</v>
      </c>
      <c r="K460" s="76" t="e">
        <f t="shared" si="22"/>
        <v>#DIV/0!</v>
      </c>
      <c r="L460" s="77">
        <f>IF(J460="nio",0,IF(J460&gt;0,VLOOKUP(F460,'3-Productie normen'!A:M,VLOOKUP(J460,'3-Productie normen'!$B$35:$C$43,2,FALSE),FALSE)))/VLOOKUP(B460,'2-Kosten per locatie'!$A$11:$C$34,3,FALSE)</f>
        <v>0</v>
      </c>
      <c r="M460" s="78" t="str">
        <f>VLOOKUP(F460,'3-Productie normen'!A:O,14,FALSE)</f>
        <v>S</v>
      </c>
      <c r="N460" s="78"/>
      <c r="P460" s="43">
        <f t="shared" si="23"/>
        <v>1020</v>
      </c>
    </row>
    <row r="461" spans="1:16" ht="14.1" customHeight="1">
      <c r="A461" s="56">
        <v>461</v>
      </c>
      <c r="B461" s="72" t="s">
        <v>649</v>
      </c>
      <c r="C461" s="47" t="s">
        <v>650</v>
      </c>
      <c r="D461" s="73" t="s">
        <v>255</v>
      </c>
      <c r="E461" s="72" t="s">
        <v>630</v>
      </c>
      <c r="F461" s="39" t="s">
        <v>657</v>
      </c>
      <c r="G461" s="42" t="s">
        <v>92</v>
      </c>
      <c r="H461" s="74">
        <v>9.5</v>
      </c>
      <c r="I461" s="360">
        <f t="shared" si="21"/>
        <v>255</v>
      </c>
      <c r="J461" s="75">
        <v>255</v>
      </c>
      <c r="K461" s="76" t="e">
        <f t="shared" si="22"/>
        <v>#DIV/0!</v>
      </c>
      <c r="L461" s="77">
        <f>IF(J461="nio",0,IF(J461&gt;0,VLOOKUP(F461,'3-Productie normen'!A:M,VLOOKUP(J461,'3-Productie normen'!$B$35:$C$43,2,FALSE),FALSE)))/VLOOKUP(B461,'2-Kosten per locatie'!$A$11:$C$34,3,FALSE)</f>
        <v>0</v>
      </c>
      <c r="M461" s="78" t="str">
        <f>VLOOKUP(F461,'3-Productie normen'!A:O,14,FALSE)</f>
        <v>V</v>
      </c>
      <c r="N461" s="78"/>
      <c r="P461" s="43">
        <f t="shared" si="23"/>
        <v>2422.5</v>
      </c>
    </row>
    <row r="462" spans="1:16" ht="14.1" customHeight="1">
      <c r="A462" s="56">
        <v>462</v>
      </c>
      <c r="B462" s="72" t="s">
        <v>649</v>
      </c>
      <c r="C462" s="47" t="s">
        <v>650</v>
      </c>
      <c r="D462" s="73" t="s">
        <v>257</v>
      </c>
      <c r="E462" s="72" t="s">
        <v>631</v>
      </c>
      <c r="F462" s="315" t="s">
        <v>220</v>
      </c>
      <c r="G462" s="42" t="s">
        <v>92</v>
      </c>
      <c r="H462" s="74">
        <v>9.5</v>
      </c>
      <c r="I462" s="360">
        <f t="shared" si="21"/>
        <v>255</v>
      </c>
      <c r="J462" s="75">
        <v>255</v>
      </c>
      <c r="K462" s="76" t="e">
        <f t="shared" si="22"/>
        <v>#DIV/0!</v>
      </c>
      <c r="L462" s="77">
        <f>IF(J462="nio",0,IF(J462&gt;0,VLOOKUP(F462,'3-Productie normen'!A:M,VLOOKUP(J462,'3-Productie normen'!$B$35:$C$43,2,FALSE),FALSE)))/VLOOKUP(B462,'2-Kosten per locatie'!$A$11:$C$34,3,FALSE)</f>
        <v>0</v>
      </c>
      <c r="M462" s="78" t="str">
        <f>VLOOKUP(F462,'3-Productie normen'!A:O,14,FALSE)</f>
        <v>V</v>
      </c>
      <c r="N462" s="78"/>
      <c r="P462" s="43">
        <f t="shared" si="23"/>
        <v>2422.5</v>
      </c>
    </row>
    <row r="463" spans="1:16" ht="14.1" customHeight="1">
      <c r="A463" s="56">
        <v>463</v>
      </c>
      <c r="B463" s="72" t="s">
        <v>649</v>
      </c>
      <c r="C463" s="47" t="s">
        <v>650</v>
      </c>
      <c r="D463" s="73" t="s">
        <v>258</v>
      </c>
      <c r="E463" s="72" t="s">
        <v>632</v>
      </c>
      <c r="F463" s="315" t="s">
        <v>177</v>
      </c>
      <c r="G463" s="42" t="s">
        <v>614</v>
      </c>
      <c r="H463" s="74">
        <v>11.5</v>
      </c>
      <c r="I463" s="360">
        <f t="shared" si="21"/>
        <v>2</v>
      </c>
      <c r="J463" s="75">
        <v>2</v>
      </c>
      <c r="K463" s="76" t="e">
        <f t="shared" si="22"/>
        <v>#DIV/0!</v>
      </c>
      <c r="L463" s="77">
        <f>IF(J463="nio",0,IF(J463&gt;0,VLOOKUP(F463,'3-Productie normen'!A:M,VLOOKUP(J463,'3-Productie normen'!$B$35:$C$43,2,FALSE),FALSE)))/VLOOKUP(B463,'2-Kosten per locatie'!$A$11:$C$34,3,FALSE)</f>
        <v>0</v>
      </c>
      <c r="M463" s="78" t="str">
        <f>VLOOKUP(F463,'3-Productie normen'!A:O,14,FALSE)</f>
        <v>V</v>
      </c>
      <c r="N463" s="78"/>
      <c r="P463" s="43">
        <f t="shared" si="23"/>
        <v>23</v>
      </c>
    </row>
    <row r="464" spans="1:16" ht="14.1" customHeight="1">
      <c r="A464" s="56">
        <v>464</v>
      </c>
      <c r="B464" s="72" t="s">
        <v>649</v>
      </c>
      <c r="C464" s="47" t="s">
        <v>650</v>
      </c>
      <c r="D464" s="73" t="s">
        <v>259</v>
      </c>
      <c r="E464" s="72" t="s">
        <v>633</v>
      </c>
      <c r="F464" s="315" t="s">
        <v>17</v>
      </c>
      <c r="G464" s="42" t="s">
        <v>614</v>
      </c>
      <c r="H464" s="74">
        <v>4</v>
      </c>
      <c r="I464" s="360">
        <f t="shared" si="21"/>
        <v>255</v>
      </c>
      <c r="J464" s="75">
        <v>255</v>
      </c>
      <c r="K464" s="76" t="e">
        <f t="shared" si="22"/>
        <v>#DIV/0!</v>
      </c>
      <c r="L464" s="77">
        <f>IF(J464="nio",0,IF(J464&gt;0,VLOOKUP(F464,'3-Productie normen'!A:M,VLOOKUP(J464,'3-Productie normen'!$B$35:$C$43,2,FALSE),FALSE)))/VLOOKUP(B464,'2-Kosten per locatie'!$A$11:$C$34,3,FALSE)</f>
        <v>0</v>
      </c>
      <c r="M464" s="78" t="str">
        <f>VLOOKUP(F464,'3-Productie normen'!A:O,14,FALSE)</f>
        <v>S</v>
      </c>
      <c r="N464" s="78"/>
      <c r="P464" s="43">
        <f t="shared" si="23"/>
        <v>1020</v>
      </c>
    </row>
    <row r="465" spans="1:16" ht="14.1" customHeight="1">
      <c r="A465" s="56">
        <v>465</v>
      </c>
      <c r="B465" s="72" t="s">
        <v>649</v>
      </c>
      <c r="C465" s="47" t="s">
        <v>650</v>
      </c>
      <c r="D465" s="73" t="s">
        <v>260</v>
      </c>
      <c r="E465" s="72" t="s">
        <v>449</v>
      </c>
      <c r="F465" s="315" t="s">
        <v>17</v>
      </c>
      <c r="G465" s="42" t="s">
        <v>614</v>
      </c>
      <c r="H465" s="74">
        <v>7</v>
      </c>
      <c r="I465" s="360">
        <f t="shared" si="21"/>
        <v>255</v>
      </c>
      <c r="J465" s="75">
        <v>255</v>
      </c>
      <c r="K465" s="76" t="e">
        <f t="shared" si="22"/>
        <v>#DIV/0!</v>
      </c>
      <c r="L465" s="77">
        <f>IF(J465="nio",0,IF(J465&gt;0,VLOOKUP(F465,'3-Productie normen'!A:M,VLOOKUP(J465,'3-Productie normen'!$B$35:$C$43,2,FALSE),FALSE)))/VLOOKUP(B465,'2-Kosten per locatie'!$A$11:$C$34,3,FALSE)</f>
        <v>0</v>
      </c>
      <c r="M465" s="78" t="str">
        <f>VLOOKUP(F465,'3-Productie normen'!A:O,14,FALSE)</f>
        <v>S</v>
      </c>
      <c r="N465" s="78"/>
      <c r="P465" s="43">
        <f t="shared" ref="P465:P477" si="24">I465*H465</f>
        <v>1785</v>
      </c>
    </row>
    <row r="466" spans="1:16" ht="14.1" customHeight="1">
      <c r="A466" s="56">
        <v>466</v>
      </c>
      <c r="B466" s="72" t="s">
        <v>649</v>
      </c>
      <c r="C466" s="47" t="s">
        <v>650</v>
      </c>
      <c r="D466" s="73" t="s">
        <v>406</v>
      </c>
      <c r="E466" s="72" t="s">
        <v>634</v>
      </c>
      <c r="F466" s="315" t="s">
        <v>220</v>
      </c>
      <c r="G466" s="42" t="s">
        <v>92</v>
      </c>
      <c r="H466" s="74">
        <v>17</v>
      </c>
      <c r="I466" s="360">
        <f t="shared" si="21"/>
        <v>255</v>
      </c>
      <c r="J466" s="75">
        <v>255</v>
      </c>
      <c r="K466" s="76" t="e">
        <f t="shared" si="22"/>
        <v>#DIV/0!</v>
      </c>
      <c r="L466" s="77">
        <f>IF(J466="nio",0,IF(J466&gt;0,VLOOKUP(F466,'3-Productie normen'!A:M,VLOOKUP(J466,'3-Productie normen'!$B$35:$C$43,2,FALSE),FALSE)))/VLOOKUP(B466,'2-Kosten per locatie'!$A$11:$C$34,3,FALSE)</f>
        <v>0</v>
      </c>
      <c r="M466" s="78" t="str">
        <f>VLOOKUP(F466,'3-Productie normen'!A:O,14,FALSE)</f>
        <v>V</v>
      </c>
      <c r="N466" s="78"/>
      <c r="P466" s="43">
        <f t="shared" si="24"/>
        <v>4335</v>
      </c>
    </row>
    <row r="467" spans="1:16" ht="14.1" customHeight="1">
      <c r="A467" s="56">
        <v>467</v>
      </c>
      <c r="B467" s="72" t="s">
        <v>649</v>
      </c>
      <c r="C467" s="47" t="s">
        <v>650</v>
      </c>
      <c r="D467" s="73" t="s">
        <v>292</v>
      </c>
      <c r="E467" s="72" t="s">
        <v>509</v>
      </c>
      <c r="F467" s="39" t="s">
        <v>658</v>
      </c>
      <c r="G467" s="42" t="s">
        <v>92</v>
      </c>
      <c r="H467" s="74">
        <v>20</v>
      </c>
      <c r="I467" s="360">
        <f t="shared" si="21"/>
        <v>255</v>
      </c>
      <c r="J467" s="75">
        <v>255</v>
      </c>
      <c r="K467" s="76" t="e">
        <f t="shared" si="22"/>
        <v>#DIV/0!</v>
      </c>
      <c r="L467" s="77">
        <f>IF(J467="nio",0,IF(J467&gt;0,VLOOKUP(F467,'3-Productie normen'!A:M,VLOOKUP(J467,'3-Productie normen'!$B$35:$C$43,2,FALSE),FALSE)))/VLOOKUP(B467,'2-Kosten per locatie'!$A$11:$C$34,3,FALSE)</f>
        <v>0</v>
      </c>
      <c r="M467" s="78" t="str">
        <f>VLOOKUP(F467,'3-Productie normen'!A:O,14,FALSE)</f>
        <v>V</v>
      </c>
      <c r="N467" s="78"/>
      <c r="P467" s="43">
        <f t="shared" si="24"/>
        <v>5100</v>
      </c>
    </row>
    <row r="468" spans="1:16" ht="14.1" customHeight="1">
      <c r="A468" s="56">
        <v>468</v>
      </c>
      <c r="B468" s="72" t="s">
        <v>649</v>
      </c>
      <c r="C468" s="47" t="s">
        <v>650</v>
      </c>
      <c r="D468" s="73" t="s">
        <v>293</v>
      </c>
      <c r="E468" s="72" t="s">
        <v>508</v>
      </c>
      <c r="F468" s="315" t="s">
        <v>175</v>
      </c>
      <c r="G468" s="42" t="s">
        <v>614</v>
      </c>
      <c r="H468" s="74">
        <v>12.5</v>
      </c>
      <c r="I468" s="360">
        <f t="shared" si="21"/>
        <v>52</v>
      </c>
      <c r="J468" s="75">
        <v>52</v>
      </c>
      <c r="K468" s="76" t="e">
        <f t="shared" si="22"/>
        <v>#DIV/0!</v>
      </c>
      <c r="L468" s="77">
        <f>IF(J468="nio",0,IF(J468&gt;0,VLOOKUP(F468,'3-Productie normen'!A:M,VLOOKUP(J468,'3-Productie normen'!$B$35:$C$43,2,FALSE),FALSE)))/VLOOKUP(B468,'2-Kosten per locatie'!$A$11:$C$34,3,FALSE)</f>
        <v>0</v>
      </c>
      <c r="M468" s="78" t="str">
        <f>VLOOKUP(F468,'3-Productie normen'!A:O,14,FALSE)</f>
        <v>V</v>
      </c>
      <c r="N468" s="78"/>
      <c r="P468" s="43">
        <f t="shared" si="24"/>
        <v>650</v>
      </c>
    </row>
    <row r="469" spans="1:16" ht="14.1" customHeight="1">
      <c r="A469" s="56">
        <v>469</v>
      </c>
      <c r="B469" s="72" t="s">
        <v>649</v>
      </c>
      <c r="C469" s="47" t="s">
        <v>650</v>
      </c>
      <c r="D469" s="73" t="s">
        <v>420</v>
      </c>
      <c r="E469" s="72" t="s">
        <v>470</v>
      </c>
      <c r="F469" s="39" t="s">
        <v>95</v>
      </c>
      <c r="G469" s="42" t="s">
        <v>92</v>
      </c>
      <c r="H469" s="74">
        <v>36</v>
      </c>
      <c r="I469" s="360">
        <f t="shared" si="21"/>
        <v>255</v>
      </c>
      <c r="J469" s="75">
        <v>255</v>
      </c>
      <c r="K469" s="76" t="e">
        <f t="shared" si="22"/>
        <v>#DIV/0!</v>
      </c>
      <c r="L469" s="77">
        <f>IF(J469="nio",0,IF(J469&gt;0,VLOOKUP(F469,'3-Productie normen'!A:M,VLOOKUP(J469,'3-Productie normen'!$B$35:$C$43,2,FALSE),FALSE)))/VLOOKUP(B469,'2-Kosten per locatie'!$A$11:$C$34,3,FALSE)</f>
        <v>0</v>
      </c>
      <c r="M469" s="78" t="str">
        <f>VLOOKUP(F469,'3-Productie normen'!A:O,14,FALSE)</f>
        <v>V</v>
      </c>
      <c r="N469" s="78"/>
      <c r="P469" s="43">
        <f t="shared" si="24"/>
        <v>9180</v>
      </c>
    </row>
    <row r="470" spans="1:16" ht="14.1" customHeight="1">
      <c r="A470" s="56">
        <v>470</v>
      </c>
      <c r="B470" s="72" t="s">
        <v>649</v>
      </c>
      <c r="C470" s="47" t="s">
        <v>650</v>
      </c>
      <c r="D470" s="73" t="s">
        <v>421</v>
      </c>
      <c r="E470" s="72" t="s">
        <v>535</v>
      </c>
      <c r="F470" s="72" t="s">
        <v>174</v>
      </c>
      <c r="G470" s="42" t="s">
        <v>92</v>
      </c>
      <c r="H470" s="74">
        <v>59</v>
      </c>
      <c r="I470" s="360">
        <f t="shared" si="21"/>
        <v>255</v>
      </c>
      <c r="J470" s="75">
        <v>255</v>
      </c>
      <c r="K470" s="76" t="e">
        <f t="shared" si="22"/>
        <v>#DIV/0!</v>
      </c>
      <c r="L470" s="77">
        <f>IF(J470="nio",0,IF(J470&gt;0,VLOOKUP(F470,'3-Productie normen'!A:M,VLOOKUP(J470,'3-Productie normen'!$B$35:$C$43,2,FALSE),FALSE)))/VLOOKUP(B470,'2-Kosten per locatie'!$A$11:$C$34,3,FALSE)</f>
        <v>0</v>
      </c>
      <c r="M470" s="78" t="str">
        <f>VLOOKUP(F470,'3-Productie normen'!A:O,14,FALSE)</f>
        <v>B</v>
      </c>
      <c r="N470" s="78"/>
      <c r="P470" s="43">
        <f t="shared" si="24"/>
        <v>15045</v>
      </c>
    </row>
    <row r="471" spans="1:16" ht="14.1" customHeight="1">
      <c r="A471" s="56">
        <v>471</v>
      </c>
      <c r="B471" s="72" t="s">
        <v>649</v>
      </c>
      <c r="C471" s="47" t="s">
        <v>650</v>
      </c>
      <c r="D471" s="73" t="s">
        <v>422</v>
      </c>
      <c r="E471" s="72" t="s">
        <v>635</v>
      </c>
      <c r="F471" s="72" t="s">
        <v>177</v>
      </c>
      <c r="G471" s="42" t="s">
        <v>92</v>
      </c>
      <c r="H471" s="74">
        <v>5</v>
      </c>
      <c r="I471" s="360">
        <f t="shared" si="21"/>
        <v>2</v>
      </c>
      <c r="J471" s="75">
        <v>2</v>
      </c>
      <c r="K471" s="76" t="e">
        <f t="shared" si="22"/>
        <v>#DIV/0!</v>
      </c>
      <c r="L471" s="77">
        <f>IF(J471="nio",0,IF(J471&gt;0,VLOOKUP(F471,'3-Productie normen'!A:M,VLOOKUP(J471,'3-Productie normen'!$B$35:$C$43,2,FALSE),FALSE)))/VLOOKUP(B471,'2-Kosten per locatie'!$A$11:$C$34,3,FALSE)</f>
        <v>0</v>
      </c>
      <c r="M471" s="78" t="str">
        <f>VLOOKUP(F471,'3-Productie normen'!A:O,14,FALSE)</f>
        <v>V</v>
      </c>
      <c r="N471" s="78"/>
      <c r="P471" s="43">
        <f t="shared" si="24"/>
        <v>10</v>
      </c>
    </row>
    <row r="472" spans="1:16" ht="14.1" customHeight="1">
      <c r="A472" s="56">
        <v>472</v>
      </c>
      <c r="B472" s="72" t="s">
        <v>423</v>
      </c>
      <c r="C472" s="47" t="s">
        <v>90</v>
      </c>
      <c r="D472" s="73"/>
      <c r="E472" s="72" t="s">
        <v>636</v>
      </c>
      <c r="F472" s="315" t="s">
        <v>174</v>
      </c>
      <c r="G472" s="42" t="s">
        <v>637</v>
      </c>
      <c r="H472" s="74">
        <v>115</v>
      </c>
      <c r="I472" s="360">
        <f t="shared" si="21"/>
        <v>104</v>
      </c>
      <c r="J472" s="75">
        <v>104</v>
      </c>
      <c r="K472" s="76" t="e">
        <f t="shared" si="22"/>
        <v>#DIV/0!</v>
      </c>
      <c r="L472" s="77">
        <f>IF(J472="nio",0,IF(J472&gt;0,VLOOKUP(F472,'3-Productie normen'!A:M,VLOOKUP(J472,'3-Productie normen'!$B$35:$C$43,2,FALSE),FALSE)))/VLOOKUP(B472,'2-Kosten per locatie'!$A$11:$C$34,3,FALSE)</f>
        <v>0</v>
      </c>
      <c r="M472" s="78" t="str">
        <f>VLOOKUP(F472,'3-Productie normen'!A:O,14,FALSE)</f>
        <v>B</v>
      </c>
      <c r="N472" s="78"/>
      <c r="P472" s="43">
        <f t="shared" si="24"/>
        <v>11960</v>
      </c>
    </row>
    <row r="473" spans="1:16" ht="14.1" customHeight="1">
      <c r="A473" s="56">
        <v>473</v>
      </c>
      <c r="B473" s="72" t="s">
        <v>423</v>
      </c>
      <c r="C473" s="47" t="s">
        <v>90</v>
      </c>
      <c r="D473" s="73"/>
      <c r="E473" s="72" t="s">
        <v>513</v>
      </c>
      <c r="F473" s="72" t="s">
        <v>17</v>
      </c>
      <c r="G473" s="42" t="s">
        <v>637</v>
      </c>
      <c r="H473" s="74">
        <v>28.5</v>
      </c>
      <c r="I473" s="360">
        <f t="shared" si="21"/>
        <v>104</v>
      </c>
      <c r="J473" s="75">
        <v>104</v>
      </c>
      <c r="K473" s="76" t="e">
        <f t="shared" si="22"/>
        <v>#DIV/0!</v>
      </c>
      <c r="L473" s="77">
        <f>IF(J473="nio",0,IF(J473&gt;0,VLOOKUP(F473,'3-Productie normen'!A:M,VLOOKUP(J473,'3-Productie normen'!$B$35:$C$43,2,FALSE),FALSE)))/VLOOKUP(B473,'2-Kosten per locatie'!$A$11:$C$34,3,FALSE)</f>
        <v>0</v>
      </c>
      <c r="M473" s="78" t="str">
        <f>VLOOKUP(F473,'3-Productie normen'!A:O,14,FALSE)</f>
        <v>S</v>
      </c>
      <c r="N473" s="78"/>
      <c r="P473" s="43">
        <f t="shared" si="24"/>
        <v>2964</v>
      </c>
    </row>
    <row r="474" spans="1:16" ht="14.1" customHeight="1">
      <c r="A474" s="56">
        <v>474</v>
      </c>
      <c r="B474" s="72" t="s">
        <v>423</v>
      </c>
      <c r="C474" s="47" t="s">
        <v>90</v>
      </c>
      <c r="D474" s="73"/>
      <c r="E474" s="72" t="s">
        <v>503</v>
      </c>
      <c r="F474" s="315" t="s">
        <v>220</v>
      </c>
      <c r="G474" s="42" t="s">
        <v>637</v>
      </c>
      <c r="H474" s="74">
        <v>41.9</v>
      </c>
      <c r="I474" s="360">
        <f t="shared" si="21"/>
        <v>104</v>
      </c>
      <c r="J474" s="75">
        <v>104</v>
      </c>
      <c r="K474" s="76" t="e">
        <f t="shared" si="22"/>
        <v>#DIV/0!</v>
      </c>
      <c r="L474" s="77">
        <f>IF(J474="nio",0,IF(J474&gt;0,VLOOKUP(F474,'3-Productie normen'!A:M,VLOOKUP(J474,'3-Productie normen'!$B$35:$C$43,2,FALSE),FALSE)))/VLOOKUP(B474,'2-Kosten per locatie'!$A$11:$C$34,3,FALSE)</f>
        <v>0</v>
      </c>
      <c r="M474" s="78" t="str">
        <f>VLOOKUP(F474,'3-Productie normen'!A:O,14,FALSE)</f>
        <v>V</v>
      </c>
      <c r="N474" s="78"/>
      <c r="P474" s="43">
        <f t="shared" si="24"/>
        <v>4357.5999999999995</v>
      </c>
    </row>
    <row r="475" spans="1:16" ht="14.1" customHeight="1">
      <c r="A475" s="56">
        <v>475</v>
      </c>
      <c r="B475" s="72" t="s">
        <v>423</v>
      </c>
      <c r="C475" s="47" t="s">
        <v>90</v>
      </c>
      <c r="D475" s="73"/>
      <c r="E475" s="72" t="s">
        <v>452</v>
      </c>
      <c r="F475" s="315" t="s">
        <v>174</v>
      </c>
      <c r="G475" s="42" t="s">
        <v>92</v>
      </c>
      <c r="H475" s="74">
        <v>25</v>
      </c>
      <c r="I475" s="360">
        <f t="shared" si="21"/>
        <v>104</v>
      </c>
      <c r="J475" s="75">
        <v>104</v>
      </c>
      <c r="K475" s="76" t="e">
        <f t="shared" si="22"/>
        <v>#DIV/0!</v>
      </c>
      <c r="L475" s="77">
        <f>IF(J475="nio",0,IF(J475&gt;0,VLOOKUP(F475,'3-Productie normen'!A:M,VLOOKUP(J475,'3-Productie normen'!$B$35:$C$43,2,FALSE),FALSE)))/VLOOKUP(B475,'2-Kosten per locatie'!$A$11:$C$34,3,FALSE)</f>
        <v>0</v>
      </c>
      <c r="M475" s="78" t="str">
        <f>VLOOKUP(F475,'3-Productie normen'!A:O,14,FALSE)</f>
        <v>B</v>
      </c>
      <c r="N475" s="78"/>
      <c r="P475" s="43">
        <f t="shared" si="24"/>
        <v>2600</v>
      </c>
    </row>
    <row r="476" spans="1:16" ht="14.1" customHeight="1">
      <c r="A476" s="56">
        <v>476</v>
      </c>
      <c r="B476" s="72" t="s">
        <v>423</v>
      </c>
      <c r="C476" s="47" t="s">
        <v>90</v>
      </c>
      <c r="D476" s="73"/>
      <c r="E476" s="72" t="s">
        <v>448</v>
      </c>
      <c r="F476" s="315" t="s">
        <v>175</v>
      </c>
      <c r="G476" s="42" t="s">
        <v>637</v>
      </c>
      <c r="H476" s="74">
        <v>5.85</v>
      </c>
      <c r="I476" s="360">
        <f t="shared" si="21"/>
        <v>104</v>
      </c>
      <c r="J476" s="75">
        <v>104</v>
      </c>
      <c r="K476" s="76" t="e">
        <f t="shared" si="22"/>
        <v>#DIV/0!</v>
      </c>
      <c r="L476" s="77">
        <f>IF(J476="nio",0,IF(J476&gt;0,VLOOKUP(F476,'3-Productie normen'!A:M,VLOOKUP(J476,'3-Productie normen'!$B$35:$C$43,2,FALSE),FALSE)))/VLOOKUP(B476,'2-Kosten per locatie'!$A$11:$C$34,3,FALSE)</f>
        <v>0</v>
      </c>
      <c r="M476" s="78" t="str">
        <f>VLOOKUP(F476,'3-Productie normen'!A:O,14,FALSE)</f>
        <v>V</v>
      </c>
      <c r="N476" s="78"/>
      <c r="P476" s="43">
        <f t="shared" si="24"/>
        <v>608.4</v>
      </c>
    </row>
    <row r="477" spans="1:16" ht="14.1" customHeight="1">
      <c r="A477" s="56">
        <v>477</v>
      </c>
      <c r="B477" s="72" t="s">
        <v>423</v>
      </c>
      <c r="C477" s="47" t="s">
        <v>90</v>
      </c>
      <c r="D477" s="73"/>
      <c r="E477" s="72" t="s">
        <v>512</v>
      </c>
      <c r="F477" s="315" t="s">
        <v>17</v>
      </c>
      <c r="G477" s="42" t="s">
        <v>637</v>
      </c>
      <c r="H477" s="74">
        <v>29.2</v>
      </c>
      <c r="I477" s="360">
        <f t="shared" si="21"/>
        <v>104</v>
      </c>
      <c r="J477" s="75">
        <v>104</v>
      </c>
      <c r="K477" s="76" t="e">
        <f t="shared" si="22"/>
        <v>#DIV/0!</v>
      </c>
      <c r="L477" s="77">
        <f>IF(J477="nio",0,IF(J477&gt;0,VLOOKUP(F477,'3-Productie normen'!A:M,VLOOKUP(J477,'3-Productie normen'!$B$35:$C$43,2,FALSE),FALSE)))/VLOOKUP(B477,'2-Kosten per locatie'!$A$11:$C$34,3,FALSE)</f>
        <v>0</v>
      </c>
      <c r="M477" s="78" t="str">
        <f>VLOOKUP(F477,'3-Productie normen'!A:O,14,FALSE)</f>
        <v>S</v>
      </c>
      <c r="N477" s="78"/>
      <c r="P477" s="43">
        <f t="shared" si="24"/>
        <v>3036.7999999999997</v>
      </c>
    </row>
    <row r="478" spans="1:16" ht="13.2">
      <c r="J478"/>
    </row>
    <row r="479" spans="1:16" ht="13.2">
      <c r="J479"/>
    </row>
  </sheetData>
  <autoFilter ref="B9:P477" xr:uid="{00000000-0009-0000-0000-000004000000}"/>
  <phoneticPr fontId="14"/>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4" min="1" max="21" man="1"/>
    <brk id="102" min="1" max="21" man="1"/>
    <brk id="156" min="1" max="21" man="1"/>
    <brk id="205" min="1" max="21" man="1"/>
    <brk id="253" min="1" max="21" man="1"/>
    <brk id="304" min="1" max="21" man="1"/>
    <brk id="353"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activeCell="B44" sqref="B44"/>
    </sheetView>
  </sheetViews>
  <sheetFormatPr defaultColWidth="9.33203125" defaultRowHeight="13.2"/>
  <cols>
    <col min="1" max="1" width="45.5546875" style="3" customWidth="1"/>
    <col min="2" max="2" width="18.33203125" style="3" customWidth="1"/>
    <col min="3" max="3" width="18.44140625" style="3" customWidth="1"/>
    <col min="4" max="4" width="10.6640625" style="3" customWidth="1"/>
    <col min="5" max="5" width="11.109375" style="3" customWidth="1"/>
    <col min="6" max="6" width="2.109375" style="3" customWidth="1"/>
    <col min="7" max="7" width="7.88671875" style="3" customWidth="1"/>
    <col min="8" max="8" width="27" style="3" bestFit="1" customWidth="1"/>
    <col min="9" max="16384" width="9.33203125" style="3"/>
  </cols>
  <sheetData>
    <row r="1" spans="1:8">
      <c r="A1" s="279" t="s">
        <v>23</v>
      </c>
      <c r="B1" s="84"/>
      <c r="C1" s="2"/>
      <c r="D1" s="2"/>
      <c r="E1" s="2"/>
      <c r="F1" s="2"/>
      <c r="G1" s="2"/>
    </row>
    <row r="2" spans="1:8">
      <c r="A2" s="2"/>
      <c r="B2" s="2"/>
      <c r="C2" s="2"/>
      <c r="D2" s="2"/>
      <c r="E2" s="2"/>
      <c r="F2" s="2"/>
      <c r="G2" s="2"/>
    </row>
    <row r="3" spans="1:8" ht="15">
      <c r="A3" s="27" t="str">
        <f>'2-Kosten per locatie'!A3</f>
        <v>Naam opdrachtgever</v>
      </c>
      <c r="B3" s="54" t="str">
        <f>'2-Kosten per locatie'!B3</f>
        <v>Veiligheidsregio Amsterdam-Amstelland</v>
      </c>
      <c r="C3" s="2"/>
      <c r="D3" s="2"/>
      <c r="E3" s="319"/>
      <c r="F3" s="2"/>
      <c r="G3" s="2"/>
    </row>
    <row r="4" spans="1:8" ht="15">
      <c r="A4" s="27" t="str">
        <f>'2-Kosten per locatie'!A4</f>
        <v>Calculatie onderdeel</v>
      </c>
      <c r="B4" s="54" t="str">
        <f ca="1">MID(CELL("bestandsnaam",$C$9),SEARCH("]",CELL("bestandsnaam",$C$9),1)+1,256)</f>
        <v>5-Premies en opslagen</v>
      </c>
      <c r="C4" s="85"/>
      <c r="D4" s="86"/>
      <c r="E4" s="5"/>
      <c r="F4" s="5"/>
      <c r="G4" s="5"/>
    </row>
    <row r="5" spans="1:8" ht="15">
      <c r="A5" s="27" t="str">
        <f>'2-Kosten per locatie'!A5</f>
        <v>Gebouw/plaats</v>
      </c>
      <c r="B5" s="54" t="str">
        <f>'2-Kosten per locatie'!B5</f>
        <v>Amsterdam en omstreken</v>
      </c>
      <c r="C5" s="27"/>
      <c r="D5" s="10"/>
      <c r="E5" s="87"/>
      <c r="F5" s="6"/>
      <c r="G5" s="5"/>
    </row>
    <row r="6" spans="1:8" ht="15">
      <c r="A6" s="27" t="str">
        <f>'2-Kosten per locatie'!A6</f>
        <v>Referentie nummer</v>
      </c>
      <c r="B6" s="54" t="str">
        <f>'2-Kosten per locatie'!B6</f>
        <v>VrAA-EA-RT/SW -2023</v>
      </c>
      <c r="C6" s="58"/>
      <c r="D6" s="10"/>
      <c r="E6" s="325"/>
      <c r="F6" s="324"/>
      <c r="G6" s="326"/>
      <c r="H6" s="327"/>
    </row>
    <row r="7" spans="1:8" ht="15">
      <c r="A7" s="27" t="str">
        <f>'2-Kosten per locatie'!A7</f>
        <v>Naam dienstverlener</v>
      </c>
      <c r="B7" s="54">
        <f>'2-Kosten per locatie'!B7</f>
        <v>0</v>
      </c>
      <c r="C7" s="58"/>
      <c r="D7" s="10"/>
      <c r="E7" s="87"/>
      <c r="F7" s="6"/>
      <c r="G7" s="5"/>
    </row>
    <row r="8" spans="1:8" ht="15">
      <c r="A8" s="27" t="str">
        <f>'2-Kosten per locatie'!A8</f>
        <v>Prijspeil</v>
      </c>
      <c r="B8" s="397">
        <f>'2-Kosten per locatie'!B8</f>
        <v>45292</v>
      </c>
      <c r="C8" s="87"/>
      <c r="D8" s="87"/>
      <c r="E8" s="87"/>
      <c r="F8" s="6"/>
      <c r="G8" s="5"/>
    </row>
    <row r="9" spans="1:8" ht="15">
      <c r="A9" s="88"/>
      <c r="B9" s="87"/>
      <c r="C9" s="87"/>
      <c r="D9" s="87"/>
      <c r="E9" s="87"/>
      <c r="F9" s="6"/>
      <c r="G9" s="5"/>
    </row>
    <row r="10" spans="1:8" ht="17.399999999999999">
      <c r="A10" s="119" t="s">
        <v>4</v>
      </c>
      <c r="B10" s="120"/>
      <c r="C10" s="121"/>
      <c r="D10" s="87"/>
      <c r="E10" s="87"/>
      <c r="F10" s="6"/>
      <c r="G10" s="5"/>
    </row>
    <row r="11" spans="1:8">
      <c r="A11" s="89"/>
      <c r="B11" s="4"/>
      <c r="C11" s="4"/>
      <c r="D11" s="87"/>
      <c r="E11" s="87"/>
      <c r="F11" s="5"/>
      <c r="G11" s="5"/>
    </row>
    <row r="12" spans="1:8">
      <c r="A12" s="90"/>
      <c r="B12" s="80"/>
      <c r="C12" s="91" t="s">
        <v>36</v>
      </c>
      <c r="D12" s="87"/>
      <c r="E12" s="87"/>
      <c r="F12" s="6"/>
      <c r="G12" s="5"/>
    </row>
    <row r="13" spans="1:8">
      <c r="A13" s="92" t="s">
        <v>78</v>
      </c>
      <c r="B13" s="80"/>
      <c r="C13" s="280"/>
      <c r="D13" s="87"/>
      <c r="E13" s="87"/>
      <c r="F13" s="93"/>
      <c r="G13" s="5"/>
    </row>
    <row r="14" spans="1:8">
      <c r="A14" s="92" t="s">
        <v>168</v>
      </c>
      <c r="B14" s="80"/>
      <c r="C14" s="280"/>
      <c r="D14" s="87"/>
      <c r="E14" s="87"/>
      <c r="F14" s="93"/>
      <c r="G14" s="5"/>
    </row>
    <row r="15" spans="1:8">
      <c r="A15" s="92" t="s">
        <v>79</v>
      </c>
      <c r="B15" s="80"/>
      <c r="C15" s="280"/>
      <c r="D15" s="87"/>
      <c r="E15" s="87"/>
      <c r="F15" s="93"/>
      <c r="G15" s="5"/>
    </row>
    <row r="16" spans="1:8">
      <c r="A16" s="94" t="s">
        <v>9</v>
      </c>
      <c r="B16" s="95"/>
      <c r="C16" s="96">
        <f>SUM(C13:C15)</f>
        <v>0</v>
      </c>
      <c r="D16" s="87"/>
      <c r="E16" s="87"/>
      <c r="F16" s="5"/>
    </row>
    <row r="17" spans="1:7">
      <c r="A17" s="94"/>
      <c r="B17" s="95"/>
      <c r="C17" s="96"/>
      <c r="D17" s="87"/>
      <c r="E17" s="87"/>
      <c r="F17" s="5"/>
    </row>
    <row r="18" spans="1:7">
      <c r="A18" s="446" t="s">
        <v>80</v>
      </c>
      <c r="B18" s="447"/>
      <c r="C18" s="280"/>
      <c r="D18" s="87"/>
      <c r="E18" s="87"/>
      <c r="F18" s="5"/>
    </row>
    <row r="19" spans="1:7">
      <c r="A19" s="330" t="s">
        <v>192</v>
      </c>
      <c r="B19" s="328"/>
      <c r="C19" s="329"/>
      <c r="D19" s="87"/>
      <c r="E19" s="87"/>
      <c r="F19" s="5"/>
    </row>
    <row r="20" spans="1:7">
      <c r="A20" s="446" t="s">
        <v>81</v>
      </c>
      <c r="B20" s="447"/>
      <c r="C20" s="280"/>
      <c r="D20" s="87"/>
      <c r="E20" s="87"/>
      <c r="F20" s="5"/>
    </row>
    <row r="21" spans="1:7">
      <c r="A21" s="446" t="s">
        <v>32</v>
      </c>
      <c r="B21" s="447"/>
      <c r="C21" s="97" t="e">
        <f>C34</f>
        <v>#DIV/0!</v>
      </c>
      <c r="D21" s="87"/>
      <c r="E21" s="87"/>
      <c r="F21" s="5"/>
    </row>
    <row r="22" spans="1:7">
      <c r="A22" s="446" t="s">
        <v>65</v>
      </c>
      <c r="B22" s="447"/>
      <c r="C22" s="280"/>
      <c r="D22" s="87"/>
      <c r="E22" s="87"/>
      <c r="F22" s="5"/>
    </row>
    <row r="23" spans="1:7">
      <c r="A23" s="446" t="s">
        <v>182</v>
      </c>
      <c r="B23" s="447"/>
      <c r="C23" s="280"/>
      <c r="D23" s="87"/>
      <c r="E23" s="87"/>
      <c r="F23" s="5"/>
    </row>
    <row r="24" spans="1:7">
      <c r="A24" s="448" t="s">
        <v>64</v>
      </c>
      <c r="B24" s="449"/>
      <c r="C24" s="98" t="e">
        <f>SUM(C16:C23)</f>
        <v>#DIV/0!</v>
      </c>
      <c r="D24" s="87"/>
      <c r="E24" s="87"/>
      <c r="F24" s="5"/>
    </row>
    <row r="25" spans="1:7">
      <c r="A25" s="99"/>
      <c r="B25" s="86"/>
      <c r="C25" s="8"/>
      <c r="D25" s="87"/>
      <c r="E25" s="87"/>
      <c r="F25" s="9"/>
      <c r="G25" s="5"/>
    </row>
    <row r="26" spans="1:7" ht="17.399999999999999">
      <c r="A26" s="119" t="s">
        <v>58</v>
      </c>
      <c r="B26" s="120"/>
      <c r="C26" s="121"/>
      <c r="D26" s="87"/>
      <c r="E26" s="87"/>
      <c r="F26" s="6"/>
      <c r="G26" s="5"/>
    </row>
    <row r="27" spans="1:7">
      <c r="A27" s="89"/>
      <c r="B27" s="4"/>
      <c r="C27" s="4"/>
      <c r="D27" s="87"/>
      <c r="E27" s="87"/>
      <c r="F27" s="5"/>
      <c r="G27" s="5"/>
    </row>
    <row r="28" spans="1:7">
      <c r="A28" s="4"/>
      <c r="B28" s="4"/>
      <c r="C28" s="100" t="s">
        <v>16</v>
      </c>
      <c r="D28" s="87"/>
      <c r="E28" s="87"/>
      <c r="F28" s="5"/>
      <c r="G28" s="5"/>
    </row>
    <row r="29" spans="1:7">
      <c r="A29" s="92" t="s">
        <v>20</v>
      </c>
      <c r="B29" s="80"/>
      <c r="C29" s="101">
        <f>'6-Opbouw uurtarief productie'!E21</f>
        <v>0</v>
      </c>
      <c r="D29" s="87"/>
      <c r="E29" s="87"/>
      <c r="G29" s="5"/>
    </row>
    <row r="30" spans="1:7">
      <c r="A30" s="92" t="s">
        <v>46</v>
      </c>
      <c r="B30" s="305" t="s">
        <v>172</v>
      </c>
      <c r="C30" s="281"/>
      <c r="D30" s="87"/>
      <c r="E30" s="87"/>
      <c r="F30" s="6"/>
      <c r="G30" s="5"/>
    </row>
    <row r="31" spans="1:7">
      <c r="A31" s="92" t="s">
        <v>41</v>
      </c>
      <c r="B31" s="80"/>
      <c r="C31" s="102">
        <f>C29+C30</f>
        <v>0</v>
      </c>
      <c r="D31" s="87"/>
      <c r="E31" s="87"/>
      <c r="F31" s="6"/>
      <c r="G31" s="5"/>
    </row>
    <row r="32" spans="1:7">
      <c r="A32" s="103" t="s">
        <v>0</v>
      </c>
      <c r="B32" s="104"/>
      <c r="C32" s="282"/>
      <c r="E32" s="105"/>
      <c r="F32" s="6"/>
      <c r="G32" s="5"/>
    </row>
    <row r="33" spans="1:7">
      <c r="A33" s="89"/>
      <c r="B33" s="106"/>
      <c r="C33" s="107"/>
      <c r="E33" s="4"/>
      <c r="F33" s="5"/>
      <c r="G33" s="5"/>
    </row>
    <row r="34" spans="1:7">
      <c r="A34" s="250" t="s">
        <v>42</v>
      </c>
      <c r="B34" s="198"/>
      <c r="C34" s="251" t="e">
        <f>(C31/C29)*C32</f>
        <v>#DIV/0!</v>
      </c>
      <c r="E34" s="108"/>
      <c r="F34" s="6"/>
      <c r="G34" s="109"/>
    </row>
    <row r="35" spans="1:7">
      <c r="A35" s="89"/>
      <c r="B35" s="4"/>
      <c r="C35" s="4"/>
      <c r="E35" s="108"/>
      <c r="F35" s="6"/>
      <c r="G35" s="5"/>
    </row>
    <row r="36" spans="1:7" ht="17.399999999999999">
      <c r="A36" s="122" t="s">
        <v>197</v>
      </c>
      <c r="B36" s="123"/>
      <c r="C36" s="124"/>
      <c r="E36" s="108"/>
      <c r="F36" s="6"/>
      <c r="G36" s="5"/>
    </row>
    <row r="37" spans="1:7">
      <c r="A37" s="99"/>
      <c r="B37" s="86"/>
      <c r="C37" s="8"/>
      <c r="E37" s="108"/>
      <c r="F37" s="6"/>
      <c r="G37" s="5"/>
    </row>
    <row r="38" spans="1:7">
      <c r="A38" s="99"/>
      <c r="B38" s="264" t="s">
        <v>69</v>
      </c>
      <c r="C38" s="8"/>
      <c r="E38" s="108"/>
      <c r="F38" s="6"/>
      <c r="G38" s="5"/>
    </row>
    <row r="39" spans="1:7">
      <c r="A39" s="110" t="s">
        <v>6</v>
      </c>
      <c r="B39" s="333">
        <v>365</v>
      </c>
      <c r="C39" s="8"/>
      <c r="E39" s="108"/>
      <c r="F39" s="6"/>
      <c r="G39" s="11"/>
    </row>
    <row r="40" spans="1:7">
      <c r="A40" s="110" t="s">
        <v>5</v>
      </c>
      <c r="B40" s="333">
        <v>104</v>
      </c>
      <c r="C40" s="8"/>
      <c r="E40" s="108"/>
      <c r="F40" s="6"/>
      <c r="G40" s="11"/>
    </row>
    <row r="41" spans="1:7">
      <c r="A41" s="252" t="s">
        <v>7</v>
      </c>
      <c r="B41" s="253">
        <f>B39-B40</f>
        <v>261</v>
      </c>
      <c r="C41" s="8"/>
      <c r="E41" s="108"/>
      <c r="F41" s="6"/>
      <c r="G41" s="7"/>
    </row>
    <row r="42" spans="1:7">
      <c r="A42" s="111"/>
      <c r="B42" s="39"/>
      <c r="C42" s="8"/>
      <c r="E42" s="108"/>
      <c r="F42" s="6"/>
      <c r="G42" s="7"/>
    </row>
    <row r="43" spans="1:7">
      <c r="A43" s="110" t="s">
        <v>28</v>
      </c>
      <c r="B43" s="283"/>
      <c r="C43" s="8"/>
      <c r="E43" s="108"/>
      <c r="F43" s="6"/>
      <c r="G43" s="7"/>
    </row>
    <row r="44" spans="1:7">
      <c r="A44" s="110" t="s">
        <v>19</v>
      </c>
      <c r="B44" s="283"/>
      <c r="C44" s="8"/>
      <c r="E44" s="108"/>
      <c r="F44" s="6"/>
      <c r="G44" s="7"/>
    </row>
    <row r="45" spans="1:7">
      <c r="A45" s="110" t="s">
        <v>38</v>
      </c>
      <c r="B45" s="283"/>
      <c r="C45" s="8"/>
      <c r="E45" s="108"/>
      <c r="F45" s="6"/>
      <c r="G45" s="7"/>
    </row>
    <row r="46" spans="1:7">
      <c r="A46" s="110" t="s">
        <v>44</v>
      </c>
      <c r="B46" s="283"/>
      <c r="C46" s="8"/>
      <c r="E46" s="108"/>
      <c r="F46" s="6"/>
      <c r="G46" s="7"/>
    </row>
    <row r="47" spans="1:7">
      <c r="A47" s="252" t="s">
        <v>25</v>
      </c>
      <c r="B47" s="253">
        <f>B41-SUM(B43:B46)</f>
        <v>261</v>
      </c>
      <c r="C47" s="8"/>
      <c r="E47" s="108"/>
      <c r="F47" s="6"/>
      <c r="G47" s="7"/>
    </row>
    <row r="48" spans="1:7">
      <c r="A48" s="112"/>
      <c r="B48" s="39"/>
      <c r="C48" s="8"/>
      <c r="E48" s="108"/>
      <c r="F48" s="6"/>
      <c r="G48" s="7"/>
    </row>
    <row r="49" spans="1:7">
      <c r="A49" s="113" t="s">
        <v>59</v>
      </c>
      <c r="B49" s="114">
        <f>IF(B43=0,0,B43/$B$47)</f>
        <v>0</v>
      </c>
      <c r="C49" s="8"/>
      <c r="E49" s="108"/>
      <c r="F49" s="6"/>
      <c r="G49" s="7"/>
    </row>
    <row r="50" spans="1:7">
      <c r="A50" s="113" t="s">
        <v>19</v>
      </c>
      <c r="B50" s="114">
        <f>IF(B44=0,0,B44/$B$47)</f>
        <v>0</v>
      </c>
      <c r="C50" s="8"/>
      <c r="E50" s="108"/>
      <c r="F50" s="6"/>
      <c r="G50" s="7"/>
    </row>
    <row r="51" spans="1:7">
      <c r="A51" s="110" t="s">
        <v>38</v>
      </c>
      <c r="B51" s="114">
        <f>IF(B45=0,0,B45/$B$47)</f>
        <v>0</v>
      </c>
      <c r="C51" s="8"/>
      <c r="E51" s="108"/>
      <c r="F51" s="6"/>
      <c r="G51" s="7"/>
    </row>
    <row r="52" spans="1:7">
      <c r="A52" s="113" t="s">
        <v>44</v>
      </c>
      <c r="B52" s="114">
        <f>IF(B46=0,0,B46/$B$47)</f>
        <v>0</v>
      </c>
      <c r="C52" s="8"/>
      <c r="E52" s="108"/>
      <c r="F52" s="6"/>
      <c r="G52" s="12"/>
    </row>
    <row r="53" spans="1:7">
      <c r="A53" s="252" t="s">
        <v>66</v>
      </c>
      <c r="B53" s="254">
        <f>SUM(B49:B52)</f>
        <v>0</v>
      </c>
      <c r="C53" s="8"/>
      <c r="E53" s="108"/>
      <c r="F53" s="6"/>
      <c r="G53" s="13"/>
    </row>
    <row r="54" spans="1:7">
      <c r="A54" s="14"/>
      <c r="B54" s="14"/>
      <c r="C54" s="14"/>
      <c r="E54" s="108"/>
      <c r="F54" s="6"/>
      <c r="G54" s="2"/>
    </row>
    <row r="55" spans="1:7" ht="31.2" customHeight="1">
      <c r="A55" s="443" t="s">
        <v>198</v>
      </c>
      <c r="B55" s="444"/>
      <c r="C55" s="445"/>
      <c r="E55" s="108"/>
      <c r="F55" s="6"/>
      <c r="G55" s="2"/>
    </row>
    <row r="58" spans="1:7" ht="13.8">
      <c r="A58" s="115"/>
      <c r="B58" s="1"/>
    </row>
    <row r="59" spans="1:7" ht="13.8">
      <c r="A59" s="115"/>
      <c r="B59" s="1"/>
    </row>
    <row r="60" spans="1:7" ht="13.8">
      <c r="A60" s="115"/>
      <c r="B60" s="1"/>
    </row>
    <row r="61" spans="1:7" ht="13.8">
      <c r="A61" s="115"/>
      <c r="B61" s="1"/>
    </row>
    <row r="62" spans="1:7" ht="13.8">
      <c r="A62" s="116"/>
      <c r="B62" s="1"/>
    </row>
    <row r="63" spans="1:7" ht="13.8">
      <c r="A63" s="1"/>
      <c r="B63" s="1"/>
    </row>
    <row r="64" spans="1:7" ht="13.8">
      <c r="A64" s="1"/>
      <c r="B64" s="1"/>
    </row>
    <row r="65" spans="1:3" ht="13.8">
      <c r="A65" s="1"/>
      <c r="B65" s="1"/>
    </row>
    <row r="66" spans="1:3" ht="13.8">
      <c r="A66" s="1"/>
      <c r="B66" s="1"/>
    </row>
    <row r="67" spans="1:3" ht="13.8">
      <c r="A67" s="1"/>
      <c r="B67" s="1"/>
    </row>
    <row r="68" spans="1:3" ht="13.8">
      <c r="A68" s="1"/>
      <c r="B68" s="1"/>
    </row>
    <row r="69" spans="1:3" ht="13.8">
      <c r="A69" s="1"/>
      <c r="B69" s="1"/>
    </row>
    <row r="70" spans="1:3" ht="13.8">
      <c r="A70" s="1"/>
      <c r="B70" s="117"/>
    </row>
    <row r="71" spans="1:3" ht="13.8">
      <c r="A71" s="1"/>
      <c r="B71" s="1"/>
    </row>
    <row r="72" spans="1:3" ht="13.8">
      <c r="B72" s="1"/>
    </row>
    <row r="73" spans="1:3" ht="13.8">
      <c r="A73" s="1"/>
      <c r="B73" s="1"/>
      <c r="C73" s="1"/>
    </row>
    <row r="74" spans="1:3" ht="13.8">
      <c r="A74" s="118"/>
      <c r="B74" s="1"/>
      <c r="C74" s="118"/>
    </row>
    <row r="75" spans="1:3" ht="13.8">
      <c r="A75" s="1"/>
      <c r="B75" s="1"/>
      <c r="C75" s="1"/>
    </row>
    <row r="76" spans="1:3" ht="13.8">
      <c r="A76" s="1"/>
      <c r="B76" s="1"/>
      <c r="C76" s="1"/>
    </row>
    <row r="77" spans="1:3" ht="13.8">
      <c r="A77" s="1"/>
      <c r="B77" s="1"/>
      <c r="C77" s="1"/>
    </row>
    <row r="78" spans="1:3" ht="13.8">
      <c r="A78" s="118"/>
      <c r="B78" s="1"/>
      <c r="C78" s="118"/>
    </row>
    <row r="79" spans="1:3" ht="13.8">
      <c r="A79" s="118"/>
      <c r="B79" s="1"/>
      <c r="C79" s="118"/>
    </row>
    <row r="80" spans="1:3" ht="13.8">
      <c r="A80" s="118"/>
      <c r="B80" s="1"/>
      <c r="C80" s="118"/>
    </row>
    <row r="81" spans="1:2" ht="13.8">
      <c r="A81" s="1"/>
      <c r="B81" s="1"/>
    </row>
    <row r="82" spans="1:2" ht="13.8">
      <c r="A82" s="1"/>
      <c r="B82" s="1"/>
    </row>
    <row r="83" spans="1:2" ht="13.8">
      <c r="A83" s="1"/>
      <c r="B83" s="1"/>
    </row>
  </sheetData>
  <dataConsolidate/>
  <mergeCells count="7">
    <mergeCell ref="A55:C55"/>
    <mergeCell ref="A18:B18"/>
    <mergeCell ref="A24:B24"/>
    <mergeCell ref="A21:B21"/>
    <mergeCell ref="A20:B20"/>
    <mergeCell ref="A23:B23"/>
    <mergeCell ref="A22:B22"/>
  </mergeCells>
  <phoneticPr fontId="14"/>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72"/>
  <sheetViews>
    <sheetView showGridLines="0" showZeros="0" showOutlineSymbols="0" zoomScale="90" zoomScaleNormal="90" zoomScalePageLayoutView="50" workbookViewId="0">
      <pane ySplit="10" topLeftCell="A11" activePane="bottomLeft" state="frozen"/>
      <selection activeCell="B1" sqref="B1"/>
      <selection pane="bottomLeft" activeCell="H36" sqref="H36:O36"/>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5546875" style="3" customWidth="1"/>
    <col min="9" max="15" width="11.44140625" style="3"/>
    <col min="16" max="16" width="31.109375" style="3" customWidth="1"/>
    <col min="17" max="16384" width="11.44140625" style="3"/>
  </cols>
  <sheetData>
    <row r="1" spans="1:15" ht="12.75" customHeight="1">
      <c r="A1" s="279" t="s">
        <v>23</v>
      </c>
      <c r="B1" s="84"/>
      <c r="C1" s="2"/>
      <c r="D1" s="2"/>
      <c r="E1" s="2"/>
      <c r="F1" s="2"/>
      <c r="H1" s="453"/>
      <c r="I1" s="453"/>
      <c r="J1" s="453"/>
      <c r="K1" s="453"/>
      <c r="L1" s="453"/>
      <c r="M1" s="453"/>
      <c r="N1" s="453"/>
    </row>
    <row r="2" spans="1:15">
      <c r="A2" s="125"/>
      <c r="B2" s="126"/>
      <c r="C2" s="127"/>
      <c r="D2" s="126"/>
      <c r="E2" s="128"/>
      <c r="F2" s="129"/>
      <c r="H2" s="453"/>
      <c r="I2" s="453"/>
      <c r="J2" s="453"/>
      <c r="K2" s="453"/>
      <c r="L2" s="453"/>
      <c r="M2" s="453"/>
      <c r="N2" s="453"/>
    </row>
    <row r="3" spans="1:15" ht="14.25" customHeight="1">
      <c r="A3" s="182" t="str">
        <f>'2-Kosten per locatie'!A3</f>
        <v>Naam opdrachtgever</v>
      </c>
      <c r="B3" s="183" t="str">
        <f>'2-Kosten per locatie'!B3</f>
        <v>Veiligheidsregio Amsterdam-Amstelland</v>
      </c>
      <c r="C3" s="184"/>
      <c r="D3" s="126"/>
      <c r="E3" s="336"/>
      <c r="F3" s="131"/>
      <c r="H3" s="453"/>
      <c r="I3" s="453"/>
      <c r="J3" s="453"/>
      <c r="K3" s="453"/>
      <c r="L3" s="453"/>
      <c r="M3" s="453"/>
      <c r="N3" s="453"/>
    </row>
    <row r="4" spans="1:15" ht="15.75" customHeight="1">
      <c r="A4" s="182" t="str">
        <f>'2-Kosten per locatie'!A4</f>
        <v>Calculatie onderdeel</v>
      </c>
      <c r="B4" s="185" t="str">
        <f ca="1">MID(CELL("bestandsnaam",$C$9),SEARCH("]",CELL("bestandsnaam",$C$9),1)+1,256)</f>
        <v>6-Opbouw uurtarief productie</v>
      </c>
      <c r="C4" s="186"/>
      <c r="D4" s="134"/>
      <c r="H4" s="453"/>
      <c r="I4" s="453"/>
      <c r="J4" s="453"/>
      <c r="K4" s="453"/>
      <c r="L4" s="453"/>
      <c r="M4" s="453"/>
      <c r="N4" s="453"/>
    </row>
    <row r="5" spans="1:15" ht="15">
      <c r="A5" s="182" t="str">
        <f>'2-Kosten per locatie'!A5</f>
        <v>Gebouw/plaats</v>
      </c>
      <c r="B5" s="183" t="str">
        <f>'2-Kosten per locatie'!B5</f>
        <v>Amsterdam en omstreken</v>
      </c>
      <c r="C5" s="186"/>
      <c r="D5" s="134"/>
      <c r="H5" s="453"/>
      <c r="I5" s="453"/>
      <c r="J5" s="453"/>
      <c r="K5" s="453"/>
      <c r="L5" s="453"/>
      <c r="M5" s="453"/>
      <c r="N5" s="453"/>
    </row>
    <row r="6" spans="1:15" ht="15">
      <c r="A6" s="182" t="str">
        <f>'2-Kosten per locatie'!A6</f>
        <v>Referentie nummer</v>
      </c>
      <c r="B6" s="183" t="str">
        <f>'2-Kosten per locatie'!B6</f>
        <v>VrAA-EA-RT/SW -2023</v>
      </c>
      <c r="C6" s="186"/>
      <c r="D6" s="134"/>
      <c r="H6" s="135"/>
      <c r="I6" s="135"/>
      <c r="J6" s="135"/>
      <c r="K6" s="135"/>
      <c r="L6" s="135"/>
      <c r="M6" s="135"/>
      <c r="N6" s="135"/>
    </row>
    <row r="7" spans="1:15" ht="15">
      <c r="A7" s="182" t="str">
        <f>'2-Kosten per locatie'!A7</f>
        <v>Naam dienstverlener</v>
      </c>
      <c r="B7" s="183">
        <f>'2-Kosten per locatie'!B7</f>
        <v>0</v>
      </c>
      <c r="C7" s="186"/>
      <c r="D7" s="134"/>
      <c r="H7" s="135"/>
      <c r="I7" s="135"/>
      <c r="J7" s="135"/>
      <c r="K7" s="135"/>
      <c r="L7" s="135"/>
      <c r="M7" s="135"/>
      <c r="N7" s="135"/>
    </row>
    <row r="8" spans="1:15" ht="15">
      <c r="A8" s="182" t="str">
        <f>'2-Kosten per locatie'!A8</f>
        <v>Prijspeil</v>
      </c>
      <c r="B8" s="398">
        <f>'2-Kosten per locatie'!B8</f>
        <v>45292</v>
      </c>
      <c r="C8" s="186"/>
      <c r="D8" s="134"/>
      <c r="J8" s="135"/>
      <c r="K8" s="135"/>
      <c r="L8" s="135"/>
      <c r="M8" s="135"/>
      <c r="N8" s="135"/>
      <c r="O8" s="138"/>
    </row>
    <row r="9" spans="1:15" ht="15">
      <c r="A9" s="130"/>
      <c r="B9" s="132"/>
      <c r="C9" s="133"/>
      <c r="D9" s="134"/>
      <c r="E9" s="337"/>
      <c r="F9" s="136"/>
    </row>
    <row r="10" spans="1:15" s="138" customFormat="1" ht="30.75" customHeight="1">
      <c r="A10" s="187" t="s">
        <v>180</v>
      </c>
      <c r="B10" s="188"/>
      <c r="C10" s="189"/>
      <c r="D10" s="137"/>
      <c r="E10" s="451" t="s">
        <v>181</v>
      </c>
      <c r="F10" s="452"/>
      <c r="H10" s="190" t="s">
        <v>124</v>
      </c>
      <c r="I10" s="450" t="s">
        <v>668</v>
      </c>
      <c r="J10" s="450"/>
      <c r="K10" s="450"/>
      <c r="L10" s="450"/>
      <c r="M10" s="450"/>
      <c r="N10" s="450"/>
    </row>
    <row r="11" spans="1:15" ht="30" customHeight="1">
      <c r="A11" s="139"/>
      <c r="B11" s="140" t="s">
        <v>53</v>
      </c>
      <c r="C11" s="141" t="s">
        <v>53</v>
      </c>
      <c r="D11" s="134"/>
      <c r="E11" s="338"/>
      <c r="F11" s="142"/>
      <c r="H11" s="139"/>
      <c r="I11" s="308">
        <v>1</v>
      </c>
      <c r="J11" s="308">
        <v>2</v>
      </c>
      <c r="K11" s="308">
        <v>3</v>
      </c>
      <c r="L11" s="308">
        <v>4</v>
      </c>
      <c r="M11" s="308">
        <v>5</v>
      </c>
      <c r="N11" s="308">
        <v>6</v>
      </c>
    </row>
    <row r="12" spans="1:15">
      <c r="A12" s="139" t="s">
        <v>35</v>
      </c>
      <c r="B12" s="144"/>
      <c r="C12" s="145"/>
      <c r="D12" s="134"/>
      <c r="E12" s="339">
        <f>SUM(I40:N40)</f>
        <v>0</v>
      </c>
      <c r="F12" s="146"/>
      <c r="H12" s="139" t="s">
        <v>125</v>
      </c>
      <c r="I12" s="409"/>
      <c r="J12" s="409"/>
      <c r="K12" s="409"/>
      <c r="L12" s="409"/>
      <c r="M12" s="409"/>
      <c r="N12" s="409"/>
    </row>
    <row r="13" spans="1:15" ht="13.8">
      <c r="A13" s="139" t="s">
        <v>15</v>
      </c>
      <c r="B13" s="147"/>
      <c r="C13" s="148" t="s">
        <v>56</v>
      </c>
      <c r="D13" s="134"/>
      <c r="E13" s="340">
        <v>0</v>
      </c>
      <c r="F13" s="146"/>
      <c r="H13" s="139" t="s">
        <v>118</v>
      </c>
      <c r="I13" s="409"/>
      <c r="J13" s="409"/>
      <c r="K13" s="409"/>
      <c r="L13" s="409"/>
      <c r="M13" s="409"/>
      <c r="N13" s="409"/>
    </row>
    <row r="14" spans="1:15" ht="13.8">
      <c r="A14" s="410" t="s">
        <v>673</v>
      </c>
      <c r="B14" s="150"/>
      <c r="C14" s="151"/>
      <c r="D14" s="134"/>
      <c r="E14" s="340">
        <v>0</v>
      </c>
      <c r="F14" s="146"/>
      <c r="H14" s="139" t="s">
        <v>119</v>
      </c>
      <c r="I14" s="409"/>
      <c r="J14" s="409"/>
      <c r="K14" s="409"/>
      <c r="L14" s="409"/>
      <c r="M14" s="409"/>
      <c r="N14" s="409"/>
    </row>
    <row r="15" spans="1:15" ht="13.8">
      <c r="A15" s="255" t="s">
        <v>13</v>
      </c>
      <c r="B15" s="256"/>
      <c r="C15" s="257"/>
      <c r="D15" s="258"/>
      <c r="E15" s="341">
        <f>SUM(E12:E14)</f>
        <v>0</v>
      </c>
      <c r="F15" s="146"/>
      <c r="H15" s="139" t="s">
        <v>120</v>
      </c>
      <c r="I15" s="409"/>
      <c r="J15" s="409"/>
      <c r="K15" s="409"/>
      <c r="L15" s="409"/>
      <c r="M15" s="409"/>
      <c r="N15" s="409"/>
    </row>
    <row r="16" spans="1:15" ht="13.8">
      <c r="A16" s="149"/>
      <c r="B16" s="152"/>
      <c r="C16" s="153"/>
      <c r="D16" s="134"/>
      <c r="E16" s="342"/>
      <c r="F16" s="146"/>
      <c r="H16" s="139" t="s">
        <v>121</v>
      </c>
      <c r="I16" s="409"/>
      <c r="J16" s="409"/>
      <c r="K16" s="409"/>
      <c r="L16" s="409"/>
      <c r="M16" s="409"/>
      <c r="N16" s="409"/>
    </row>
    <row r="17" spans="1:15" ht="13.8">
      <c r="A17" s="154" t="s">
        <v>49</v>
      </c>
      <c r="B17" s="155"/>
      <c r="C17" s="284">
        <v>0</v>
      </c>
      <c r="D17" s="134"/>
      <c r="E17" s="343">
        <f>$C17*E15</f>
        <v>0</v>
      </c>
      <c r="F17" s="146"/>
      <c r="H17" s="139" t="s">
        <v>122</v>
      </c>
      <c r="I17" s="409"/>
      <c r="J17" s="409"/>
      <c r="K17" s="409"/>
      <c r="L17" s="409"/>
      <c r="M17" s="409"/>
      <c r="N17" s="409"/>
    </row>
    <row r="18" spans="1:15" ht="13.8">
      <c r="A18" s="154" t="s">
        <v>75</v>
      </c>
      <c r="B18" s="155"/>
      <c r="C18" s="284">
        <v>0</v>
      </c>
      <c r="D18" s="134"/>
      <c r="E18" s="344">
        <f>$C18*E15</f>
        <v>0</v>
      </c>
      <c r="F18" s="146"/>
      <c r="H18" s="139" t="s">
        <v>123</v>
      </c>
      <c r="I18" s="409"/>
      <c r="J18" s="409"/>
      <c r="K18" s="409"/>
      <c r="L18" s="409"/>
      <c r="M18" s="409"/>
      <c r="N18" s="409"/>
    </row>
    <row r="19" spans="1:15" ht="13.8">
      <c r="A19" s="255" t="s">
        <v>45</v>
      </c>
      <c r="B19" s="156"/>
      <c r="C19" s="151"/>
      <c r="D19" s="134"/>
      <c r="E19" s="341">
        <f>SUM(E15:E18)</f>
        <v>0</v>
      </c>
      <c r="F19" s="157">
        <f>IF(E19=0,0,E19/E$47)</f>
        <v>0</v>
      </c>
    </row>
    <row r="20" spans="1:15" ht="13.8">
      <c r="A20" s="149"/>
      <c r="B20" s="152"/>
      <c r="C20" s="153"/>
      <c r="D20" s="134"/>
      <c r="E20" s="342"/>
      <c r="F20" s="146"/>
      <c r="H20" s="190" t="s">
        <v>124</v>
      </c>
      <c r="I20" s="454" t="s">
        <v>127</v>
      </c>
      <c r="J20" s="455"/>
      <c r="K20" s="455"/>
      <c r="L20" s="455"/>
      <c r="M20" s="455"/>
      <c r="N20" s="456"/>
    </row>
    <row r="21" spans="1:15" ht="13.8">
      <c r="A21" s="262" t="s">
        <v>50</v>
      </c>
      <c r="B21" s="155"/>
      <c r="C21" s="153"/>
      <c r="D21" s="159"/>
      <c r="E21" s="345">
        <f>E19*0.96</f>
        <v>0</v>
      </c>
      <c r="F21" s="160"/>
      <c r="G21" s="79"/>
      <c r="H21" s="139"/>
      <c r="I21" s="143">
        <v>1</v>
      </c>
      <c r="J21" s="143">
        <v>2</v>
      </c>
      <c r="K21" s="143">
        <v>3</v>
      </c>
      <c r="L21" s="143">
        <v>4</v>
      </c>
      <c r="M21" s="143">
        <v>5</v>
      </c>
      <c r="N21" s="143">
        <v>6</v>
      </c>
      <c r="O21" s="79"/>
    </row>
    <row r="22" spans="1:15" s="79" customFormat="1" ht="13.8">
      <c r="A22" s="154" t="s">
        <v>60</v>
      </c>
      <c r="B22" s="155"/>
      <c r="C22" s="161" t="s">
        <v>39</v>
      </c>
      <c r="D22" s="134"/>
      <c r="E22" s="343" t="e">
        <f>E21*'5-Premies en opslagen'!$C24</f>
        <v>#DIV/0!</v>
      </c>
      <c r="F22" s="146"/>
      <c r="G22" s="3"/>
      <c r="H22" s="139" t="s">
        <v>125</v>
      </c>
      <c r="I22" s="286"/>
      <c r="J22" s="286"/>
      <c r="K22" s="286"/>
      <c r="L22" s="286"/>
      <c r="M22" s="286"/>
      <c r="N22" s="286"/>
      <c r="O22" s="3"/>
    </row>
    <row r="23" spans="1:15" ht="14.25" customHeight="1">
      <c r="A23" s="255" t="s">
        <v>57</v>
      </c>
      <c r="B23" s="191"/>
      <c r="C23" s="151"/>
      <c r="D23" s="134"/>
      <c r="E23" s="341" t="e">
        <f>E22+E19</f>
        <v>#DIV/0!</v>
      </c>
      <c r="F23" s="157" t="e">
        <f>IF(E23=0,0,E23/E$47)</f>
        <v>#DIV/0!</v>
      </c>
      <c r="H23" s="139" t="s">
        <v>118</v>
      </c>
      <c r="I23" s="286"/>
      <c r="J23" s="286"/>
      <c r="K23" s="286"/>
      <c r="L23" s="286"/>
      <c r="M23" s="286"/>
      <c r="N23" s="286"/>
    </row>
    <row r="24" spans="1:15" ht="12.75" customHeight="1">
      <c r="A24" s="149"/>
      <c r="B24" s="156"/>
      <c r="C24" s="151"/>
      <c r="D24" s="134"/>
      <c r="E24" s="338"/>
      <c r="F24" s="146"/>
      <c r="H24" s="139" t="s">
        <v>119</v>
      </c>
      <c r="I24" s="286"/>
      <c r="J24" s="286"/>
      <c r="K24" s="286"/>
      <c r="L24" s="286"/>
      <c r="M24" s="286"/>
      <c r="N24" s="286"/>
    </row>
    <row r="25" spans="1:15" ht="12.75" customHeight="1">
      <c r="A25" s="154" t="s">
        <v>31</v>
      </c>
      <c r="B25" s="155"/>
      <c r="C25" s="161" t="s">
        <v>39</v>
      </c>
      <c r="D25" s="134"/>
      <c r="E25" s="343" t="e">
        <f>E23*'5-Premies en opslagen'!$B53</f>
        <v>#DIV/0!</v>
      </c>
      <c r="F25" s="146"/>
      <c r="H25" s="139" t="s">
        <v>120</v>
      </c>
      <c r="I25" s="286"/>
      <c r="J25" s="286"/>
      <c r="K25" s="286"/>
      <c r="L25" s="286"/>
      <c r="M25" s="286"/>
      <c r="N25" s="286"/>
    </row>
    <row r="26" spans="1:15" ht="13.8">
      <c r="A26" s="255" t="s">
        <v>67</v>
      </c>
      <c r="B26" s="156"/>
      <c r="C26" s="151"/>
      <c r="D26" s="134"/>
      <c r="E26" s="341" t="e">
        <f>SUM(E23:E25)</f>
        <v>#DIV/0!</v>
      </c>
      <c r="F26" s="157" t="e">
        <f>IF(E26=0,0,E26/E$47)</f>
        <v>#DIV/0!</v>
      </c>
      <c r="H26" s="139" t="s">
        <v>121</v>
      </c>
      <c r="I26" s="286"/>
      <c r="J26" s="286"/>
      <c r="K26" s="286"/>
      <c r="L26" s="286"/>
      <c r="M26" s="286"/>
      <c r="N26" s="286"/>
    </row>
    <row r="27" spans="1:15" ht="13.8">
      <c r="A27" s="149"/>
      <c r="B27" s="156"/>
      <c r="C27" s="151"/>
      <c r="D27" s="134"/>
      <c r="E27" s="338"/>
      <c r="F27" s="146"/>
      <c r="H27" s="139" t="s">
        <v>122</v>
      </c>
      <c r="I27" s="286"/>
      <c r="J27" s="286"/>
      <c r="K27" s="286"/>
      <c r="L27" s="286"/>
      <c r="M27" s="286"/>
      <c r="N27" s="286"/>
    </row>
    <row r="28" spans="1:15" ht="13.8">
      <c r="A28" s="149" t="s">
        <v>51</v>
      </c>
      <c r="B28" s="162"/>
      <c r="C28" s="148" t="s">
        <v>56</v>
      </c>
      <c r="D28" s="134"/>
      <c r="E28" s="340">
        <v>0</v>
      </c>
      <c r="F28" s="146">
        <v>0</v>
      </c>
      <c r="H28" s="139" t="s">
        <v>123</v>
      </c>
      <c r="I28" s="286"/>
      <c r="J28" s="286"/>
      <c r="K28" s="286"/>
      <c r="L28" s="286"/>
      <c r="M28" s="286"/>
      <c r="N28" s="286"/>
    </row>
    <row r="29" spans="1:15" ht="13.8">
      <c r="A29" s="149" t="s">
        <v>54</v>
      </c>
      <c r="B29" s="163"/>
      <c r="C29" s="148" t="s">
        <v>56</v>
      </c>
      <c r="D29" s="134"/>
      <c r="E29" s="340">
        <v>0</v>
      </c>
      <c r="F29" s="146">
        <v>0</v>
      </c>
      <c r="H29" s="165" t="s">
        <v>126</v>
      </c>
      <c r="I29" s="300">
        <f t="shared" ref="I29:N29" si="0">SUM(I22:I28)</f>
        <v>0</v>
      </c>
      <c r="J29" s="300">
        <f t="shared" si="0"/>
        <v>0</v>
      </c>
      <c r="K29" s="300">
        <f t="shared" si="0"/>
        <v>0</v>
      </c>
      <c r="L29" s="300">
        <f t="shared" si="0"/>
        <v>0</v>
      </c>
      <c r="M29" s="300">
        <f t="shared" si="0"/>
        <v>0</v>
      </c>
      <c r="N29" s="300">
        <f t="shared" si="0"/>
        <v>0</v>
      </c>
      <c r="O29" s="192">
        <f>SUM(I29:N29)</f>
        <v>0</v>
      </c>
    </row>
    <row r="30" spans="1:15" ht="13.8">
      <c r="A30" s="149" t="s">
        <v>55</v>
      </c>
      <c r="B30" s="156"/>
      <c r="C30" s="151" t="s">
        <v>53</v>
      </c>
      <c r="D30" s="134"/>
      <c r="E30" s="340">
        <v>0</v>
      </c>
      <c r="F30" s="146"/>
      <c r="H30" s="79"/>
      <c r="I30" s="79"/>
      <c r="J30" s="79"/>
      <c r="K30" s="79"/>
      <c r="L30" s="79"/>
      <c r="M30" s="79"/>
      <c r="N30" s="79"/>
    </row>
    <row r="31" spans="1:15" ht="12.75" customHeight="1">
      <c r="A31" s="285"/>
      <c r="B31" s="321"/>
      <c r="C31" s="322" t="s">
        <v>53</v>
      </c>
      <c r="D31" s="134"/>
      <c r="E31" s="340"/>
      <c r="F31" s="146"/>
      <c r="H31" s="306" t="s">
        <v>124</v>
      </c>
      <c r="I31" s="450" t="s">
        <v>128</v>
      </c>
      <c r="J31" s="450"/>
      <c r="K31" s="450"/>
      <c r="L31" s="450"/>
      <c r="M31" s="450"/>
      <c r="N31" s="450"/>
    </row>
    <row r="32" spans="1:15" ht="12.75" customHeight="1">
      <c r="A32" s="255" t="s">
        <v>47</v>
      </c>
      <c r="B32" s="156"/>
      <c r="C32" s="151"/>
      <c r="D32" s="134"/>
      <c r="E32" s="341" t="e">
        <f>SUM(E26:E31)</f>
        <v>#DIV/0!</v>
      </c>
      <c r="F32" s="157" t="e">
        <f>IF(E32=0,0,E32/E$47)</f>
        <v>#DIV/0!</v>
      </c>
      <c r="H32" s="307"/>
      <c r="I32" s="308">
        <v>1</v>
      </c>
      <c r="J32" s="308">
        <v>2</v>
      </c>
      <c r="K32" s="308">
        <v>3</v>
      </c>
      <c r="L32" s="308">
        <v>4</v>
      </c>
      <c r="M32" s="308">
        <v>5</v>
      </c>
      <c r="N32" s="308">
        <v>6</v>
      </c>
    </row>
    <row r="33" spans="1:15" ht="12.75" customHeight="1">
      <c r="A33" s="149"/>
      <c r="B33" s="156"/>
      <c r="C33" s="151"/>
      <c r="D33" s="134"/>
      <c r="E33" s="338"/>
      <c r="F33" s="146"/>
      <c r="H33" s="307" t="s">
        <v>125</v>
      </c>
      <c r="I33" s="309">
        <f t="shared" ref="I33:N39" si="1">I22*I12</f>
        <v>0</v>
      </c>
      <c r="J33" s="309">
        <f t="shared" si="1"/>
        <v>0</v>
      </c>
      <c r="K33" s="309">
        <f t="shared" si="1"/>
        <v>0</v>
      </c>
      <c r="L33" s="309">
        <f t="shared" si="1"/>
        <v>0</v>
      </c>
      <c r="M33" s="309">
        <f t="shared" si="1"/>
        <v>0</v>
      </c>
      <c r="N33" s="310">
        <f t="shared" si="1"/>
        <v>0</v>
      </c>
    </row>
    <row r="34" spans="1:15" ht="12.75" customHeight="1">
      <c r="A34" s="149" t="s">
        <v>68</v>
      </c>
      <c r="B34" s="156"/>
      <c r="C34" s="164"/>
      <c r="D34" s="134"/>
      <c r="E34" s="340">
        <v>0</v>
      </c>
      <c r="F34" s="331" t="e">
        <f t="shared" ref="F34:F42" si="2">E34/$E$47</f>
        <v>#DIV/0!</v>
      </c>
      <c r="H34" s="307" t="s">
        <v>118</v>
      </c>
      <c r="I34" s="309">
        <f t="shared" si="1"/>
        <v>0</v>
      </c>
      <c r="J34" s="309">
        <f t="shared" si="1"/>
        <v>0</v>
      </c>
      <c r="K34" s="309">
        <f t="shared" si="1"/>
        <v>0</v>
      </c>
      <c r="L34" s="309">
        <f t="shared" si="1"/>
        <v>0</v>
      </c>
      <c r="M34" s="309">
        <f t="shared" si="1"/>
        <v>0</v>
      </c>
      <c r="N34" s="310">
        <f t="shared" si="1"/>
        <v>0</v>
      </c>
    </row>
    <row r="35" spans="1:15" ht="12.75" customHeight="1">
      <c r="A35" s="149" t="s">
        <v>30</v>
      </c>
      <c r="B35" s="156"/>
      <c r="C35" s="164"/>
      <c r="D35" s="134"/>
      <c r="E35" s="340">
        <v>0</v>
      </c>
      <c r="F35" s="331" t="e">
        <f t="shared" si="2"/>
        <v>#DIV/0!</v>
      </c>
      <c r="H35" s="307" t="s">
        <v>119</v>
      </c>
      <c r="I35" s="309">
        <f t="shared" si="1"/>
        <v>0</v>
      </c>
      <c r="J35" s="309">
        <f t="shared" si="1"/>
        <v>0</v>
      </c>
      <c r="K35" s="309">
        <f t="shared" si="1"/>
        <v>0</v>
      </c>
      <c r="L35" s="309">
        <f t="shared" si="1"/>
        <v>0</v>
      </c>
      <c r="M35" s="309">
        <f t="shared" si="1"/>
        <v>0</v>
      </c>
      <c r="N35" s="310">
        <f t="shared" si="1"/>
        <v>0</v>
      </c>
      <c r="O35" s="79"/>
    </row>
    <row r="36" spans="1:15" ht="14.25" customHeight="1">
      <c r="A36" s="149" t="s">
        <v>22</v>
      </c>
      <c r="B36" s="156"/>
      <c r="C36" s="164"/>
      <c r="D36" s="134"/>
      <c r="E36" s="340">
        <v>0</v>
      </c>
      <c r="F36" s="331" t="e">
        <f t="shared" si="2"/>
        <v>#DIV/0!</v>
      </c>
      <c r="H36" s="307" t="s">
        <v>120</v>
      </c>
      <c r="I36" s="309">
        <f t="shared" si="1"/>
        <v>0</v>
      </c>
      <c r="J36" s="309">
        <f t="shared" si="1"/>
        <v>0</v>
      </c>
      <c r="K36" s="309">
        <f t="shared" si="1"/>
        <v>0</v>
      </c>
      <c r="L36" s="309">
        <f t="shared" si="1"/>
        <v>0</v>
      </c>
      <c r="M36" s="309">
        <f t="shared" si="1"/>
        <v>0</v>
      </c>
      <c r="N36" s="310">
        <f t="shared" si="1"/>
        <v>0</v>
      </c>
      <c r="O36" s="79"/>
    </row>
    <row r="37" spans="1:15" ht="13.8">
      <c r="A37" s="149" t="s">
        <v>3</v>
      </c>
      <c r="B37" s="156"/>
      <c r="C37" s="166"/>
      <c r="D37" s="134"/>
      <c r="E37" s="340">
        <v>0</v>
      </c>
      <c r="F37" s="331" t="e">
        <f t="shared" si="2"/>
        <v>#DIV/0!</v>
      </c>
      <c r="H37" s="307" t="s">
        <v>121</v>
      </c>
      <c r="I37" s="309">
        <f t="shared" si="1"/>
        <v>0</v>
      </c>
      <c r="J37" s="309">
        <f t="shared" si="1"/>
        <v>0</v>
      </c>
      <c r="K37" s="309">
        <f t="shared" si="1"/>
        <v>0</v>
      </c>
      <c r="L37" s="309">
        <f t="shared" si="1"/>
        <v>0</v>
      </c>
      <c r="M37" s="309">
        <f t="shared" si="1"/>
        <v>0</v>
      </c>
      <c r="N37" s="310">
        <f t="shared" si="1"/>
        <v>0</v>
      </c>
      <c r="O37" s="79"/>
    </row>
    <row r="38" spans="1:15" ht="13.8">
      <c r="A38" s="149" t="s">
        <v>29</v>
      </c>
      <c r="B38" s="156"/>
      <c r="C38" s="164"/>
      <c r="D38" s="134"/>
      <c r="E38" s="340">
        <v>0</v>
      </c>
      <c r="F38" s="331" t="e">
        <f t="shared" si="2"/>
        <v>#DIV/0!</v>
      </c>
      <c r="H38" s="307" t="s">
        <v>122</v>
      </c>
      <c r="I38" s="309">
        <f t="shared" si="1"/>
        <v>0</v>
      </c>
      <c r="J38" s="309">
        <f t="shared" si="1"/>
        <v>0</v>
      </c>
      <c r="K38" s="309">
        <f t="shared" si="1"/>
        <v>0</v>
      </c>
      <c r="L38" s="309">
        <f t="shared" si="1"/>
        <v>0</v>
      </c>
      <c r="M38" s="309">
        <f t="shared" si="1"/>
        <v>0</v>
      </c>
      <c r="N38" s="310">
        <f t="shared" si="1"/>
        <v>0</v>
      </c>
      <c r="O38" s="79"/>
    </row>
    <row r="39" spans="1:15" ht="13.8">
      <c r="A39" s="149" t="s">
        <v>26</v>
      </c>
      <c r="B39" s="156"/>
      <c r="C39" s="166"/>
      <c r="D39" s="134"/>
      <c r="E39" s="340">
        <v>0</v>
      </c>
      <c r="F39" s="331" t="e">
        <f t="shared" si="2"/>
        <v>#DIV/0!</v>
      </c>
      <c r="H39" s="307" t="s">
        <v>123</v>
      </c>
      <c r="I39" s="309">
        <f t="shared" si="1"/>
        <v>0</v>
      </c>
      <c r="J39" s="309">
        <f t="shared" si="1"/>
        <v>0</v>
      </c>
      <c r="K39" s="309">
        <f t="shared" si="1"/>
        <v>0</v>
      </c>
      <c r="L39" s="309">
        <f t="shared" si="1"/>
        <v>0</v>
      </c>
      <c r="M39" s="309">
        <f t="shared" si="1"/>
        <v>0</v>
      </c>
      <c r="N39" s="310">
        <f t="shared" si="1"/>
        <v>0</v>
      </c>
      <c r="O39" s="79"/>
    </row>
    <row r="40" spans="1:15" ht="13.8">
      <c r="A40" s="149" t="s">
        <v>61</v>
      </c>
      <c r="B40" s="156"/>
      <c r="C40" s="148" t="s">
        <v>56</v>
      </c>
      <c r="D40" s="134"/>
      <c r="E40" s="340">
        <v>0</v>
      </c>
      <c r="F40" s="331" t="e">
        <f t="shared" si="2"/>
        <v>#DIV/0!</v>
      </c>
      <c r="H40" s="311" t="s">
        <v>126</v>
      </c>
      <c r="I40" s="312">
        <f t="shared" ref="I40:N40" si="3">SUM(I33:I39)</f>
        <v>0</v>
      </c>
      <c r="J40" s="312">
        <f t="shared" si="3"/>
        <v>0</v>
      </c>
      <c r="K40" s="312">
        <f t="shared" si="3"/>
        <v>0</v>
      </c>
      <c r="L40" s="312">
        <f t="shared" si="3"/>
        <v>0</v>
      </c>
      <c r="M40" s="312">
        <f t="shared" si="3"/>
        <v>0</v>
      </c>
      <c r="N40" s="312">
        <f t="shared" si="3"/>
        <v>0</v>
      </c>
      <c r="O40" s="79"/>
    </row>
    <row r="41" spans="1:15" ht="13.8">
      <c r="A41" s="149" t="s">
        <v>74</v>
      </c>
      <c r="B41" s="156"/>
      <c r="C41" s="148"/>
      <c r="D41" s="134"/>
      <c r="E41" s="340">
        <v>0</v>
      </c>
      <c r="F41" s="331" t="e">
        <f t="shared" si="2"/>
        <v>#DIV/0!</v>
      </c>
      <c r="H41" s="79"/>
      <c r="I41" s="79"/>
      <c r="J41" s="79"/>
      <c r="K41" s="79"/>
      <c r="L41" s="79"/>
      <c r="M41" s="79"/>
      <c r="N41" s="79"/>
      <c r="O41" s="79"/>
    </row>
    <row r="42" spans="1:15" ht="13.8">
      <c r="A42" s="285"/>
      <c r="B42" s="321"/>
      <c r="C42" s="323"/>
      <c r="D42" s="134"/>
      <c r="E42" s="340">
        <v>0</v>
      </c>
      <c r="F42" s="146" t="e">
        <f t="shared" si="2"/>
        <v>#DIV/0!</v>
      </c>
      <c r="H42" s="79"/>
      <c r="I42" s="79"/>
      <c r="J42" s="79"/>
      <c r="K42" s="79"/>
      <c r="L42" s="79"/>
      <c r="M42" s="79"/>
      <c r="N42" s="79"/>
      <c r="O42" s="79"/>
    </row>
    <row r="43" spans="1:15" ht="34.200000000000003">
      <c r="A43" s="255" t="s">
        <v>62</v>
      </c>
      <c r="B43" s="156"/>
      <c r="C43" s="151"/>
      <c r="D43" s="134"/>
      <c r="E43" s="341" t="e">
        <f>SUM(E32:E42)</f>
        <v>#DIV/0!</v>
      </c>
      <c r="F43" s="157" t="e">
        <f>IF(E43=0,0,E43/E$47)</f>
        <v>#DIV/0!</v>
      </c>
      <c r="H43" s="187" t="s">
        <v>221</v>
      </c>
      <c r="I43" s="188"/>
      <c r="J43" s="189"/>
      <c r="K43" s="369" t="s">
        <v>181</v>
      </c>
      <c r="L43" s="79"/>
      <c r="M43" s="79"/>
      <c r="N43" s="79"/>
    </row>
    <row r="44" spans="1:15" ht="13.8">
      <c r="A44" s="149"/>
      <c r="B44" s="156"/>
      <c r="C44" s="151"/>
      <c r="D44" s="134"/>
      <c r="E44" s="338"/>
      <c r="F44" s="167"/>
      <c r="H44" s="139"/>
      <c r="I44" s="140" t="s">
        <v>53</v>
      </c>
      <c r="J44" s="141" t="s">
        <v>53</v>
      </c>
      <c r="K44" s="338"/>
      <c r="L44" s="79"/>
      <c r="M44" s="79"/>
      <c r="N44" s="79"/>
    </row>
    <row r="45" spans="1:15" ht="13.8">
      <c r="A45" s="149" t="s">
        <v>63</v>
      </c>
      <c r="B45" s="156"/>
      <c r="C45" s="166"/>
      <c r="D45" s="134"/>
      <c r="E45" s="340">
        <v>0</v>
      </c>
      <c r="F45" s="157">
        <f>(IF(E45=0,0,E45/E$47))</f>
        <v>0</v>
      </c>
      <c r="H45" s="366" t="s">
        <v>13</v>
      </c>
      <c r="I45" s="367"/>
      <c r="J45" s="368"/>
      <c r="K45" s="341">
        <f>E15</f>
        <v>0</v>
      </c>
      <c r="L45" s="79"/>
      <c r="M45" s="79"/>
      <c r="N45" s="79"/>
    </row>
    <row r="46" spans="1:15" ht="30" customHeight="1">
      <c r="A46" s="149"/>
      <c r="B46" s="150"/>
      <c r="C46" s="151"/>
      <c r="D46" s="134"/>
      <c r="E46" s="338"/>
      <c r="F46" s="146"/>
      <c r="H46" s="365" t="s">
        <v>49</v>
      </c>
      <c r="I46" s="363"/>
      <c r="J46" s="364"/>
      <c r="K46" s="343">
        <f>E17</f>
        <v>0</v>
      </c>
      <c r="L46" s="79"/>
      <c r="M46" s="79"/>
      <c r="N46" s="79"/>
    </row>
    <row r="47" spans="1:15" ht="13.8">
      <c r="A47" s="255" t="s">
        <v>40</v>
      </c>
      <c r="B47" s="260"/>
      <c r="C47" s="168"/>
      <c r="D47" s="134"/>
      <c r="E47" s="259" t="e">
        <f>SUM(E43:E46)</f>
        <v>#DIV/0!</v>
      </c>
      <c r="F47" s="261" t="e">
        <f>SUM(F43:F46)</f>
        <v>#DIV/0!</v>
      </c>
      <c r="H47" s="154" t="s">
        <v>75</v>
      </c>
      <c r="I47" s="363"/>
      <c r="J47" s="364"/>
      <c r="K47" s="344">
        <f>E18</f>
        <v>0</v>
      </c>
      <c r="L47" s="79"/>
      <c r="M47" s="79"/>
      <c r="N47" s="79"/>
      <c r="O47" s="79"/>
    </row>
    <row r="48" spans="1:15" ht="13.8">
      <c r="B48" s="169"/>
      <c r="C48" s="170"/>
      <c r="D48" s="134"/>
      <c r="F48" s="171"/>
      <c r="H48" s="154" t="s">
        <v>60</v>
      </c>
      <c r="I48" s="363"/>
      <c r="J48" s="364"/>
      <c r="K48" s="343" t="e">
        <f>E22</f>
        <v>#DIV/0!</v>
      </c>
      <c r="L48" s="79"/>
      <c r="M48" s="79"/>
      <c r="N48" s="79"/>
      <c r="O48" s="79"/>
    </row>
    <row r="49" spans="1:15" ht="13.8">
      <c r="A49" s="173" t="s">
        <v>190</v>
      </c>
      <c r="B49" s="174"/>
      <c r="C49" s="175"/>
      <c r="D49" s="79"/>
      <c r="E49" s="346" t="e">
        <f>(E$26*1.3)+($E$47-$E$26)</f>
        <v>#DIV/0!</v>
      </c>
      <c r="F49" s="176"/>
      <c r="G49" s="79"/>
      <c r="H49" s="154" t="s">
        <v>31</v>
      </c>
      <c r="I49" s="155"/>
      <c r="J49" s="161"/>
      <c r="K49" s="343" t="e">
        <f>E25</f>
        <v>#DIV/0!</v>
      </c>
      <c r="L49" s="79"/>
      <c r="M49" s="79"/>
      <c r="N49" s="79"/>
      <c r="O49" s="79"/>
    </row>
    <row r="50" spans="1:15" s="79" customFormat="1" ht="13.8">
      <c r="B50" s="177"/>
      <c r="C50" s="178"/>
      <c r="H50" s="149" t="s">
        <v>51</v>
      </c>
      <c r="I50" s="162"/>
      <c r="J50" s="148"/>
      <c r="K50" s="339">
        <f>E28</f>
        <v>0</v>
      </c>
    </row>
    <row r="51" spans="1:15" s="79" customFormat="1" ht="13.8">
      <c r="A51" s="173" t="s">
        <v>43</v>
      </c>
      <c r="B51" s="174"/>
      <c r="C51" s="175"/>
      <c r="E51" s="346" t="e">
        <f>(E$26*1.5)+($E$47-$E$26)</f>
        <v>#DIV/0!</v>
      </c>
      <c r="F51" s="176"/>
      <c r="H51" s="149" t="s">
        <v>54</v>
      </c>
      <c r="I51" s="163"/>
      <c r="J51" s="148"/>
      <c r="K51" s="339">
        <f t="shared" ref="K51:K52" si="4">E29</f>
        <v>0</v>
      </c>
      <c r="M51" s="3"/>
    </row>
    <row r="52" spans="1:15" s="79" customFormat="1" ht="13.8">
      <c r="B52" s="177"/>
      <c r="C52" s="178"/>
      <c r="H52" s="149" t="s">
        <v>55</v>
      </c>
      <c r="I52" s="156"/>
      <c r="J52" s="151" t="s">
        <v>53</v>
      </c>
      <c r="K52" s="339">
        <f t="shared" si="4"/>
        <v>0</v>
      </c>
      <c r="M52" s="3"/>
    </row>
    <row r="53" spans="1:15" s="79" customFormat="1" ht="13.8">
      <c r="A53" s="173" t="s">
        <v>72</v>
      </c>
      <c r="B53" s="174"/>
      <c r="C53" s="175"/>
      <c r="E53" s="346" t="e">
        <f>(E$26*2.5)+($E$47-$E$26)</f>
        <v>#DIV/0!</v>
      </c>
      <c r="H53" s="149" t="s">
        <v>68</v>
      </c>
      <c r="I53" s="156"/>
      <c r="J53" s="164"/>
      <c r="K53" s="339">
        <f>E34</f>
        <v>0</v>
      </c>
      <c r="M53" s="3"/>
    </row>
    <row r="54" spans="1:15" s="79" customFormat="1" ht="13.8">
      <c r="B54" s="177"/>
      <c r="C54" s="179"/>
      <c r="F54" s="180"/>
      <c r="H54" s="149" t="s">
        <v>30</v>
      </c>
      <c r="I54" s="156"/>
      <c r="J54" s="164"/>
      <c r="K54" s="339">
        <f t="shared" ref="K54:K60" si="5">E35</f>
        <v>0</v>
      </c>
      <c r="M54" s="3"/>
    </row>
    <row r="55" spans="1:15" s="79" customFormat="1" ht="13.8">
      <c r="B55" s="177"/>
      <c r="C55" s="179"/>
      <c r="F55" s="180"/>
      <c r="H55" s="149" t="s">
        <v>22</v>
      </c>
      <c r="I55" s="156"/>
      <c r="J55" s="164"/>
      <c r="K55" s="339">
        <f t="shared" si="5"/>
        <v>0</v>
      </c>
      <c r="M55" s="3"/>
    </row>
    <row r="56" spans="1:15" s="79" customFormat="1" ht="13.8">
      <c r="C56" s="181"/>
      <c r="F56" s="180"/>
      <c r="H56" s="149" t="s">
        <v>3</v>
      </c>
      <c r="I56" s="156"/>
      <c r="J56" s="166"/>
      <c r="K56" s="339">
        <f t="shared" si="5"/>
        <v>0</v>
      </c>
      <c r="M56" s="3"/>
    </row>
    <row r="57" spans="1:15" s="79" customFormat="1" ht="13.8">
      <c r="C57" s="181"/>
      <c r="F57" s="180"/>
      <c r="H57" s="149" t="s">
        <v>29</v>
      </c>
      <c r="I57" s="156"/>
      <c r="J57" s="164"/>
      <c r="K57" s="339">
        <f t="shared" si="5"/>
        <v>0</v>
      </c>
      <c r="M57" s="3"/>
    </row>
    <row r="58" spans="1:15" s="79" customFormat="1" ht="13.8">
      <c r="A58" s="3"/>
      <c r="C58" s="181"/>
      <c r="F58" s="180"/>
      <c r="H58" s="149" t="s">
        <v>26</v>
      </c>
      <c r="I58" s="156"/>
      <c r="J58" s="166"/>
      <c r="K58" s="339">
        <f t="shared" si="5"/>
        <v>0</v>
      </c>
      <c r="M58" s="3"/>
      <c r="N58" s="3"/>
    </row>
    <row r="59" spans="1:15" s="79" customFormat="1" ht="13.8">
      <c r="C59" s="181"/>
      <c r="F59" s="180"/>
      <c r="H59" s="149" t="s">
        <v>61</v>
      </c>
      <c r="I59" s="156"/>
      <c r="J59" s="148"/>
      <c r="K59" s="339">
        <f t="shared" si="5"/>
        <v>0</v>
      </c>
      <c r="M59" s="3"/>
      <c r="N59" s="3"/>
    </row>
    <row r="60" spans="1:15" s="79" customFormat="1" ht="13.8">
      <c r="C60" s="181"/>
      <c r="F60" s="180"/>
      <c r="H60" s="149" t="s">
        <v>74</v>
      </c>
      <c r="I60" s="156"/>
      <c r="J60" s="148"/>
      <c r="K60" s="339">
        <f t="shared" si="5"/>
        <v>0</v>
      </c>
      <c r="M60" s="3"/>
      <c r="N60" s="3"/>
    </row>
    <row r="61" spans="1:15" s="79" customFormat="1" ht="13.8">
      <c r="C61" s="181"/>
      <c r="F61" s="180"/>
      <c r="H61" s="149" t="s">
        <v>63</v>
      </c>
      <c r="I61" s="156"/>
      <c r="J61" s="166"/>
      <c r="K61" s="339">
        <f>E45</f>
        <v>0</v>
      </c>
      <c r="M61" s="3"/>
      <c r="N61" s="3"/>
    </row>
    <row r="62" spans="1:15" s="79" customFormat="1" ht="13.8">
      <c r="C62" s="181"/>
      <c r="F62" s="180"/>
      <c r="H62" s="149"/>
      <c r="I62" s="150"/>
      <c r="J62" s="151"/>
      <c r="K62" s="338"/>
      <c r="M62" s="3"/>
      <c r="N62" s="3"/>
    </row>
    <row r="63" spans="1:15" s="79" customFormat="1" ht="13.8">
      <c r="C63" s="181"/>
      <c r="F63" s="180"/>
      <c r="H63" s="255" t="s">
        <v>40</v>
      </c>
      <c r="I63" s="260"/>
      <c r="J63" s="168"/>
      <c r="K63" s="259" t="e">
        <f>SUM(K45:K62)</f>
        <v>#DIV/0!</v>
      </c>
      <c r="M63" s="3"/>
      <c r="N63" s="3"/>
    </row>
    <row r="64" spans="1:15" s="79" customFormat="1" ht="13.8">
      <c r="C64" s="181"/>
      <c r="F64" s="180"/>
      <c r="H64" s="3"/>
      <c r="I64" s="169"/>
      <c r="J64" s="170"/>
      <c r="K64" s="3"/>
      <c r="M64" s="3"/>
      <c r="N64" s="3"/>
      <c r="O64" s="3"/>
    </row>
    <row r="65" spans="1:15" s="79" customFormat="1" ht="13.8">
      <c r="C65" s="181"/>
      <c r="E65" s="3"/>
      <c r="F65" s="180"/>
      <c r="H65" s="173" t="s">
        <v>190</v>
      </c>
      <c r="I65" s="174"/>
      <c r="J65" s="175"/>
      <c r="K65" s="346" t="e">
        <f>E49</f>
        <v>#DIV/0!</v>
      </c>
      <c r="M65" s="3"/>
      <c r="N65" s="3"/>
      <c r="O65" s="3"/>
    </row>
    <row r="66" spans="1:15" s="79" customFormat="1" ht="13.8">
      <c r="A66" s="3"/>
      <c r="B66" s="3"/>
      <c r="C66" s="3"/>
      <c r="D66" s="3"/>
      <c r="E66" s="3"/>
      <c r="F66" s="3"/>
      <c r="G66" s="3"/>
      <c r="I66" s="177"/>
      <c r="J66" s="178"/>
      <c r="M66" s="3"/>
      <c r="N66" s="3"/>
      <c r="O66" s="3"/>
    </row>
    <row r="67" spans="1:15" ht="13.8">
      <c r="H67" s="173" t="s">
        <v>43</v>
      </c>
      <c r="I67" s="174"/>
      <c r="J67" s="175"/>
      <c r="K67" s="346" t="e">
        <f>E51</f>
        <v>#DIV/0!</v>
      </c>
      <c r="L67" s="79"/>
    </row>
    <row r="68" spans="1:15" ht="13.8">
      <c r="H68" s="79"/>
      <c r="I68" s="177"/>
      <c r="J68" s="178"/>
      <c r="K68" s="79"/>
      <c r="L68" s="79"/>
    </row>
    <row r="69" spans="1:15" ht="13.8">
      <c r="H69" s="173" t="s">
        <v>72</v>
      </c>
      <c r="I69" s="174"/>
      <c r="J69" s="175"/>
      <c r="K69" s="346" t="e">
        <f>E53</f>
        <v>#DIV/0!</v>
      </c>
      <c r="L69" s="79"/>
    </row>
    <row r="70" spans="1:15">
      <c r="L70" s="79"/>
    </row>
    <row r="71" spans="1:15">
      <c r="L71" s="79"/>
    </row>
    <row r="72" spans="1:15">
      <c r="L72" s="79"/>
    </row>
  </sheetData>
  <dataConsolidate/>
  <mergeCells count="7">
    <mergeCell ref="I31:N31"/>
    <mergeCell ref="E10:F10"/>
    <mergeCell ref="H1:N2"/>
    <mergeCell ref="H3:N3"/>
    <mergeCell ref="H4:N5"/>
    <mergeCell ref="I10:N10"/>
    <mergeCell ref="I20:N20"/>
  </mergeCells>
  <phoneticPr fontId="14"/>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activeCell="B1" sqref="B1"/>
      <selection pane="bottomLeft" activeCell="H27" sqref="H27:O27"/>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88671875" style="3" customWidth="1"/>
    <col min="9" max="15" width="11.44140625" style="3"/>
    <col min="16" max="16" width="33" style="3" customWidth="1"/>
    <col min="17" max="16384" width="11.44140625" style="3"/>
  </cols>
  <sheetData>
    <row r="1" spans="1:15" ht="12.75" customHeight="1">
      <c r="A1" s="279" t="s">
        <v>23</v>
      </c>
      <c r="B1" s="84"/>
      <c r="C1" s="2"/>
      <c r="D1" s="2"/>
      <c r="E1" s="2"/>
      <c r="F1" s="2"/>
      <c r="H1" s="453"/>
      <c r="I1" s="453"/>
      <c r="J1" s="453"/>
      <c r="K1" s="453"/>
      <c r="L1" s="453"/>
      <c r="M1" s="453"/>
      <c r="N1" s="453"/>
    </row>
    <row r="2" spans="1:15">
      <c r="A2" s="125"/>
      <c r="B2" s="126"/>
      <c r="C2" s="127"/>
      <c r="D2" s="126"/>
      <c r="E2" s="128"/>
      <c r="F2" s="129"/>
      <c r="H2" s="453"/>
      <c r="I2" s="453"/>
      <c r="J2" s="453"/>
      <c r="K2" s="453"/>
      <c r="L2" s="453"/>
      <c r="M2" s="453"/>
      <c r="N2" s="453"/>
    </row>
    <row r="3" spans="1:15" ht="14.25" customHeight="1">
      <c r="A3" s="182" t="str">
        <f>'2-Kosten per locatie'!A3</f>
        <v>Naam opdrachtgever</v>
      </c>
      <c r="B3" s="183" t="str">
        <f>'2-Kosten per locatie'!B3</f>
        <v>Veiligheidsregio Amsterdam-Amstelland</v>
      </c>
      <c r="C3" s="184"/>
      <c r="D3" s="126"/>
      <c r="E3" s="336"/>
      <c r="F3" s="131"/>
      <c r="H3" s="453"/>
      <c r="I3" s="453"/>
      <c r="J3" s="453"/>
      <c r="K3" s="453"/>
      <c r="L3" s="453"/>
      <c r="M3" s="453"/>
      <c r="N3" s="453"/>
    </row>
    <row r="4" spans="1:15" ht="15.75" customHeight="1">
      <c r="A4" s="182" t="str">
        <f>'2-Kosten per locatie'!A4</f>
        <v>Calculatie onderdeel</v>
      </c>
      <c r="B4" s="185" t="str">
        <f ca="1">MID(CELL("bestandsnaam",$C$9),SEARCH("]",CELL("bestandsnaam",$C$9),1)+1,256)</f>
        <v>7-Opbouw uurtarief toezicht</v>
      </c>
      <c r="C4" s="186"/>
      <c r="D4" s="134"/>
      <c r="H4" s="453"/>
      <c r="I4" s="453"/>
      <c r="J4" s="453"/>
      <c r="K4" s="453"/>
      <c r="L4" s="453"/>
      <c r="M4" s="453"/>
      <c r="N4" s="453"/>
    </row>
    <row r="5" spans="1:15" ht="15">
      <c r="A5" s="182" t="str">
        <f>'2-Kosten per locatie'!A5</f>
        <v>Gebouw/plaats</v>
      </c>
      <c r="B5" s="183" t="str">
        <f>'2-Kosten per locatie'!B5</f>
        <v>Amsterdam en omstreken</v>
      </c>
      <c r="C5" s="186"/>
      <c r="D5" s="134"/>
      <c r="H5" s="453"/>
      <c r="I5" s="453"/>
      <c r="J5" s="453"/>
      <c r="K5" s="453"/>
      <c r="L5" s="453"/>
      <c r="M5" s="453"/>
      <c r="N5" s="453"/>
    </row>
    <row r="6" spans="1:15" ht="15">
      <c r="A6" s="182" t="str">
        <f>'2-Kosten per locatie'!A6</f>
        <v>Referentie nummer</v>
      </c>
      <c r="B6" s="183" t="str">
        <f>'2-Kosten per locatie'!B6</f>
        <v>VrAA-EA-RT/SW -2023</v>
      </c>
      <c r="C6" s="186"/>
      <c r="D6" s="134"/>
      <c r="H6" s="135"/>
      <c r="I6" s="135"/>
      <c r="J6" s="135"/>
      <c r="K6" s="135"/>
      <c r="L6" s="135"/>
      <c r="M6" s="135"/>
      <c r="N6" s="135"/>
    </row>
    <row r="7" spans="1:15" ht="15">
      <c r="A7" s="182" t="str">
        <f>'2-Kosten per locatie'!A7</f>
        <v>Naam dienstverlener</v>
      </c>
      <c r="B7" s="183">
        <f>'2-Kosten per locatie'!B7</f>
        <v>0</v>
      </c>
      <c r="C7" s="186"/>
      <c r="D7" s="134"/>
      <c r="H7" s="135"/>
      <c r="I7" s="135"/>
      <c r="J7" s="135"/>
      <c r="K7" s="135"/>
      <c r="L7" s="135"/>
      <c r="M7" s="135"/>
      <c r="N7" s="135"/>
      <c r="O7" s="138"/>
    </row>
    <row r="8" spans="1:15" ht="15">
      <c r="A8" s="182" t="str">
        <f>'2-Kosten per locatie'!A8</f>
        <v>Prijspeil</v>
      </c>
      <c r="B8" s="398">
        <f>'2-Kosten per locatie'!B8</f>
        <v>45292</v>
      </c>
      <c r="C8" s="186"/>
      <c r="D8" s="134"/>
      <c r="L8" s="135"/>
      <c r="M8" s="135"/>
      <c r="N8" s="135"/>
    </row>
    <row r="9" spans="1:15" ht="15">
      <c r="A9" s="130"/>
      <c r="B9" s="132"/>
      <c r="C9" s="133"/>
      <c r="D9" s="134"/>
      <c r="E9" s="337"/>
      <c r="F9" s="136"/>
    </row>
    <row r="10" spans="1:15" s="138" customFormat="1" ht="30.75" customHeight="1">
      <c r="A10" s="187" t="s">
        <v>179</v>
      </c>
      <c r="B10" s="188"/>
      <c r="C10" s="189"/>
      <c r="D10" s="137"/>
      <c r="E10" s="451" t="s">
        <v>178</v>
      </c>
      <c r="F10" s="457"/>
      <c r="H10" s="190" t="s">
        <v>124</v>
      </c>
      <c r="I10" s="450" t="s">
        <v>668</v>
      </c>
      <c r="J10" s="450"/>
      <c r="K10" s="450"/>
      <c r="L10" s="450"/>
      <c r="M10" s="450"/>
      <c r="N10" s="450"/>
    </row>
    <row r="11" spans="1:15" ht="30" customHeight="1">
      <c r="A11" s="139"/>
      <c r="B11" s="140" t="s">
        <v>53</v>
      </c>
      <c r="C11" s="141" t="s">
        <v>53</v>
      </c>
      <c r="D11" s="134"/>
      <c r="E11" s="338"/>
      <c r="F11" s="142"/>
      <c r="H11" s="139"/>
      <c r="I11" s="332">
        <v>1</v>
      </c>
      <c r="J11" s="332">
        <v>2</v>
      </c>
      <c r="K11" s="332">
        <v>3</v>
      </c>
      <c r="L11" s="332">
        <v>4</v>
      </c>
      <c r="M11" s="332">
        <v>5</v>
      </c>
      <c r="N11" s="332">
        <v>6</v>
      </c>
    </row>
    <row r="12" spans="1:15" ht="12.75" customHeight="1">
      <c r="A12" s="139" t="s">
        <v>35</v>
      </c>
      <c r="B12" s="144"/>
      <c r="C12" s="145"/>
      <c r="D12" s="134"/>
      <c r="E12" s="339">
        <f>SUM(I31:N31)</f>
        <v>0</v>
      </c>
      <c r="F12" s="146"/>
      <c r="H12" s="299" t="s">
        <v>120</v>
      </c>
      <c r="I12" s="409"/>
      <c r="J12" s="409"/>
      <c r="K12" s="409"/>
      <c r="L12" s="409"/>
      <c r="M12" s="409"/>
      <c r="N12" s="409"/>
    </row>
    <row r="13" spans="1:15" ht="13.8">
      <c r="A13" s="139" t="s">
        <v>15</v>
      </c>
      <c r="B13" s="147"/>
      <c r="C13" s="148" t="s">
        <v>56</v>
      </c>
      <c r="D13" s="134"/>
      <c r="E13" s="340">
        <v>0</v>
      </c>
      <c r="F13" s="146"/>
      <c r="H13" s="299" t="s">
        <v>121</v>
      </c>
      <c r="I13" s="409"/>
      <c r="J13" s="409"/>
      <c r="K13" s="409"/>
      <c r="L13" s="409"/>
      <c r="M13" s="409"/>
      <c r="N13" s="409"/>
    </row>
    <row r="14" spans="1:15" ht="13.8">
      <c r="A14" s="410" t="s">
        <v>673</v>
      </c>
      <c r="B14" s="320"/>
      <c r="C14" s="151"/>
      <c r="D14" s="134"/>
      <c r="E14" s="340">
        <v>0</v>
      </c>
      <c r="F14" s="146"/>
      <c r="H14" s="299" t="s">
        <v>122</v>
      </c>
      <c r="I14" s="409"/>
      <c r="J14" s="409"/>
      <c r="K14" s="409"/>
      <c r="L14" s="409"/>
      <c r="M14" s="409"/>
      <c r="N14" s="409"/>
    </row>
    <row r="15" spans="1:15" ht="13.8">
      <c r="A15" s="255" t="s">
        <v>13</v>
      </c>
      <c r="B15" s="150"/>
      <c r="C15" s="151"/>
      <c r="D15" s="134"/>
      <c r="E15" s="341">
        <f>SUM(E12:E14)</f>
        <v>0</v>
      </c>
      <c r="F15" s="146"/>
      <c r="H15" s="299" t="s">
        <v>123</v>
      </c>
      <c r="I15" s="409"/>
      <c r="J15" s="409"/>
      <c r="K15" s="409"/>
      <c r="L15" s="409"/>
      <c r="M15" s="409"/>
      <c r="N15" s="409"/>
    </row>
    <row r="16" spans="1:15" ht="13.8">
      <c r="A16" s="149"/>
      <c r="B16" s="152"/>
      <c r="C16" s="153"/>
      <c r="D16" s="134"/>
      <c r="E16" s="342"/>
      <c r="F16" s="146"/>
      <c r="H16" s="297"/>
      <c r="I16" s="298"/>
      <c r="J16" s="298"/>
      <c r="K16" s="298"/>
      <c r="L16" s="298"/>
      <c r="M16" s="298"/>
      <c r="N16" s="298"/>
    </row>
    <row r="17" spans="1:15" ht="13.8">
      <c r="A17" s="154" t="s">
        <v>49</v>
      </c>
      <c r="B17" s="155"/>
      <c r="C17" s="284">
        <v>0</v>
      </c>
      <c r="D17" s="134"/>
      <c r="E17" s="343">
        <f>$C17*E15</f>
        <v>0</v>
      </c>
      <c r="F17" s="146"/>
      <c r="H17" s="190" t="s">
        <v>124</v>
      </c>
      <c r="I17" s="454" t="s">
        <v>127</v>
      </c>
      <c r="J17" s="455"/>
      <c r="K17" s="455"/>
      <c r="L17" s="455"/>
      <c r="M17" s="455"/>
      <c r="N17" s="456"/>
    </row>
    <row r="18" spans="1:15" ht="13.8">
      <c r="A18" s="154" t="s">
        <v>75</v>
      </c>
      <c r="B18" s="155"/>
      <c r="C18" s="284">
        <v>0</v>
      </c>
      <c r="D18" s="134"/>
      <c r="E18" s="344">
        <f>$C18*E15</f>
        <v>0</v>
      </c>
      <c r="F18" s="146"/>
      <c r="H18" s="139"/>
      <c r="I18" s="143">
        <v>1</v>
      </c>
      <c r="J18" s="143">
        <v>2</v>
      </c>
      <c r="K18" s="143">
        <v>3</v>
      </c>
      <c r="L18" s="143">
        <v>4</v>
      </c>
      <c r="M18" s="143">
        <v>5</v>
      </c>
      <c r="N18" s="143">
        <v>6</v>
      </c>
    </row>
    <row r="19" spans="1:15" ht="13.8">
      <c r="A19" s="255" t="s">
        <v>45</v>
      </c>
      <c r="B19" s="156"/>
      <c r="C19" s="151"/>
      <c r="D19" s="134"/>
      <c r="E19" s="341">
        <f>SUM(E15:E18)</f>
        <v>0</v>
      </c>
      <c r="F19" s="157">
        <f>IF(E19=0,0,E19/E$47)</f>
        <v>0</v>
      </c>
      <c r="H19" s="139" t="s">
        <v>120</v>
      </c>
      <c r="I19" s="286"/>
      <c r="J19" s="286"/>
      <c r="K19" s="286"/>
      <c r="L19" s="286"/>
      <c r="M19" s="286"/>
      <c r="N19" s="286"/>
    </row>
    <row r="20" spans="1:15" ht="13.8">
      <c r="A20" s="149"/>
      <c r="B20" s="152"/>
      <c r="C20" s="153"/>
      <c r="D20" s="134"/>
      <c r="E20" s="342"/>
      <c r="F20" s="146"/>
      <c r="H20" s="139" t="s">
        <v>121</v>
      </c>
      <c r="I20" s="286"/>
      <c r="J20" s="286"/>
      <c r="K20" s="286"/>
      <c r="L20" s="286"/>
      <c r="M20" s="286"/>
      <c r="N20" s="286"/>
    </row>
    <row r="21" spans="1:15" ht="13.8">
      <c r="A21" s="158" t="s">
        <v>50</v>
      </c>
      <c r="B21" s="155"/>
      <c r="C21" s="153"/>
      <c r="D21" s="159"/>
      <c r="E21" s="345">
        <f>E19*0.96</f>
        <v>0</v>
      </c>
      <c r="F21" s="160"/>
      <c r="G21" s="79"/>
      <c r="H21" s="139" t="s">
        <v>122</v>
      </c>
      <c r="I21" s="286"/>
      <c r="J21" s="286"/>
      <c r="K21" s="286"/>
      <c r="L21" s="286"/>
      <c r="M21" s="286"/>
      <c r="N21" s="286"/>
      <c r="O21" s="79"/>
    </row>
    <row r="22" spans="1:15" s="79" customFormat="1" ht="13.8">
      <c r="A22" s="154" t="s">
        <v>60</v>
      </c>
      <c r="B22" s="155"/>
      <c r="C22" s="161" t="s">
        <v>39</v>
      </c>
      <c r="D22" s="134"/>
      <c r="E22" s="343" t="e">
        <f>E21*'5-Premies en opslagen'!$C24</f>
        <v>#DIV/0!</v>
      </c>
      <c r="F22" s="146"/>
      <c r="G22" s="3"/>
      <c r="H22" s="139" t="s">
        <v>123</v>
      </c>
      <c r="I22" s="286"/>
      <c r="J22" s="286"/>
      <c r="K22" s="286"/>
      <c r="L22" s="286"/>
      <c r="M22" s="286"/>
      <c r="N22" s="286"/>
      <c r="O22" s="3"/>
    </row>
    <row r="23" spans="1:15" ht="14.25" customHeight="1">
      <c r="A23" s="255" t="s">
        <v>57</v>
      </c>
      <c r="B23" s="156"/>
      <c r="C23" s="151"/>
      <c r="D23" s="134"/>
      <c r="E23" s="341" t="e">
        <f>E22+E19</f>
        <v>#DIV/0!</v>
      </c>
      <c r="F23" s="157" t="e">
        <f>IF(E23=0,0,E23/E$47)</f>
        <v>#DIV/0!</v>
      </c>
      <c r="H23" s="165" t="s">
        <v>126</v>
      </c>
      <c r="I23" s="301">
        <f t="shared" ref="I23:N23" si="0">SUM(I19:I22)</f>
        <v>0</v>
      </c>
      <c r="J23" s="301">
        <f t="shared" si="0"/>
        <v>0</v>
      </c>
      <c r="K23" s="301">
        <f t="shared" si="0"/>
        <v>0</v>
      </c>
      <c r="L23" s="301">
        <f t="shared" si="0"/>
        <v>0</v>
      </c>
      <c r="M23" s="301">
        <f t="shared" si="0"/>
        <v>0</v>
      </c>
      <c r="N23" s="301">
        <f t="shared" si="0"/>
        <v>0</v>
      </c>
      <c r="O23" s="15">
        <f>SUM(I23:N23)</f>
        <v>0</v>
      </c>
    </row>
    <row r="24" spans="1:15" ht="12.75" customHeight="1">
      <c r="A24" s="149"/>
      <c r="B24" s="156"/>
      <c r="C24" s="151"/>
      <c r="D24" s="134"/>
      <c r="E24" s="338"/>
      <c r="F24" s="146"/>
    </row>
    <row r="25" spans="1:15" ht="12.75" customHeight="1">
      <c r="A25" s="154" t="s">
        <v>31</v>
      </c>
      <c r="B25" s="155"/>
      <c r="C25" s="161" t="s">
        <v>39</v>
      </c>
      <c r="D25" s="134"/>
      <c r="E25" s="343" t="e">
        <f>E23*'5-Premies en opslagen'!$B53</f>
        <v>#DIV/0!</v>
      </c>
      <c r="F25" s="146"/>
      <c r="H25" s="306" t="s">
        <v>124</v>
      </c>
      <c r="I25" s="450" t="s">
        <v>128</v>
      </c>
      <c r="J25" s="450"/>
      <c r="K25" s="450"/>
      <c r="L25" s="450"/>
      <c r="M25" s="450"/>
      <c r="N25" s="450"/>
    </row>
    <row r="26" spans="1:15" ht="13.8">
      <c r="A26" s="255" t="s">
        <v>67</v>
      </c>
      <c r="B26" s="156"/>
      <c r="C26" s="151"/>
      <c r="D26" s="134"/>
      <c r="E26" s="341" t="e">
        <f>SUM(E23:E25)</f>
        <v>#DIV/0!</v>
      </c>
      <c r="F26" s="157" t="e">
        <f>IF(E26=0,0,E26/E$47)</f>
        <v>#DIV/0!</v>
      </c>
      <c r="H26" s="307"/>
      <c r="I26" s="308">
        <v>1</v>
      </c>
      <c r="J26" s="308">
        <v>2</v>
      </c>
      <c r="K26" s="308">
        <v>3</v>
      </c>
      <c r="L26" s="308">
        <v>4</v>
      </c>
      <c r="M26" s="308">
        <v>5</v>
      </c>
      <c r="N26" s="308">
        <v>6</v>
      </c>
    </row>
    <row r="27" spans="1:15" ht="13.8">
      <c r="A27" s="149"/>
      <c r="B27" s="156"/>
      <c r="C27" s="151"/>
      <c r="D27" s="134"/>
      <c r="E27" s="338"/>
      <c r="F27" s="146"/>
      <c r="H27" s="139" t="s">
        <v>120</v>
      </c>
      <c r="I27" s="309">
        <f t="shared" ref="I27:N30" si="1">I19*I12</f>
        <v>0</v>
      </c>
      <c r="J27" s="309">
        <f t="shared" si="1"/>
        <v>0</v>
      </c>
      <c r="K27" s="309">
        <f t="shared" si="1"/>
        <v>0</v>
      </c>
      <c r="L27" s="309">
        <f t="shared" si="1"/>
        <v>0</v>
      </c>
      <c r="M27" s="309">
        <f t="shared" si="1"/>
        <v>0</v>
      </c>
      <c r="N27" s="310">
        <f t="shared" si="1"/>
        <v>0</v>
      </c>
    </row>
    <row r="28" spans="1:15" ht="13.8">
      <c r="A28" s="149" t="s">
        <v>51</v>
      </c>
      <c r="B28" s="162"/>
      <c r="C28" s="148" t="s">
        <v>56</v>
      </c>
      <c r="D28" s="134"/>
      <c r="E28" s="340">
        <v>0</v>
      </c>
      <c r="F28" s="263">
        <v>0</v>
      </c>
      <c r="H28" s="139" t="s">
        <v>121</v>
      </c>
      <c r="I28" s="309">
        <f t="shared" si="1"/>
        <v>0</v>
      </c>
      <c r="J28" s="309">
        <f t="shared" si="1"/>
        <v>0</v>
      </c>
      <c r="K28" s="309">
        <f t="shared" si="1"/>
        <v>0</v>
      </c>
      <c r="L28" s="309">
        <f t="shared" si="1"/>
        <v>0</v>
      </c>
      <c r="M28" s="309">
        <f t="shared" si="1"/>
        <v>0</v>
      </c>
      <c r="N28" s="310">
        <f t="shared" si="1"/>
        <v>0</v>
      </c>
    </row>
    <row r="29" spans="1:15" ht="13.8">
      <c r="A29" s="149" t="s">
        <v>54</v>
      </c>
      <c r="B29" s="163"/>
      <c r="C29" s="148" t="s">
        <v>56</v>
      </c>
      <c r="D29" s="134"/>
      <c r="E29" s="340">
        <v>0</v>
      </c>
      <c r="F29" s="263">
        <v>0</v>
      </c>
      <c r="H29" s="139" t="s">
        <v>122</v>
      </c>
      <c r="I29" s="309">
        <f t="shared" si="1"/>
        <v>0</v>
      </c>
      <c r="J29" s="309">
        <f t="shared" si="1"/>
        <v>0</v>
      </c>
      <c r="K29" s="309">
        <f t="shared" si="1"/>
        <v>0</v>
      </c>
      <c r="L29" s="309">
        <f t="shared" si="1"/>
        <v>0</v>
      </c>
      <c r="M29" s="309">
        <f t="shared" si="1"/>
        <v>0</v>
      </c>
      <c r="N29" s="310">
        <f t="shared" si="1"/>
        <v>0</v>
      </c>
    </row>
    <row r="30" spans="1:15" ht="13.8">
      <c r="A30" s="149"/>
      <c r="B30" s="156"/>
      <c r="C30" s="151"/>
      <c r="D30" s="134"/>
      <c r="E30" s="338"/>
      <c r="F30" s="146"/>
      <c r="H30" s="307" t="s">
        <v>123</v>
      </c>
      <c r="I30" s="309">
        <f t="shared" si="1"/>
        <v>0</v>
      </c>
      <c r="J30" s="309">
        <f t="shared" si="1"/>
        <v>0</v>
      </c>
      <c r="K30" s="309">
        <f t="shared" si="1"/>
        <v>0</v>
      </c>
      <c r="L30" s="309">
        <f t="shared" si="1"/>
        <v>0</v>
      </c>
      <c r="M30" s="309">
        <f t="shared" si="1"/>
        <v>0</v>
      </c>
      <c r="N30" s="310">
        <f t="shared" si="1"/>
        <v>0</v>
      </c>
    </row>
    <row r="31" spans="1:15" ht="12.75" customHeight="1">
      <c r="A31" s="285"/>
      <c r="B31" s="321"/>
      <c r="C31" s="322" t="s">
        <v>53</v>
      </c>
      <c r="D31" s="134"/>
      <c r="E31" s="340"/>
      <c r="F31" s="146"/>
      <c r="H31" s="311" t="s">
        <v>126</v>
      </c>
      <c r="I31" s="312">
        <f t="shared" ref="I31:N31" si="2">SUM(I27:I30)</f>
        <v>0</v>
      </c>
      <c r="J31" s="312">
        <f t="shared" si="2"/>
        <v>0</v>
      </c>
      <c r="K31" s="312">
        <f t="shared" si="2"/>
        <v>0</v>
      </c>
      <c r="L31" s="312">
        <f t="shared" si="2"/>
        <v>0</v>
      </c>
      <c r="M31" s="312">
        <f t="shared" si="2"/>
        <v>0</v>
      </c>
      <c r="N31" s="312">
        <f t="shared" si="2"/>
        <v>0</v>
      </c>
    </row>
    <row r="32" spans="1:15" ht="12.75" customHeight="1">
      <c r="A32" s="255" t="s">
        <v>47</v>
      </c>
      <c r="B32" s="156"/>
      <c r="C32" s="151"/>
      <c r="D32" s="134"/>
      <c r="E32" s="341" t="e">
        <f>SUM(E26:E31)</f>
        <v>#DIV/0!</v>
      </c>
      <c r="F32" s="157" t="e">
        <f>IF(E32=0,0,E32/E$47)</f>
        <v>#DIV/0!</v>
      </c>
      <c r="H32" s="79"/>
      <c r="I32" s="79"/>
      <c r="J32" s="79"/>
      <c r="K32" s="79"/>
      <c r="L32" s="79"/>
      <c r="M32" s="79"/>
      <c r="N32" s="79"/>
    </row>
    <row r="33" spans="1:15" ht="12.75" customHeight="1">
      <c r="A33" s="149"/>
      <c r="B33" s="156"/>
      <c r="C33" s="151"/>
      <c r="D33" s="134"/>
      <c r="E33" s="338"/>
      <c r="F33" s="146"/>
      <c r="H33" s="79"/>
      <c r="I33" s="79"/>
      <c r="J33" s="79"/>
      <c r="K33" s="79"/>
      <c r="L33" s="79"/>
      <c r="M33" s="79"/>
      <c r="N33" s="79"/>
    </row>
    <row r="34" spans="1:15" ht="12.75" customHeight="1">
      <c r="A34" s="149" t="s">
        <v>68</v>
      </c>
      <c r="B34" s="156"/>
      <c r="C34" s="164"/>
      <c r="D34" s="134"/>
      <c r="E34" s="340">
        <v>0</v>
      </c>
      <c r="F34" s="331" t="e">
        <f>E34/$E$47</f>
        <v>#DIV/0!</v>
      </c>
      <c r="H34" s="79"/>
      <c r="I34" s="79"/>
      <c r="J34" s="79"/>
      <c r="K34" s="79"/>
      <c r="L34" s="79"/>
      <c r="M34" s="79"/>
      <c r="N34" s="79"/>
    </row>
    <row r="35" spans="1:15" ht="12.75" customHeight="1">
      <c r="A35" s="149" t="s">
        <v>30</v>
      </c>
      <c r="B35" s="156"/>
      <c r="C35" s="164"/>
      <c r="D35" s="134"/>
      <c r="E35" s="340">
        <v>0</v>
      </c>
      <c r="F35" s="331" t="e">
        <f t="shared" ref="F35:F41" si="3">E35/$E$47</f>
        <v>#DIV/0!</v>
      </c>
      <c r="H35" s="79"/>
      <c r="I35" s="79"/>
      <c r="J35" s="79"/>
      <c r="K35" s="79"/>
      <c r="L35" s="79"/>
      <c r="M35" s="79"/>
      <c r="N35" s="79"/>
    </row>
    <row r="36" spans="1:15" ht="14.25" customHeight="1">
      <c r="A36" s="149" t="s">
        <v>22</v>
      </c>
      <c r="B36" s="156"/>
      <c r="C36" s="164"/>
      <c r="D36" s="134"/>
      <c r="E36" s="340">
        <v>0</v>
      </c>
      <c r="F36" s="331" t="e">
        <f t="shared" si="3"/>
        <v>#DIV/0!</v>
      </c>
      <c r="H36" s="79"/>
      <c r="I36" s="79"/>
      <c r="J36" s="79"/>
      <c r="K36" s="79"/>
      <c r="L36" s="79"/>
      <c r="M36" s="79"/>
      <c r="N36" s="79"/>
    </row>
    <row r="37" spans="1:15" ht="13.8">
      <c r="A37" s="149" t="s">
        <v>3</v>
      </c>
      <c r="B37" s="156"/>
      <c r="C37" s="166"/>
      <c r="D37" s="134"/>
      <c r="E37" s="340">
        <v>0</v>
      </c>
      <c r="F37" s="331" t="e">
        <f t="shared" si="3"/>
        <v>#DIV/0!</v>
      </c>
      <c r="H37" s="79"/>
      <c r="I37" s="79"/>
      <c r="J37" s="79"/>
      <c r="K37" s="79"/>
      <c r="L37" s="79"/>
      <c r="M37" s="79"/>
      <c r="N37" s="79"/>
    </row>
    <row r="38" spans="1:15" ht="13.8">
      <c r="A38" s="149" t="s">
        <v>29</v>
      </c>
      <c r="B38" s="156"/>
      <c r="C38" s="164"/>
      <c r="D38" s="134"/>
      <c r="E38" s="340">
        <v>0</v>
      </c>
      <c r="F38" s="331" t="e">
        <f t="shared" si="3"/>
        <v>#DIV/0!</v>
      </c>
      <c r="H38" s="79"/>
      <c r="I38" s="79"/>
      <c r="J38" s="79"/>
      <c r="K38" s="79"/>
      <c r="L38" s="79"/>
      <c r="M38" s="79"/>
      <c r="N38" s="79"/>
    </row>
    <row r="39" spans="1:15" ht="13.8">
      <c r="A39" s="149" t="s">
        <v>26</v>
      </c>
      <c r="B39" s="156"/>
      <c r="C39" s="166"/>
      <c r="D39" s="134"/>
      <c r="E39" s="340">
        <v>0</v>
      </c>
      <c r="F39" s="331" t="e">
        <f t="shared" si="3"/>
        <v>#DIV/0!</v>
      </c>
      <c r="H39" s="79"/>
      <c r="I39" s="79"/>
      <c r="J39" s="79"/>
      <c r="K39" s="79"/>
      <c r="L39" s="79"/>
      <c r="M39" s="79"/>
      <c r="N39" s="79"/>
    </row>
    <row r="40" spans="1:15" ht="13.8">
      <c r="A40" s="149" t="s">
        <v>61</v>
      </c>
      <c r="B40" s="156"/>
      <c r="C40" s="148" t="s">
        <v>56</v>
      </c>
      <c r="D40" s="134"/>
      <c r="E40" s="340">
        <v>0</v>
      </c>
      <c r="F40" s="331" t="e">
        <f t="shared" si="3"/>
        <v>#DIV/0!</v>
      </c>
      <c r="H40" s="79"/>
      <c r="I40" s="79"/>
      <c r="J40" s="79"/>
      <c r="K40" s="79"/>
      <c r="L40" s="79"/>
      <c r="M40" s="79"/>
      <c r="N40" s="79"/>
    </row>
    <row r="41" spans="1:15" ht="13.8">
      <c r="A41" s="149" t="s">
        <v>74</v>
      </c>
      <c r="B41" s="156"/>
      <c r="C41" s="148"/>
      <c r="D41" s="134"/>
      <c r="E41" s="340">
        <v>0</v>
      </c>
      <c r="F41" s="331" t="e">
        <f t="shared" si="3"/>
        <v>#DIV/0!</v>
      </c>
      <c r="H41" s="79"/>
      <c r="I41" s="79"/>
      <c r="J41" s="79"/>
      <c r="K41" s="79"/>
      <c r="L41" s="79"/>
      <c r="M41" s="79"/>
      <c r="N41" s="79"/>
    </row>
    <row r="42" spans="1:15" ht="13.8">
      <c r="A42" s="285"/>
      <c r="B42" s="321"/>
      <c r="C42" s="323"/>
      <c r="D42" s="134"/>
      <c r="E42" s="340">
        <v>0</v>
      </c>
      <c r="F42" s="146"/>
      <c r="H42" s="79"/>
      <c r="I42" s="79"/>
      <c r="J42" s="79"/>
      <c r="K42" s="79"/>
      <c r="L42" s="79"/>
      <c r="M42" s="79"/>
      <c r="N42" s="79"/>
    </row>
    <row r="43" spans="1:15" ht="34.200000000000003">
      <c r="A43" s="255" t="s">
        <v>62</v>
      </c>
      <c r="B43" s="156"/>
      <c r="C43" s="151"/>
      <c r="D43" s="134"/>
      <c r="E43" s="341" t="e">
        <f>SUM(E32:E42)</f>
        <v>#DIV/0!</v>
      </c>
      <c r="F43" s="157" t="e">
        <f>IF(E43=0,0,E43/E$47)</f>
        <v>#DIV/0!</v>
      </c>
      <c r="H43" s="187" t="s">
        <v>221</v>
      </c>
      <c r="I43" s="188"/>
      <c r="J43" s="189"/>
      <c r="K43" s="369" t="s">
        <v>181</v>
      </c>
      <c r="L43" s="79"/>
      <c r="M43" s="79"/>
      <c r="N43" s="79"/>
    </row>
    <row r="44" spans="1:15" ht="13.8">
      <c r="A44" s="149"/>
      <c r="B44" s="156"/>
      <c r="C44" s="151"/>
      <c r="D44" s="134"/>
      <c r="E44" s="338"/>
      <c r="F44" s="167"/>
      <c r="H44" s="139"/>
      <c r="I44" s="140" t="s">
        <v>53</v>
      </c>
      <c r="J44" s="141" t="s">
        <v>53</v>
      </c>
      <c r="K44" s="338"/>
      <c r="L44" s="79"/>
      <c r="M44" s="79"/>
      <c r="N44" s="79"/>
    </row>
    <row r="45" spans="1:15" ht="13.8">
      <c r="A45" s="149" t="s">
        <v>63</v>
      </c>
      <c r="B45" s="156"/>
      <c r="C45" s="166"/>
      <c r="D45" s="134"/>
      <c r="E45" s="340">
        <v>0</v>
      </c>
      <c r="F45" s="157">
        <f>(IF(E45=0,0,E45/E$47))</f>
        <v>0</v>
      </c>
      <c r="H45" s="366" t="s">
        <v>13</v>
      </c>
      <c r="I45" s="367"/>
      <c r="J45" s="368"/>
      <c r="K45" s="341">
        <f>E15</f>
        <v>0</v>
      </c>
      <c r="L45" s="79"/>
      <c r="M45" s="79"/>
      <c r="N45" s="79"/>
    </row>
    <row r="46" spans="1:15" ht="13.8">
      <c r="A46" s="149"/>
      <c r="B46" s="150"/>
      <c r="C46" s="151"/>
      <c r="D46" s="134"/>
      <c r="E46" s="338"/>
      <c r="F46" s="146"/>
      <c r="H46" s="365" t="s">
        <v>49</v>
      </c>
      <c r="I46" s="363"/>
      <c r="J46" s="364"/>
      <c r="K46" s="343">
        <f>E17</f>
        <v>0</v>
      </c>
      <c r="L46" s="79"/>
      <c r="M46" s="79"/>
      <c r="N46" s="79"/>
    </row>
    <row r="47" spans="1:15" ht="13.8">
      <c r="A47" s="255" t="s">
        <v>40</v>
      </c>
      <c r="B47" s="193"/>
      <c r="C47" s="168"/>
      <c r="D47" s="134"/>
      <c r="E47" s="259" t="e">
        <f>SUM(E43:E46)</f>
        <v>#DIV/0!</v>
      </c>
      <c r="F47" s="261" t="e">
        <f>SUM(F43:F46)</f>
        <v>#DIV/0!</v>
      </c>
      <c r="H47" s="154" t="s">
        <v>75</v>
      </c>
      <c r="I47" s="363"/>
      <c r="J47" s="364"/>
      <c r="K47" s="344">
        <f>E18</f>
        <v>0</v>
      </c>
      <c r="L47" s="79"/>
      <c r="M47" s="79"/>
      <c r="N47" s="79"/>
      <c r="O47" s="79"/>
    </row>
    <row r="48" spans="1:15" ht="13.8">
      <c r="B48" s="169"/>
      <c r="C48" s="170"/>
      <c r="D48" s="134"/>
      <c r="F48" s="171"/>
      <c r="H48" s="154" t="s">
        <v>60</v>
      </c>
      <c r="I48" s="363"/>
      <c r="J48" s="364"/>
      <c r="K48" s="343" t="e">
        <f>E22</f>
        <v>#DIV/0!</v>
      </c>
      <c r="L48" s="79"/>
      <c r="M48" s="79"/>
      <c r="N48" s="79"/>
      <c r="O48" s="79"/>
    </row>
    <row r="49" spans="1:15" ht="13.8">
      <c r="A49" s="173" t="s">
        <v>190</v>
      </c>
      <c r="B49" s="174"/>
      <c r="C49" s="175"/>
      <c r="D49" s="79"/>
      <c r="E49" s="346" t="e">
        <f>(E$26*1.3)+($E$47-$E$26)</f>
        <v>#DIV/0!</v>
      </c>
      <c r="F49" s="176"/>
      <c r="G49" s="79"/>
      <c r="H49" s="154" t="s">
        <v>31</v>
      </c>
      <c r="I49" s="155"/>
      <c r="J49" s="161"/>
      <c r="K49" s="343" t="e">
        <f>E25</f>
        <v>#DIV/0!</v>
      </c>
      <c r="L49" s="79"/>
      <c r="M49" s="79"/>
      <c r="N49" s="79"/>
      <c r="O49" s="79"/>
    </row>
    <row r="50" spans="1:15" s="79" customFormat="1" ht="13.8">
      <c r="B50" s="177"/>
      <c r="C50" s="178"/>
      <c r="H50" s="149" t="s">
        <v>51</v>
      </c>
      <c r="I50" s="162"/>
      <c r="J50" s="148"/>
      <c r="K50" s="339">
        <f>E28</f>
        <v>0</v>
      </c>
    </row>
    <row r="51" spans="1:15" s="79" customFormat="1" ht="13.8">
      <c r="A51" s="173" t="s">
        <v>43</v>
      </c>
      <c r="B51" s="174"/>
      <c r="C51" s="175"/>
      <c r="E51" s="346" t="e">
        <f>(E$26*1.5)+($E$47-$E$26)</f>
        <v>#DIV/0!</v>
      </c>
      <c r="F51" s="176"/>
      <c r="H51" s="149" t="s">
        <v>54</v>
      </c>
      <c r="I51" s="163"/>
      <c r="J51" s="148"/>
      <c r="K51" s="339">
        <f t="shared" ref="K51:K52" si="4">E29</f>
        <v>0</v>
      </c>
    </row>
    <row r="52" spans="1:15" s="79" customFormat="1" ht="13.8">
      <c r="B52" s="177"/>
      <c r="C52" s="178"/>
      <c r="H52" s="149" t="s">
        <v>55</v>
      </c>
      <c r="I52" s="156"/>
      <c r="J52" s="151" t="s">
        <v>53</v>
      </c>
      <c r="K52" s="339">
        <f t="shared" si="4"/>
        <v>0</v>
      </c>
    </row>
    <row r="53" spans="1:15" s="79" customFormat="1" ht="13.8">
      <c r="A53" s="173" t="s">
        <v>72</v>
      </c>
      <c r="B53" s="174"/>
      <c r="C53" s="175"/>
      <c r="E53" s="346" t="e">
        <f>(E$26*2.5)+($E$47-$E$26)</f>
        <v>#DIV/0!</v>
      </c>
      <c r="H53" s="149" t="s">
        <v>68</v>
      </c>
      <c r="I53" s="156"/>
      <c r="J53" s="164"/>
      <c r="K53" s="339">
        <f>E34</f>
        <v>0</v>
      </c>
    </row>
    <row r="54" spans="1:15" s="79" customFormat="1" ht="13.8">
      <c r="B54" s="177"/>
      <c r="C54" s="179"/>
      <c r="F54" s="180"/>
      <c r="H54" s="149" t="s">
        <v>30</v>
      </c>
      <c r="I54" s="156"/>
      <c r="J54" s="164"/>
      <c r="K54" s="339">
        <f t="shared" ref="K54:K60" si="5">E35</f>
        <v>0</v>
      </c>
    </row>
    <row r="55" spans="1:15" s="79" customFormat="1" ht="13.8">
      <c r="C55" s="181"/>
      <c r="F55" s="180"/>
      <c r="H55" s="149" t="s">
        <v>22</v>
      </c>
      <c r="I55" s="156"/>
      <c r="J55" s="164"/>
      <c r="K55" s="339">
        <f t="shared" si="5"/>
        <v>0</v>
      </c>
    </row>
    <row r="56" spans="1:15" s="79" customFormat="1" ht="13.8">
      <c r="C56" s="181"/>
      <c r="F56" s="180"/>
      <c r="H56" s="149" t="s">
        <v>3</v>
      </c>
      <c r="I56" s="156"/>
      <c r="J56" s="166"/>
      <c r="K56" s="339">
        <f t="shared" si="5"/>
        <v>0</v>
      </c>
    </row>
    <row r="57" spans="1:15" s="79" customFormat="1" ht="13.8">
      <c r="A57" s="3"/>
      <c r="C57" s="181"/>
      <c r="F57" s="180"/>
      <c r="H57" s="149" t="s">
        <v>29</v>
      </c>
      <c r="I57" s="156"/>
      <c r="J57" s="164"/>
      <c r="K57" s="339">
        <f t="shared" si="5"/>
        <v>0</v>
      </c>
    </row>
    <row r="58" spans="1:15" s="79" customFormat="1" ht="13.8">
      <c r="C58" s="181"/>
      <c r="F58" s="180"/>
      <c r="H58" s="149" t="s">
        <v>26</v>
      </c>
      <c r="I58" s="156"/>
      <c r="J58" s="166"/>
      <c r="K58" s="339">
        <f t="shared" si="5"/>
        <v>0</v>
      </c>
      <c r="M58" s="3"/>
      <c r="N58" s="3"/>
    </row>
    <row r="59" spans="1:15" s="79" customFormat="1" ht="13.8">
      <c r="C59" s="181"/>
      <c r="F59" s="180"/>
      <c r="H59" s="149" t="s">
        <v>61</v>
      </c>
      <c r="I59" s="156"/>
      <c r="J59" s="148"/>
      <c r="K59" s="339">
        <f t="shared" si="5"/>
        <v>0</v>
      </c>
      <c r="M59" s="3"/>
      <c r="N59" s="3"/>
    </row>
    <row r="60" spans="1:15" s="79" customFormat="1" ht="13.8">
      <c r="C60" s="181"/>
      <c r="F60" s="180"/>
      <c r="H60" s="149" t="s">
        <v>74</v>
      </c>
      <c r="I60" s="156"/>
      <c r="J60" s="148"/>
      <c r="K60" s="339">
        <f t="shared" si="5"/>
        <v>0</v>
      </c>
      <c r="M60" s="3"/>
      <c r="N60" s="3"/>
      <c r="O60" s="3"/>
    </row>
    <row r="61" spans="1:15" s="79" customFormat="1" ht="13.8">
      <c r="C61" s="181"/>
      <c r="F61" s="180"/>
      <c r="H61" s="149" t="s">
        <v>63</v>
      </c>
      <c r="I61" s="156"/>
      <c r="J61" s="166"/>
      <c r="K61" s="339">
        <f>E45</f>
        <v>0</v>
      </c>
      <c r="M61" s="3"/>
      <c r="N61" s="3"/>
    </row>
    <row r="62" spans="1:15" s="79" customFormat="1" ht="13.8">
      <c r="C62" s="181"/>
      <c r="F62" s="180"/>
      <c r="H62" s="149"/>
      <c r="I62" s="150"/>
      <c r="J62" s="151"/>
      <c r="K62" s="338"/>
      <c r="M62" s="3"/>
      <c r="N62" s="3"/>
    </row>
    <row r="63" spans="1:15" s="79" customFormat="1" ht="13.8">
      <c r="C63" s="181"/>
      <c r="F63" s="180"/>
      <c r="H63" s="255" t="s">
        <v>40</v>
      </c>
      <c r="I63" s="260"/>
      <c r="J63" s="168"/>
      <c r="K63" s="259" t="e">
        <f>SUM(K45:K62)</f>
        <v>#DIV/0!</v>
      </c>
      <c r="M63" s="3"/>
      <c r="N63" s="3"/>
    </row>
    <row r="64" spans="1:15" s="79" customFormat="1" ht="13.8">
      <c r="C64" s="181"/>
      <c r="F64" s="180"/>
      <c r="H64" s="3"/>
      <c r="I64" s="169"/>
      <c r="J64" s="170"/>
      <c r="K64" s="3"/>
      <c r="M64" s="3"/>
      <c r="N64" s="3"/>
    </row>
    <row r="65" spans="1:15" s="79" customFormat="1" ht="13.8">
      <c r="A65" s="3"/>
      <c r="B65" s="3"/>
      <c r="C65" s="3"/>
      <c r="D65" s="3"/>
      <c r="E65" s="3"/>
      <c r="F65" s="3"/>
      <c r="H65" s="173" t="s">
        <v>190</v>
      </c>
      <c r="I65" s="174"/>
      <c r="J65" s="175"/>
      <c r="K65" s="346" t="e">
        <f>E49</f>
        <v>#DIV/0!</v>
      </c>
      <c r="M65" s="3"/>
      <c r="N65" s="3"/>
    </row>
    <row r="66" spans="1:15" ht="13.8">
      <c r="H66" s="79"/>
      <c r="I66" s="177"/>
      <c r="J66" s="178"/>
      <c r="K66" s="79"/>
      <c r="L66" s="79"/>
      <c r="O66" s="79"/>
    </row>
    <row r="67" spans="1:15" ht="13.8">
      <c r="H67" s="173" t="s">
        <v>43</v>
      </c>
      <c r="I67" s="174"/>
      <c r="J67" s="175"/>
      <c r="K67" s="346" t="e">
        <f>E51</f>
        <v>#DIV/0!</v>
      </c>
      <c r="L67" s="79"/>
      <c r="O67" s="79"/>
    </row>
    <row r="68" spans="1:15" ht="13.8">
      <c r="H68" s="79"/>
      <c r="I68" s="177"/>
      <c r="J68" s="178"/>
      <c r="K68" s="79"/>
      <c r="L68" s="79"/>
      <c r="O68" s="79"/>
    </row>
    <row r="69" spans="1:15" ht="13.8">
      <c r="H69" s="173" t="s">
        <v>72</v>
      </c>
      <c r="I69" s="174"/>
      <c r="J69" s="175"/>
      <c r="K69" s="346" t="e">
        <f>E53</f>
        <v>#DIV/0!</v>
      </c>
      <c r="L69" s="79"/>
      <c r="O69" s="79"/>
    </row>
    <row r="70" spans="1:15">
      <c r="L70" s="79"/>
      <c r="O70" s="79"/>
    </row>
    <row r="71" spans="1:15">
      <c r="O71" s="79"/>
    </row>
    <row r="72" spans="1:15">
      <c r="O72" s="79"/>
    </row>
    <row r="73" spans="1:15">
      <c r="O73" s="79"/>
    </row>
    <row r="74" spans="1:15">
      <c r="O74" s="79"/>
    </row>
    <row r="75" spans="1:15">
      <c r="O75" s="79"/>
    </row>
    <row r="76" spans="1:15">
      <c r="O76" s="79"/>
    </row>
  </sheetData>
  <mergeCells count="7">
    <mergeCell ref="E10:F10"/>
    <mergeCell ref="I10:N10"/>
    <mergeCell ref="I25:N25"/>
    <mergeCell ref="H1:N2"/>
    <mergeCell ref="H3:N3"/>
    <mergeCell ref="H4:N5"/>
    <mergeCell ref="I17:N17"/>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16"/>
  <sheetViews>
    <sheetView showGridLines="0" zoomScaleNormal="100" workbookViewId="0">
      <pane ySplit="10" topLeftCell="A11" activePane="bottomLeft" state="frozen"/>
      <selection activeCell="B1" sqref="B1"/>
      <selection pane="bottomLeft" activeCell="E15" sqref="E15"/>
    </sheetView>
  </sheetViews>
  <sheetFormatPr defaultColWidth="9.109375" defaultRowHeight="13.2"/>
  <cols>
    <col min="1" max="1" width="26.109375" style="3" bestFit="1" customWidth="1"/>
    <col min="2" max="2" width="30.44140625" style="3" bestFit="1" customWidth="1"/>
    <col min="3" max="3" width="12.88671875" style="3" customWidth="1"/>
    <col min="4" max="4" width="11.109375" style="3" customWidth="1"/>
    <col min="5" max="5" width="15.21875" style="3" customWidth="1"/>
    <col min="6" max="6" width="12.88671875" style="3" customWidth="1"/>
    <col min="7" max="7" width="12.109375" style="3" bestFit="1" customWidth="1"/>
    <col min="8" max="8" width="13.21875" style="3" bestFit="1" customWidth="1"/>
    <col min="9" max="9" width="19.88671875" style="3" customWidth="1"/>
    <col min="10" max="16384" width="9.109375" style="3"/>
  </cols>
  <sheetData>
    <row r="1" spans="1:9">
      <c r="A1" s="287" t="s">
        <v>23</v>
      </c>
    </row>
    <row r="3" spans="1:9" ht="15">
      <c r="A3" s="378" t="str">
        <f>'2-Kosten per locatie'!A3</f>
        <v>Naam opdrachtgever</v>
      </c>
      <c r="B3" s="16" t="str">
        <f>'2-Kosten per locatie'!B3</f>
        <v>Veiligheidsregio Amsterdam-Amstelland</v>
      </c>
    </row>
    <row r="4" spans="1:9" ht="15">
      <c r="A4" s="378" t="str">
        <f>'2-Kosten per locatie'!A4</f>
        <v>Calculatie onderdeel</v>
      </c>
      <c r="B4" s="54" t="str">
        <f ca="1">MID(CELL("bestandsnaam",$C$9),SEARCH("]",CELL("bestandsnaam",$C$9),1)+1,256)</f>
        <v>8-Additionele kosten</v>
      </c>
    </row>
    <row r="5" spans="1:9" ht="15">
      <c r="A5" s="378" t="str">
        <f>'2-Kosten per locatie'!A5</f>
        <v>Gebouw/plaats</v>
      </c>
      <c r="B5" s="16" t="str">
        <f>'2-Kosten per locatie'!B5</f>
        <v>Amsterdam en omstreken</v>
      </c>
    </row>
    <row r="6" spans="1:9" ht="15">
      <c r="A6" s="378" t="str">
        <f>'2-Kosten per locatie'!A6</f>
        <v>Referentie nummer</v>
      </c>
      <c r="B6" s="16" t="str">
        <f>'2-Kosten per locatie'!B6</f>
        <v>VrAA-EA-RT/SW -2023</v>
      </c>
    </row>
    <row r="7" spans="1:9" ht="15" customHeight="1">
      <c r="A7" s="378" t="str">
        <f>'2-Kosten per locatie'!A7</f>
        <v>Naam dienstverlener</v>
      </c>
      <c r="B7" s="16">
        <f>'2-Kosten per locatie'!B7</f>
        <v>0</v>
      </c>
      <c r="D7" s="195"/>
      <c r="E7" s="195"/>
      <c r="F7" s="195"/>
      <c r="G7" s="195"/>
      <c r="H7" s="195"/>
      <c r="I7" s="195"/>
    </row>
    <row r="8" spans="1:9" ht="15">
      <c r="A8" s="378" t="str">
        <f>'2-Kosten per locatie'!A8</f>
        <v>Prijspeil</v>
      </c>
      <c r="B8" s="396">
        <f>'2-Kosten per locatie'!B8</f>
        <v>45292</v>
      </c>
      <c r="D8" s="195"/>
      <c r="E8" s="195"/>
      <c r="F8" s="195"/>
      <c r="G8" s="195"/>
      <c r="H8" s="195"/>
      <c r="I8" s="195"/>
    </row>
    <row r="10" spans="1:9" ht="25.2">
      <c r="A10" s="199" t="s">
        <v>96</v>
      </c>
      <c r="B10" s="199" t="s">
        <v>140</v>
      </c>
      <c r="C10" s="199" t="s">
        <v>223</v>
      </c>
      <c r="D10" s="199" t="s">
        <v>670</v>
      </c>
      <c r="E10" s="199" t="s">
        <v>671</v>
      </c>
      <c r="F10" s="199" t="s">
        <v>137</v>
      </c>
      <c r="G10" s="199" t="s">
        <v>138</v>
      </c>
      <c r="H10" s="199" t="s">
        <v>139</v>
      </c>
    </row>
    <row r="11" spans="1:9">
      <c r="A11" s="21" t="s">
        <v>643</v>
      </c>
      <c r="B11" s="42" t="s">
        <v>672</v>
      </c>
      <c r="C11" s="196">
        <v>1</v>
      </c>
      <c r="D11" s="196">
        <v>46</v>
      </c>
      <c r="E11" s="405">
        <v>38</v>
      </c>
      <c r="F11" s="294">
        <f>E11*D11</f>
        <v>1748</v>
      </c>
      <c r="G11" s="407">
        <v>0</v>
      </c>
      <c r="H11" s="197">
        <f>G11*F11</f>
        <v>0</v>
      </c>
    </row>
    <row r="13" spans="1:9" ht="25.2">
      <c r="A13" s="199" t="s">
        <v>96</v>
      </c>
      <c r="B13" s="199" t="s">
        <v>140</v>
      </c>
      <c r="C13" s="199" t="s">
        <v>223</v>
      </c>
      <c r="D13" s="199" t="s">
        <v>710</v>
      </c>
      <c r="E13" s="199" t="s">
        <v>711</v>
      </c>
      <c r="F13" s="199"/>
      <c r="G13" s="199"/>
      <c r="H13" s="199" t="s">
        <v>139</v>
      </c>
    </row>
    <row r="14" spans="1:9">
      <c r="A14" s="436" t="s">
        <v>643</v>
      </c>
      <c r="B14" s="42" t="s">
        <v>709</v>
      </c>
      <c r="C14" s="196">
        <v>1</v>
      </c>
      <c r="D14" s="196">
        <v>230</v>
      </c>
      <c r="E14" s="437">
        <v>0</v>
      </c>
      <c r="F14" s="196"/>
      <c r="G14" s="196"/>
      <c r="H14" s="438">
        <f>E14*D14</f>
        <v>0</v>
      </c>
    </row>
    <row r="16" spans="1:9" s="61" customFormat="1" ht="12.6">
      <c r="A16" s="94" t="s">
        <v>9</v>
      </c>
      <c r="B16" s="198"/>
      <c r="C16" s="198"/>
      <c r="D16" s="198"/>
      <c r="E16" s="198"/>
      <c r="F16" s="295">
        <f>SUM(F11:F14)</f>
        <v>1748</v>
      </c>
      <c r="G16" s="198"/>
      <c r="H16" s="172">
        <f>SUM(H11:H15)</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H56"/>
  <sheetViews>
    <sheetView showGridLines="0" showZeros="0" zoomScale="96" zoomScaleNormal="96" zoomScaleSheetLayoutView="75" zoomScalePageLayoutView="50" workbookViewId="0">
      <pane ySplit="9" topLeftCell="A10" activePane="bottomLeft" state="frozen"/>
      <selection activeCell="B1" sqref="B1"/>
      <selection pane="bottomLeft" activeCell="C8" sqref="C8"/>
    </sheetView>
  </sheetViews>
  <sheetFormatPr defaultColWidth="11.44140625" defaultRowHeight="13.2"/>
  <cols>
    <col min="1" max="1" width="39" style="3" customWidth="1"/>
    <col min="2" max="2" width="20.33203125" style="3" customWidth="1"/>
    <col min="3" max="6" width="17.5546875" style="3" customWidth="1"/>
    <col min="7" max="16384" width="11.44140625" style="3"/>
  </cols>
  <sheetData>
    <row r="1" spans="1:8" ht="13.8">
      <c r="A1" s="287" t="s">
        <v>23</v>
      </c>
      <c r="B1" s="200"/>
      <c r="C1" s="200"/>
      <c r="D1" s="201"/>
    </row>
    <row r="3" spans="1:8" ht="15.6">
      <c r="A3" s="27" t="str">
        <f>'2-Kosten per locatie'!A3</f>
        <v>Naam opdrachtgever</v>
      </c>
      <c r="B3" s="54" t="str">
        <f>'2-Kosten per locatie'!B3</f>
        <v>Veiligheidsregio Amsterdam-Amstelland</v>
      </c>
      <c r="C3" s="202"/>
      <c r="D3" s="202"/>
    </row>
    <row r="4" spans="1:8" ht="15">
      <c r="A4" s="27" t="str">
        <f>'2-Kosten per locatie'!A4</f>
        <v>Calculatie onderdeel</v>
      </c>
      <c r="B4" s="54" t="str">
        <f ca="1">MID(CELL("bestandsnaam",$C$9),SEARCH("]",CELL("bestandsnaam",$C$9),1)+1,256)</f>
        <v>9-Afroepprijs</v>
      </c>
      <c r="C4" s="203"/>
      <c r="D4" s="204"/>
    </row>
    <row r="5" spans="1:8" ht="15">
      <c r="A5" s="27" t="str">
        <f>'2-Kosten per locatie'!A5</f>
        <v>Gebouw/plaats</v>
      </c>
      <c r="B5" s="54" t="str">
        <f>'2-Kosten per locatie'!B5</f>
        <v>Amsterdam en omstreken</v>
      </c>
      <c r="C5" s="203"/>
      <c r="D5" s="204"/>
    </row>
    <row r="6" spans="1:8" ht="15">
      <c r="A6" s="27" t="str">
        <f>'2-Kosten per locatie'!A6</f>
        <v>Referentie nummer</v>
      </c>
      <c r="B6" s="54" t="str">
        <f>'2-Kosten per locatie'!B6</f>
        <v>VrAA-EA-RT/SW -2023</v>
      </c>
      <c r="C6" s="203"/>
      <c r="D6" s="204"/>
    </row>
    <row r="7" spans="1:8" ht="15">
      <c r="A7" s="27" t="str">
        <f>'2-Kosten per locatie'!A7</f>
        <v>Naam dienstverlener</v>
      </c>
      <c r="B7" s="54">
        <f>'2-Kosten per locatie'!B7</f>
        <v>0</v>
      </c>
      <c r="C7" s="203"/>
      <c r="D7" s="204"/>
      <c r="E7" s="204"/>
      <c r="F7" s="204"/>
      <c r="G7" s="204"/>
      <c r="H7" s="204"/>
    </row>
    <row r="8" spans="1:8" ht="15">
      <c r="A8" s="27" t="str">
        <f>'2-Kosten per locatie'!A8</f>
        <v>Prijspeil</v>
      </c>
      <c r="B8" s="397">
        <f>'2-Kosten per locatie'!B8</f>
        <v>45292</v>
      </c>
      <c r="C8" s="203"/>
      <c r="D8" s="204"/>
    </row>
    <row r="9" spans="1:8" ht="15">
      <c r="A9" s="19"/>
      <c r="B9" s="205"/>
      <c r="C9" s="203"/>
      <c r="D9" s="204"/>
    </row>
    <row r="10" spans="1:8" ht="15">
      <c r="A10" s="227" t="s">
        <v>141</v>
      </c>
      <c r="B10" s="228"/>
      <c r="C10" s="228"/>
      <c r="D10" s="229"/>
      <c r="E10" s="229"/>
      <c r="F10" s="230"/>
    </row>
    <row r="12" spans="1:8">
      <c r="A12" s="211"/>
      <c r="B12" s="212"/>
      <c r="C12" s="458" t="s">
        <v>112</v>
      </c>
      <c r="D12" s="459"/>
      <c r="E12" s="459"/>
      <c r="F12" s="460"/>
    </row>
    <row r="13" spans="1:8">
      <c r="A13" s="213" t="s">
        <v>48</v>
      </c>
      <c r="B13" s="213" t="s">
        <v>12</v>
      </c>
      <c r="C13" s="214" t="s">
        <v>108</v>
      </c>
      <c r="D13" s="196" t="s">
        <v>109</v>
      </c>
      <c r="E13" s="196" t="s">
        <v>110</v>
      </c>
      <c r="F13" s="196" t="s">
        <v>111</v>
      </c>
    </row>
    <row r="14" spans="1:8" ht="13.8">
      <c r="A14" s="206" t="s">
        <v>217</v>
      </c>
      <c r="B14" s="206" t="s">
        <v>33</v>
      </c>
      <c r="C14" s="291">
        <v>0</v>
      </c>
      <c r="D14" s="291">
        <v>0</v>
      </c>
      <c r="E14" s="291">
        <v>0</v>
      </c>
      <c r="F14" s="291">
        <v>0</v>
      </c>
    </row>
    <row r="15" spans="1:8" ht="13.8">
      <c r="A15" s="206" t="s">
        <v>216</v>
      </c>
      <c r="B15" s="206" t="s">
        <v>33</v>
      </c>
      <c r="C15" s="291">
        <v>0</v>
      </c>
      <c r="D15" s="291">
        <v>0</v>
      </c>
      <c r="E15" s="291">
        <v>0</v>
      </c>
      <c r="F15" s="291">
        <v>0</v>
      </c>
    </row>
    <row r="16" spans="1:8" ht="13.8">
      <c r="A16" s="206" t="s">
        <v>70</v>
      </c>
      <c r="B16" s="206" t="s">
        <v>34</v>
      </c>
      <c r="C16" s="291">
        <v>0</v>
      </c>
      <c r="D16" s="291">
        <v>0</v>
      </c>
      <c r="E16" s="291">
        <v>0</v>
      </c>
      <c r="F16" s="291">
        <v>0</v>
      </c>
    </row>
    <row r="17" spans="1:6" ht="13.8">
      <c r="A17" s="213" t="s">
        <v>71</v>
      </c>
      <c r="B17" s="289"/>
      <c r="C17" s="291">
        <v>0</v>
      </c>
      <c r="D17" s="291">
        <v>0</v>
      </c>
      <c r="E17" s="291">
        <v>0</v>
      </c>
      <c r="F17" s="291">
        <v>0</v>
      </c>
    </row>
    <row r="18" spans="1:6" ht="13.8">
      <c r="A18" s="213" t="s">
        <v>8</v>
      </c>
      <c r="B18" s="289"/>
      <c r="C18" s="291">
        <v>0</v>
      </c>
      <c r="D18" s="291">
        <v>0</v>
      </c>
      <c r="E18" s="291">
        <v>0</v>
      </c>
      <c r="F18" s="291">
        <v>0</v>
      </c>
    </row>
    <row r="19" spans="1:6" ht="13.8">
      <c r="A19" s="207"/>
      <c r="B19" s="207"/>
      <c r="C19" s="207"/>
      <c r="D19" s="200"/>
    </row>
    <row r="20" spans="1:6" ht="15">
      <c r="A20" s="227" t="s">
        <v>194</v>
      </c>
      <c r="B20" s="228"/>
      <c r="C20" s="228"/>
      <c r="D20" s="228"/>
      <c r="E20" s="228"/>
      <c r="F20" s="231"/>
    </row>
    <row r="21" spans="1:6" ht="13.8">
      <c r="A21" s="215"/>
      <c r="B21" s="207"/>
      <c r="C21" s="207"/>
      <c r="D21" s="200"/>
      <c r="E21" s="458" t="s">
        <v>21</v>
      </c>
      <c r="F21" s="460"/>
    </row>
    <row r="22" spans="1:6">
      <c r="A22" s="213" t="s">
        <v>143</v>
      </c>
      <c r="B22" s="216" t="s">
        <v>12</v>
      </c>
      <c r="C22" s="217"/>
      <c r="D22" s="218"/>
      <c r="E22" s="214" t="s">
        <v>144</v>
      </c>
      <c r="F22" s="214" t="s">
        <v>145</v>
      </c>
    </row>
    <row r="23" spans="1:6" ht="13.8">
      <c r="A23" s="206" t="s">
        <v>146</v>
      </c>
      <c r="B23" s="289" t="s">
        <v>18</v>
      </c>
      <c r="C23" s="290"/>
      <c r="D23" s="290"/>
      <c r="E23" s="291">
        <v>0</v>
      </c>
      <c r="F23" s="291">
        <v>0</v>
      </c>
    </row>
    <row r="24" spans="1:6" ht="13.8">
      <c r="A24" s="206" t="s">
        <v>147</v>
      </c>
      <c r="B24" s="289" t="s">
        <v>18</v>
      </c>
      <c r="C24" s="292"/>
      <c r="D24" s="292"/>
      <c r="E24" s="291">
        <v>0</v>
      </c>
      <c r="F24" s="291">
        <v>0</v>
      </c>
    </row>
    <row r="25" spans="1:6" ht="13.8">
      <c r="A25" s="206" t="s">
        <v>148</v>
      </c>
      <c r="B25" s="289" t="s">
        <v>18</v>
      </c>
      <c r="C25" s="292"/>
      <c r="D25" s="292"/>
      <c r="E25" s="291">
        <v>0</v>
      </c>
      <c r="F25" s="291">
        <v>0</v>
      </c>
    </row>
    <row r="26" spans="1:6" ht="13.8">
      <c r="A26" s="206" t="s">
        <v>149</v>
      </c>
      <c r="B26" s="289" t="s">
        <v>18</v>
      </c>
      <c r="C26" s="293"/>
      <c r="D26" s="292"/>
      <c r="E26" s="291">
        <v>0</v>
      </c>
      <c r="F26" s="291">
        <v>0</v>
      </c>
    </row>
    <row r="27" spans="1:6" ht="13.8">
      <c r="A27" s="206" t="s">
        <v>150</v>
      </c>
      <c r="B27" s="289" t="s">
        <v>18</v>
      </c>
      <c r="C27" s="293"/>
      <c r="D27" s="292"/>
      <c r="E27" s="291">
        <v>0</v>
      </c>
      <c r="F27" s="291">
        <v>0</v>
      </c>
    </row>
    <row r="28" spans="1:6">
      <c r="A28" s="219"/>
      <c r="B28" s="220"/>
      <c r="C28" s="220"/>
      <c r="D28" s="219"/>
    </row>
    <row r="29" spans="1:6" ht="15">
      <c r="A29" s="227" t="s">
        <v>142</v>
      </c>
      <c r="B29" s="228"/>
      <c r="C29" s="228"/>
      <c r="D29" s="228"/>
      <c r="E29" s="228"/>
      <c r="F29" s="231"/>
    </row>
    <row r="30" spans="1:6">
      <c r="A30" s="208"/>
      <c r="B30" s="208"/>
      <c r="C30" s="208"/>
      <c r="D30" s="208"/>
    </row>
    <row r="31" spans="1:6" ht="26.4">
      <c r="A31" s="221" t="s">
        <v>48</v>
      </c>
      <c r="B31" s="222" t="s">
        <v>12</v>
      </c>
      <c r="C31" s="217"/>
      <c r="D31" s="218"/>
      <c r="E31" s="223" t="s">
        <v>106</v>
      </c>
      <c r="F31" s="224" t="s">
        <v>107</v>
      </c>
    </row>
    <row r="32" spans="1:6" ht="13.8">
      <c r="A32" s="206" t="s">
        <v>151</v>
      </c>
      <c r="B32" s="289" t="s">
        <v>18</v>
      </c>
      <c r="C32" s="290"/>
      <c r="D32" s="290"/>
      <c r="E32" s="291">
        <v>0</v>
      </c>
      <c r="F32" s="291">
        <v>0</v>
      </c>
    </row>
    <row r="33" spans="1:6" ht="13.8">
      <c r="A33" s="206" t="s">
        <v>152</v>
      </c>
      <c r="B33" s="289" t="s">
        <v>18</v>
      </c>
      <c r="C33" s="292"/>
      <c r="D33" s="292"/>
      <c r="E33" s="291">
        <v>0</v>
      </c>
      <c r="F33" s="291">
        <v>0</v>
      </c>
    </row>
    <row r="34" spans="1:6" ht="13.8">
      <c r="A34" s="206" t="s">
        <v>153</v>
      </c>
      <c r="B34" s="289" t="s">
        <v>18</v>
      </c>
      <c r="C34" s="293"/>
      <c r="D34" s="292"/>
      <c r="E34" s="291">
        <v>0</v>
      </c>
      <c r="F34" s="291">
        <v>0</v>
      </c>
    </row>
    <row r="35" spans="1:6" ht="13.8">
      <c r="A35" s="206" t="s">
        <v>195</v>
      </c>
      <c r="B35" s="289" t="s">
        <v>18</v>
      </c>
      <c r="C35" s="293"/>
      <c r="D35" s="292"/>
      <c r="E35" s="291">
        <v>0</v>
      </c>
      <c r="F35" s="291">
        <v>0</v>
      </c>
    </row>
    <row r="36" spans="1:6" ht="13.8">
      <c r="A36" s="206" t="s">
        <v>196</v>
      </c>
      <c r="B36" s="289" t="s">
        <v>18</v>
      </c>
      <c r="C36" s="293"/>
      <c r="D36" s="292"/>
      <c r="E36" s="291">
        <v>0</v>
      </c>
      <c r="F36" s="291">
        <v>0</v>
      </c>
    </row>
    <row r="38" spans="1:6" ht="15">
      <c r="A38" s="227" t="s">
        <v>154</v>
      </c>
      <c r="B38" s="228"/>
      <c r="C38" s="228"/>
      <c r="D38" s="228"/>
      <c r="E38" s="228"/>
      <c r="F38" s="231"/>
    </row>
    <row r="39" spans="1:6" ht="13.8">
      <c r="A39" s="215"/>
      <c r="B39" s="207"/>
      <c r="C39" s="207"/>
      <c r="D39" s="200"/>
    </row>
    <row r="40" spans="1:6">
      <c r="A40" s="213" t="s">
        <v>48</v>
      </c>
      <c r="B40" s="211" t="s">
        <v>12</v>
      </c>
      <c r="C40" s="208"/>
      <c r="D40" s="208"/>
      <c r="E40" s="208"/>
      <c r="F40" s="225" t="s">
        <v>113</v>
      </c>
    </row>
    <row r="41" spans="1:6" ht="13.8">
      <c r="A41" s="206" t="s">
        <v>155</v>
      </c>
      <c r="B41" s="209" t="s">
        <v>114</v>
      </c>
      <c r="C41" s="209"/>
      <c r="D41" s="209"/>
      <c r="E41" s="209"/>
      <c r="F41" s="291">
        <v>0</v>
      </c>
    </row>
    <row r="42" spans="1:6" ht="13.8">
      <c r="A42" s="206" t="s">
        <v>155</v>
      </c>
      <c r="B42" s="209" t="s">
        <v>116</v>
      </c>
      <c r="C42" s="209"/>
      <c r="D42" s="209"/>
      <c r="E42" s="209"/>
      <c r="F42" s="291">
        <v>0</v>
      </c>
    </row>
    <row r="43" spans="1:6" ht="13.8">
      <c r="A43" s="206" t="s">
        <v>155</v>
      </c>
      <c r="B43" s="209" t="s">
        <v>115</v>
      </c>
      <c r="C43" s="209"/>
      <c r="D43" s="209"/>
      <c r="E43" s="209"/>
      <c r="F43" s="291">
        <v>0</v>
      </c>
    </row>
    <row r="44" spans="1:6" ht="13.8">
      <c r="A44" s="206" t="s">
        <v>129</v>
      </c>
      <c r="B44" s="209" t="s">
        <v>114</v>
      </c>
      <c r="C44" s="209"/>
      <c r="D44" s="209"/>
      <c r="E44" s="209"/>
      <c r="F44" s="291">
        <v>0</v>
      </c>
    </row>
    <row r="45" spans="1:6" s="17" customFormat="1">
      <c r="A45" s="207"/>
      <c r="B45" s="207"/>
    </row>
    <row r="46" spans="1:6" ht="15">
      <c r="A46" s="226" t="s">
        <v>2</v>
      </c>
      <c r="B46" s="200"/>
      <c r="C46" s="200"/>
      <c r="D46" s="207"/>
    </row>
    <row r="47" spans="1:6">
      <c r="A47" s="207" t="s">
        <v>37</v>
      </c>
    </row>
    <row r="48" spans="1:6" ht="13.8">
      <c r="A48" s="207" t="s">
        <v>156</v>
      </c>
      <c r="B48" s="200"/>
      <c r="C48" s="200"/>
      <c r="D48" s="207"/>
    </row>
    <row r="49" spans="1:4" ht="12.75" customHeight="1">
      <c r="A49" s="207"/>
      <c r="B49" s="200"/>
      <c r="C49" s="200"/>
      <c r="D49" s="207"/>
    </row>
    <row r="50" spans="1:4" ht="13.8">
      <c r="A50" s="207"/>
      <c r="B50" s="200"/>
      <c r="C50" s="200"/>
      <c r="D50" s="207"/>
    </row>
    <row r="51" spans="1:4" ht="13.8">
      <c r="A51" s="207"/>
      <c r="B51" s="200"/>
      <c r="C51" s="200"/>
      <c r="D51" s="207"/>
    </row>
    <row r="53" spans="1:4" ht="13.8">
      <c r="A53" s="210"/>
      <c r="B53" s="200"/>
      <c r="C53" s="200"/>
      <c r="D53" s="200"/>
    </row>
    <row r="54" spans="1:4">
      <c r="A54" s="210"/>
    </row>
    <row r="55" spans="1:4">
      <c r="A55" s="210"/>
    </row>
    <row r="56" spans="1:4">
      <c r="A56" s="210"/>
    </row>
  </sheetData>
  <mergeCells count="2">
    <mergeCell ref="C12:F12"/>
    <mergeCell ref="E21:F21"/>
  </mergeCells>
  <phoneticPr fontId="16"/>
  <conditionalFormatting sqref="E23:F36">
    <cfRule type="cellIs" dxfId="1" priority="3" stopIfTrue="1" operator="equal">
      <formula>"nvt"</formula>
    </cfRule>
  </conditionalFormatting>
  <conditionalFormatting sqref="F41:F44">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16</vt:i4>
      </vt:variant>
    </vt:vector>
  </HeadingPairs>
  <TitlesOfParts>
    <vt:vector size="26"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'2-Kosten per locatie'!Afdruktitels</vt:lpstr>
      <vt:lpstr>'4-Basis ruimtestaat'!Afdruktitels</vt:lpstr>
      <vt:lpstr>'6-Opbouw uurtarief productie'!Afdruktitels</vt:lpstr>
      <vt:lpstr>'9-Afroepprijs'!Afdruktitels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Rob Toorenburgh</cp:lastModifiedBy>
  <cp:lastPrinted>2021-08-10T10:52:39Z</cp:lastPrinted>
  <dcterms:created xsi:type="dcterms:W3CDTF">1999-10-05T12:28:40Z</dcterms:created>
  <dcterms:modified xsi:type="dcterms:W3CDTF">2023-07-13T10:32:27Z</dcterms:modified>
</cp:coreProperties>
</file>