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Bureau LCH\Duurzame Verwerking\Deelproject 4 - Fase 2\"/>
    </mc:Choice>
  </mc:AlternateContent>
  <xr:revisionPtr revIDLastSave="0" documentId="8_{CE2A7249-B3F8-430A-9752-1934D188E0CD}" xr6:coauthVersionLast="47" xr6:coauthVersionMax="47" xr10:uidLastSave="{00000000-0000-0000-0000-000000000000}"/>
  <bookViews>
    <workbookView xWindow="-108" yWindow="-108" windowWidth="23256" windowHeight="12576" xr2:uid="{8A1063C3-F7DC-44EA-A666-F0D2BDC488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H33" i="1"/>
  <c r="I33" i="1" s="1"/>
  <c r="J33" i="1" s="1"/>
  <c r="K33" i="1" s="1"/>
  <c r="I56" i="1"/>
  <c r="I55" i="1" s="1"/>
  <c r="I32" i="1" l="1"/>
  <c r="J32" i="1" s="1"/>
  <c r="K32" i="1" s="1"/>
  <c r="I31" i="1"/>
  <c r="J31" i="1" s="1"/>
  <c r="K31" i="1" s="1"/>
  <c r="I29" i="1"/>
  <c r="I30" i="1"/>
  <c r="J30" i="1" s="1"/>
  <c r="K30" i="1" s="1"/>
  <c r="I28" i="1"/>
  <c r="J29" i="1"/>
  <c r="K29" i="1" s="1"/>
  <c r="J28" i="1" l="1"/>
  <c r="J34" i="1" s="1"/>
  <c r="I34" i="1"/>
  <c r="K28" i="1"/>
  <c r="K34" i="1" s="1"/>
  <c r="J56" i="1" l="1"/>
  <c r="K56" i="1" s="1"/>
  <c r="J55" i="1"/>
  <c r="K55" i="1" s="1"/>
  <c r="H57" i="1"/>
  <c r="H47" i="1"/>
  <c r="H48" i="1" s="1"/>
  <c r="I42" i="1"/>
  <c r="J42" i="1" s="1"/>
  <c r="K42" i="1" s="1"/>
  <c r="J45" i="1"/>
  <c r="K45" i="1" s="1"/>
  <c r="J46" i="1"/>
  <c r="K46" i="1" s="1"/>
  <c r="I44" i="1"/>
  <c r="J44" i="1" s="1"/>
  <c r="K44" i="1" s="1"/>
  <c r="I43" i="1"/>
  <c r="J43" i="1" s="1"/>
  <c r="K43" i="1" s="1"/>
  <c r="I41" i="1"/>
  <c r="J41" i="1" s="1"/>
  <c r="I19" i="1"/>
  <c r="J19" i="1" s="1"/>
  <c r="K19" i="1" s="1"/>
  <c r="I18" i="1"/>
  <c r="J18" i="1" s="1"/>
  <c r="K18" i="1" s="1"/>
  <c r="I17" i="1"/>
  <c r="J17" i="1" s="1"/>
  <c r="K17" i="1" s="1"/>
  <c r="I16" i="1"/>
  <c r="J16" i="1" s="1"/>
  <c r="K16" i="1" s="1"/>
  <c r="I15" i="1"/>
  <c r="J15" i="1" s="1"/>
  <c r="K15" i="1" s="1"/>
  <c r="H21" i="1"/>
  <c r="I20" i="1"/>
  <c r="J20" i="1" s="1"/>
  <c r="K20" i="1" s="1"/>
  <c r="J57" i="1" l="1"/>
  <c r="K57" i="1"/>
  <c r="K41" i="1"/>
  <c r="I47" i="1"/>
  <c r="I48" i="1" s="1"/>
  <c r="I21" i="1"/>
  <c r="K21" i="1"/>
  <c r="J21" i="1"/>
  <c r="J47" i="1" l="1"/>
  <c r="J48" i="1" s="1"/>
  <c r="I7" i="1"/>
  <c r="J7" i="1" s="1"/>
  <c r="K7" i="1" s="1"/>
  <c r="I6" i="1"/>
  <c r="J6" i="1" s="1"/>
  <c r="K6" i="1" s="1"/>
  <c r="I5" i="1"/>
  <c r="J5" i="1" s="1"/>
  <c r="H8" i="1"/>
  <c r="K47" i="1" l="1"/>
  <c r="K48" i="1" s="1"/>
  <c r="J8" i="1"/>
  <c r="K5" i="1"/>
  <c r="K8" i="1" s="1"/>
  <c r="I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Braun, M.J. (Michel)</author>
  </authors>
  <commentList>
    <comment ref="H20" authorId="0" shapeId="0" xr:uid="{1F35E12E-06E7-413D-8FDD-D04FB1F36F6C}">
      <text>
        <r>
          <rPr>
            <b/>
            <sz val="9"/>
            <color indexed="81"/>
            <rFont val="Tahoma"/>
            <family val="2"/>
          </rPr>
          <t>Braun, M.J. (Michel):</t>
        </r>
        <r>
          <rPr>
            <sz val="9"/>
            <color indexed="81"/>
            <rFont val="Tahoma"/>
            <family val="2"/>
          </rPr>
          <t xml:space="preserve">
aantal gebaseerd op aantallen PBI - fase 1!</t>
        </r>
      </text>
    </comment>
  </commentList>
</comments>
</file>

<file path=xl/sharedStrings.xml><?xml version="1.0" encoding="utf-8"?>
<sst xmlns="http://schemas.openxmlformats.org/spreadsheetml/2006/main" count="166" uniqueCount="69">
  <si>
    <t>Categorie</t>
  </si>
  <si>
    <t>Nr.</t>
  </si>
  <si>
    <t xml:space="preserve">Samenstelling </t>
  </si>
  <si>
    <t>Totale voorraad (in stuks)</t>
  </si>
  <si>
    <t>Totale voorraad (in pallets)</t>
  </si>
  <si>
    <t>Gewicht</t>
  </si>
  <si>
    <t>Totale volume (in ton)</t>
  </si>
  <si>
    <t>Perceel 1: Jassen -1</t>
  </si>
  <si>
    <t>Jassen</t>
  </si>
  <si>
    <t>Aruikon</t>
  </si>
  <si>
    <t>Merkloos</t>
  </si>
  <si>
    <t>Zeal</t>
  </si>
  <si>
    <t>98% PP non-woven fabric en 2%  polyester</t>
  </si>
  <si>
    <t>Onbekend</t>
  </si>
  <si>
    <t>CIC</t>
  </si>
  <si>
    <t>Guangzhou Fuzelong</t>
  </si>
  <si>
    <t>PureMed</t>
  </si>
  <si>
    <t>Sunsmed</t>
  </si>
  <si>
    <t>Perceel 2: Jassen -2</t>
  </si>
  <si>
    <t>Opmerking bij Perceel 1:</t>
  </si>
  <si>
    <t>Opmerking bij Perceel 2:</t>
  </si>
  <si>
    <t>Perceel 3: Jassen -3</t>
  </si>
  <si>
    <t>Opmerking bij Perceel 3:</t>
  </si>
  <si>
    <t>Kleur</t>
  </si>
  <si>
    <t>Manchet?</t>
  </si>
  <si>
    <t>Blauw</t>
  </si>
  <si>
    <t>Wit</t>
  </si>
  <si>
    <t>Ja</t>
  </si>
  <si>
    <t>100% Polyester</t>
  </si>
  <si>
    <t>spunbond, meltblown, non woven en velcro closure at the back neck.</t>
  </si>
  <si>
    <t>Deze opgave vertegenwoordigt +/-100% van de producten/het volume binnen perceel 1.</t>
  </si>
  <si>
    <t>Deze opgave vertegenwoordigt +/-100% van de producten/het volume binnen perceel 2.</t>
  </si>
  <si>
    <t>Perceel 4: Schorten</t>
  </si>
  <si>
    <t>Opmerking bij Perceel 4:</t>
  </si>
  <si>
    <t>Schorten</t>
  </si>
  <si>
    <t>Nee</t>
  </si>
  <si>
    <t>Perceel 5: Mantelzorgpakketten</t>
  </si>
  <si>
    <t>Opmerking bij Perceel 5:</t>
  </si>
  <si>
    <t>Deze opgave vertegenwoordigt +/-100% van de producten/het volume binnen perceel 5.</t>
  </si>
  <si>
    <t>Mantelzorgpakketten</t>
  </si>
  <si>
    <t>100% PE</t>
  </si>
  <si>
    <t>MED670-22</t>
  </si>
  <si>
    <t>2397- protective apron</t>
  </si>
  <si>
    <t>MED630-20</t>
  </si>
  <si>
    <t>Transparant/wit</t>
  </si>
  <si>
    <t>Transparant</t>
  </si>
  <si>
    <t>PE</t>
  </si>
  <si>
    <t>Merkloos - Wit</t>
  </si>
  <si>
    <t>Merkloos - Blauw</t>
  </si>
  <si>
    <t>Merkloos - Transparant</t>
  </si>
  <si>
    <t>Merkloos-Klein</t>
  </si>
  <si>
    <t>Merkloos-Groot</t>
  </si>
  <si>
    <t>NVT</t>
  </si>
  <si>
    <t>Dishang</t>
  </si>
  <si>
    <t>100% polypropylene non-woven fabric with TPU film</t>
  </si>
  <si>
    <t>Wit/transparant</t>
  </si>
  <si>
    <t>Biosis Healing</t>
  </si>
  <si>
    <t>Non-woven fabric</t>
  </si>
  <si>
    <t xml:space="preserve"> Main fabric 100% PP, Ribbing 100% PES</t>
  </si>
  <si>
    <t>PE coated non-woven fabric</t>
  </si>
  <si>
    <t>98% PP non-woven fabric en 2% polyester</t>
  </si>
  <si>
    <t>Merk</t>
  </si>
  <si>
    <t>Unimax</t>
  </si>
  <si>
    <t>Deze opgave vertegenwoordigt +/-90% van de producten/het volume binnen perceel 4.</t>
  </si>
  <si>
    <t>Merkloos-CN</t>
  </si>
  <si>
    <t>Merkloos-HHF</t>
  </si>
  <si>
    <t>Deze opgave vertegenwoordigt +/-70% van de producten/het volume binnen perceel 3.</t>
  </si>
  <si>
    <t>60% PP, 40% PE</t>
  </si>
  <si>
    <t>Beschermingsbril, chirurgische mondmaskers, handschenen, schorten en handdesinfectiemiddel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</si>
</sst>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2" fillId="3" borderId="1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3" fontId="2" fillId="3" borderId="2" xfId="0" applyNumberFormat="1" applyFont="1" applyFill="1" applyBorder="1" applyAlignment="1">
      <alignment horizontal="center"/>
    </xf>
    <xf numFmtId="0" fontId="2" fillId="3" borderId="0" xfId="0" applyFont="1" applyFill="1" applyBorder="1"/>
    <xf numFmtId="3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3" fontId="1" fillId="2" borderId="9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2" fillId="0" borderId="2" xfId="0" applyFont="1" applyBorder="1"/>
    <xf numFmtId="3" fontId="2" fillId="3" borderId="0" xfId="0" applyNumberFormat="1" applyFont="1" applyFill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3" fontId="2" fillId="0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3FC0-25DE-43CB-9ADC-13460D092FED}">
  <dimension ref="A2:M59"/>
  <sheetViews>
    <sheetView tabSelected="1" zoomScaleNormal="100" workbookViewId="0">
      <selection activeCell="D57" sqref="D57"/>
    </sheetView>
  </sheetViews>
  <sheetFormatPr defaultColWidth="0" defaultRowHeight="10.199999999999999" x14ac:dyDescent="0.2"/>
  <cols>
    <col min="1" max="1" width="8.88671875" style="3" customWidth="1"/>
    <col min="2" max="2" width="20.21875" style="3" customWidth="1"/>
    <col min="3" max="3" width="3.77734375" style="3" bestFit="1" customWidth="1"/>
    <col min="4" max="4" width="19" style="3" bestFit="1" customWidth="1"/>
    <col min="5" max="5" width="55.88671875" style="3" bestFit="1" customWidth="1"/>
    <col min="6" max="6" width="13.33203125" style="3" bestFit="1" customWidth="1"/>
    <col min="7" max="7" width="8.77734375" style="3" bestFit="1" customWidth="1"/>
    <col min="8" max="8" width="17" style="3" customWidth="1"/>
    <col min="9" max="9" width="17" style="25" customWidth="1"/>
    <col min="10" max="10" width="9.88671875" style="3" bestFit="1" customWidth="1"/>
    <col min="11" max="11" width="22.6640625" style="3" customWidth="1"/>
    <col min="12" max="12" width="8.88671875" style="3" customWidth="1"/>
    <col min="13" max="13" width="0" style="3" hidden="1" customWidth="1"/>
    <col min="14" max="16384" width="8.88671875" style="3" hidden="1"/>
  </cols>
  <sheetData>
    <row r="2" spans="2:11" x14ac:dyDescent="0.2">
      <c r="B2" s="35" t="s">
        <v>7</v>
      </c>
      <c r="C2" s="36"/>
      <c r="D2" s="36"/>
      <c r="E2" s="36"/>
      <c r="F2" s="36"/>
      <c r="G2" s="36"/>
      <c r="H2" s="36"/>
      <c r="I2" s="36"/>
      <c r="J2" s="36"/>
      <c r="K2" s="37"/>
    </row>
    <row r="3" spans="2:11" x14ac:dyDescent="0.2">
      <c r="B3" s="38"/>
      <c r="C3" s="39"/>
      <c r="D3" s="39"/>
      <c r="E3" s="39"/>
      <c r="F3" s="39"/>
      <c r="G3" s="39"/>
      <c r="H3" s="39"/>
      <c r="I3" s="39"/>
      <c r="J3" s="39"/>
      <c r="K3" s="40"/>
    </row>
    <row r="4" spans="2:11" ht="20.399999999999999" x14ac:dyDescent="0.2">
      <c r="B4" s="2" t="s">
        <v>0</v>
      </c>
      <c r="C4" s="2" t="s">
        <v>1</v>
      </c>
      <c r="D4" s="2" t="s">
        <v>61</v>
      </c>
      <c r="E4" s="1" t="s">
        <v>2</v>
      </c>
      <c r="F4" s="1" t="s">
        <v>23</v>
      </c>
      <c r="G4" s="1" t="s">
        <v>24</v>
      </c>
      <c r="H4" s="8" t="s">
        <v>3</v>
      </c>
      <c r="I4" s="8" t="s">
        <v>4</v>
      </c>
      <c r="J4" s="11" t="s">
        <v>5</v>
      </c>
      <c r="K4" s="8" t="s">
        <v>6</v>
      </c>
    </row>
    <row r="5" spans="2:11" x14ac:dyDescent="0.2">
      <c r="B5" s="42" t="s">
        <v>8</v>
      </c>
      <c r="C5" s="41">
        <v>1</v>
      </c>
      <c r="D5" s="5" t="s">
        <v>9</v>
      </c>
      <c r="E5" s="6" t="s">
        <v>60</v>
      </c>
      <c r="F5" s="5" t="s">
        <v>25</v>
      </c>
      <c r="G5" s="5" t="s">
        <v>27</v>
      </c>
      <c r="H5" s="9">
        <v>13352</v>
      </c>
      <c r="I5" s="9">
        <f>H5/1280</f>
        <v>10.43125</v>
      </c>
      <c r="J5" s="9">
        <f>I5*175</f>
        <v>1825.46875</v>
      </c>
      <c r="K5" s="34">
        <f>J5/1000</f>
        <v>1.82546875</v>
      </c>
    </row>
    <row r="6" spans="2:11" x14ac:dyDescent="0.2">
      <c r="B6" s="43"/>
      <c r="C6" s="41"/>
      <c r="D6" s="4" t="s">
        <v>10</v>
      </c>
      <c r="E6" s="6" t="s">
        <v>13</v>
      </c>
      <c r="F6" s="5" t="s">
        <v>26</v>
      </c>
      <c r="G6" s="5" t="s">
        <v>27</v>
      </c>
      <c r="H6" s="9">
        <v>8404958</v>
      </c>
      <c r="I6" s="9">
        <f t="shared" ref="I6:I7" si="0">H6/1280</f>
        <v>6566.3734375000004</v>
      </c>
      <c r="J6" s="9">
        <f t="shared" ref="J6:J7" si="1">I6*175</f>
        <v>1149115.3515625</v>
      </c>
      <c r="K6" s="9">
        <f t="shared" ref="K6:K7" si="2">J6/1000</f>
        <v>1149.1153515625001</v>
      </c>
    </row>
    <row r="7" spans="2:11" x14ac:dyDescent="0.2">
      <c r="B7" s="44"/>
      <c r="C7" s="41"/>
      <c r="D7" s="5" t="s">
        <v>11</v>
      </c>
      <c r="E7" s="6" t="s">
        <v>12</v>
      </c>
      <c r="F7" s="5" t="s">
        <v>26</v>
      </c>
      <c r="G7" s="5" t="s">
        <v>27</v>
      </c>
      <c r="H7" s="9">
        <v>9274076</v>
      </c>
      <c r="I7" s="9">
        <f t="shared" si="0"/>
        <v>7245.3718749999998</v>
      </c>
      <c r="J7" s="9">
        <f t="shared" si="1"/>
        <v>1267940.078125</v>
      </c>
      <c r="K7" s="9">
        <f t="shared" si="2"/>
        <v>1267.9400781249999</v>
      </c>
    </row>
    <row r="8" spans="2:11" x14ac:dyDescent="0.2">
      <c r="B8" s="16"/>
      <c r="C8" s="16"/>
      <c r="D8" s="7"/>
      <c r="E8" s="10"/>
      <c r="F8" s="10"/>
      <c r="G8" s="10"/>
      <c r="H8" s="26">
        <f>SUM(H5:H7)</f>
        <v>17692386</v>
      </c>
      <c r="I8" s="26">
        <f>SUM(I5:I7)</f>
        <v>13822.176562500001</v>
      </c>
      <c r="J8" s="26">
        <f>SUM(J5:J7)</f>
        <v>2418880.8984375</v>
      </c>
      <c r="K8" s="27">
        <f>SUM(K5:K7)</f>
        <v>2418.8808984375</v>
      </c>
    </row>
    <row r="9" spans="2:11" x14ac:dyDescent="0.2">
      <c r="B9" s="28" t="s">
        <v>19</v>
      </c>
      <c r="C9" s="16"/>
      <c r="D9" s="7"/>
      <c r="E9" s="10"/>
      <c r="F9" s="10"/>
      <c r="G9" s="10"/>
      <c r="H9" s="26"/>
      <c r="I9" s="26"/>
      <c r="J9" s="26"/>
      <c r="K9" s="27"/>
    </row>
    <row r="10" spans="2:11" x14ac:dyDescent="0.2">
      <c r="B10" s="21" t="s">
        <v>30</v>
      </c>
      <c r="C10" s="16"/>
      <c r="D10" s="7"/>
      <c r="E10" s="10"/>
      <c r="F10" s="10"/>
      <c r="G10" s="10"/>
      <c r="H10" s="26"/>
      <c r="I10" s="26"/>
      <c r="J10" s="26"/>
      <c r="K10" s="27"/>
    </row>
    <row r="11" spans="2:11" x14ac:dyDescent="0.2">
      <c r="B11" s="14"/>
      <c r="C11" s="14"/>
      <c r="D11" s="15"/>
      <c r="E11" s="14"/>
      <c r="F11" s="14"/>
      <c r="G11" s="14"/>
      <c r="H11" s="14"/>
      <c r="I11" s="23"/>
      <c r="J11" s="14"/>
      <c r="K11" s="14"/>
    </row>
    <row r="12" spans="2:11" x14ac:dyDescent="0.2">
      <c r="B12" s="35" t="s">
        <v>18</v>
      </c>
      <c r="C12" s="36"/>
      <c r="D12" s="36"/>
      <c r="E12" s="36"/>
      <c r="F12" s="36"/>
      <c r="G12" s="36"/>
      <c r="H12" s="36"/>
      <c r="I12" s="36"/>
      <c r="J12" s="36"/>
      <c r="K12" s="37"/>
    </row>
    <row r="13" spans="2:11" x14ac:dyDescent="0.2">
      <c r="B13" s="38"/>
      <c r="C13" s="39"/>
      <c r="D13" s="39"/>
      <c r="E13" s="39"/>
      <c r="F13" s="39"/>
      <c r="G13" s="39"/>
      <c r="H13" s="39"/>
      <c r="I13" s="39"/>
      <c r="J13" s="39"/>
      <c r="K13" s="40"/>
    </row>
    <row r="14" spans="2:11" ht="20.399999999999999" x14ac:dyDescent="0.2">
      <c r="B14" s="17" t="s">
        <v>0</v>
      </c>
      <c r="C14" s="17" t="s">
        <v>1</v>
      </c>
      <c r="D14" s="2" t="s">
        <v>61</v>
      </c>
      <c r="E14" s="18" t="s">
        <v>2</v>
      </c>
      <c r="F14" s="1" t="s">
        <v>23</v>
      </c>
      <c r="G14" s="1" t="s">
        <v>24</v>
      </c>
      <c r="H14" s="19" t="s">
        <v>3</v>
      </c>
      <c r="I14" s="19" t="s">
        <v>4</v>
      </c>
      <c r="J14" s="20" t="s">
        <v>5</v>
      </c>
      <c r="K14" s="19" t="s">
        <v>6</v>
      </c>
    </row>
    <row r="15" spans="2:11" x14ac:dyDescent="0.2">
      <c r="B15" s="46" t="s">
        <v>8</v>
      </c>
      <c r="C15" s="46">
        <v>1</v>
      </c>
      <c r="D15" s="12" t="s">
        <v>9</v>
      </c>
      <c r="E15" s="6" t="s">
        <v>12</v>
      </c>
      <c r="F15" s="5" t="s">
        <v>25</v>
      </c>
      <c r="G15" s="5" t="s">
        <v>27</v>
      </c>
      <c r="H15" s="9">
        <v>431550</v>
      </c>
      <c r="I15" s="9">
        <f>H15/800</f>
        <v>539.4375</v>
      </c>
      <c r="J15" s="9">
        <f>I15*175</f>
        <v>94401.5625</v>
      </c>
      <c r="K15" s="9">
        <f>J15/1000</f>
        <v>94.401562499999997</v>
      </c>
    </row>
    <row r="16" spans="2:11" x14ac:dyDescent="0.2">
      <c r="B16" s="47"/>
      <c r="C16" s="47"/>
      <c r="D16" s="12" t="s">
        <v>14</v>
      </c>
      <c r="E16" s="6" t="s">
        <v>29</v>
      </c>
      <c r="F16" s="5" t="s">
        <v>25</v>
      </c>
      <c r="G16" s="5" t="s">
        <v>27</v>
      </c>
      <c r="H16" s="9">
        <v>1000005</v>
      </c>
      <c r="I16" s="9">
        <f t="shared" ref="I16:I19" si="3">H16/800</f>
        <v>1250.0062499999999</v>
      </c>
      <c r="J16" s="9">
        <f t="shared" ref="J16:J19" si="4">I16*175</f>
        <v>218751.09374999997</v>
      </c>
      <c r="K16" s="9">
        <f t="shared" ref="K16:K19" si="5">J16/1000</f>
        <v>218.75109374999997</v>
      </c>
    </row>
    <row r="17" spans="2:11" x14ac:dyDescent="0.2">
      <c r="B17" s="47"/>
      <c r="C17" s="47"/>
      <c r="D17" s="12" t="s">
        <v>15</v>
      </c>
      <c r="E17" s="6" t="s">
        <v>12</v>
      </c>
      <c r="F17" s="5" t="s">
        <v>25</v>
      </c>
      <c r="G17" s="5" t="s">
        <v>27</v>
      </c>
      <c r="H17" s="9">
        <v>1029864</v>
      </c>
      <c r="I17" s="9">
        <f t="shared" si="3"/>
        <v>1287.33</v>
      </c>
      <c r="J17" s="9">
        <f t="shared" si="4"/>
        <v>225282.75</v>
      </c>
      <c r="K17" s="9">
        <f t="shared" si="5"/>
        <v>225.28274999999999</v>
      </c>
    </row>
    <row r="18" spans="2:11" x14ac:dyDescent="0.2">
      <c r="B18" s="47"/>
      <c r="C18" s="47"/>
      <c r="D18" s="12" t="s">
        <v>16</v>
      </c>
      <c r="E18" s="6" t="s">
        <v>12</v>
      </c>
      <c r="F18" s="12" t="s">
        <v>25</v>
      </c>
      <c r="G18" s="12" t="s">
        <v>27</v>
      </c>
      <c r="H18" s="24">
        <v>983816</v>
      </c>
      <c r="I18" s="24">
        <f t="shared" si="3"/>
        <v>1229.77</v>
      </c>
      <c r="J18" s="24">
        <f t="shared" si="4"/>
        <v>215209.75</v>
      </c>
      <c r="K18" s="24">
        <f t="shared" si="5"/>
        <v>215.20975000000001</v>
      </c>
    </row>
    <row r="19" spans="2:11" x14ac:dyDescent="0.2">
      <c r="B19" s="47"/>
      <c r="C19" s="48"/>
      <c r="D19" s="12" t="s">
        <v>17</v>
      </c>
      <c r="E19" s="6" t="s">
        <v>12</v>
      </c>
      <c r="F19" s="12" t="s">
        <v>25</v>
      </c>
      <c r="G19" s="12" t="s">
        <v>27</v>
      </c>
      <c r="H19" s="24">
        <v>1990515</v>
      </c>
      <c r="I19" s="24">
        <f t="shared" si="3"/>
        <v>2488.1437500000002</v>
      </c>
      <c r="J19" s="24">
        <f t="shared" si="4"/>
        <v>435425.15625000006</v>
      </c>
      <c r="K19" s="24">
        <f t="shared" si="5"/>
        <v>435.42515625000004</v>
      </c>
    </row>
    <row r="20" spans="2:11" x14ac:dyDescent="0.2">
      <c r="B20" s="48"/>
      <c r="C20" s="12">
        <v>2</v>
      </c>
      <c r="D20" s="12" t="s">
        <v>10</v>
      </c>
      <c r="E20" s="22" t="s">
        <v>28</v>
      </c>
      <c r="F20" s="12" t="s">
        <v>25</v>
      </c>
      <c r="G20" s="12" t="s">
        <v>27</v>
      </c>
      <c r="H20" s="24">
        <v>7707870</v>
      </c>
      <c r="I20" s="24">
        <f>H20/1400</f>
        <v>5505.6214285714286</v>
      </c>
      <c r="J20" s="24">
        <f>I20*175</f>
        <v>963483.75</v>
      </c>
      <c r="K20" s="24">
        <f>J20/1000</f>
        <v>963.48374999999999</v>
      </c>
    </row>
    <row r="21" spans="2:11" x14ac:dyDescent="0.2">
      <c r="B21" s="14"/>
      <c r="C21" s="14"/>
      <c r="D21" s="14"/>
      <c r="E21" s="14"/>
      <c r="F21" s="14"/>
      <c r="G21" s="14"/>
      <c r="H21" s="26">
        <f>SUM(H15:H20)</f>
        <v>13143620</v>
      </c>
      <c r="I21" s="26">
        <f>SUM(I15:I20)</f>
        <v>12300.308928571429</v>
      </c>
      <c r="J21" s="26">
        <f t="shared" ref="J21" si="6">SUM(J15:J20)</f>
        <v>2152554.0625</v>
      </c>
      <c r="K21" s="26">
        <f>SUM(K15:K20)</f>
        <v>2152.5540624999999</v>
      </c>
    </row>
    <row r="22" spans="2:11" x14ac:dyDescent="0.2">
      <c r="B22" s="28" t="s">
        <v>20</v>
      </c>
      <c r="C22" s="14"/>
      <c r="D22" s="14"/>
      <c r="E22" s="14"/>
      <c r="F22" s="14"/>
      <c r="G22" s="14"/>
      <c r="H22" s="14"/>
      <c r="I22" s="23"/>
      <c r="J22" s="14"/>
      <c r="K22" s="14"/>
    </row>
    <row r="23" spans="2:11" x14ac:dyDescent="0.2">
      <c r="B23" s="21" t="s">
        <v>31</v>
      </c>
      <c r="C23" s="14"/>
      <c r="D23" s="14"/>
      <c r="E23" s="14"/>
      <c r="F23" s="14"/>
      <c r="G23" s="14"/>
      <c r="H23" s="14"/>
      <c r="I23" s="23"/>
      <c r="J23" s="14"/>
      <c r="K23" s="14"/>
    </row>
    <row r="24" spans="2:11" x14ac:dyDescent="0.2">
      <c r="B24" s="14"/>
      <c r="C24" s="14"/>
      <c r="D24" s="15"/>
      <c r="E24" s="14"/>
      <c r="F24" s="14"/>
      <c r="G24" s="14"/>
      <c r="H24" s="14"/>
      <c r="I24" s="23"/>
      <c r="J24" s="14"/>
      <c r="K24" s="14"/>
    </row>
    <row r="25" spans="2:11" x14ac:dyDescent="0.2">
      <c r="B25" s="45" t="s">
        <v>21</v>
      </c>
      <c r="C25" s="45"/>
      <c r="D25" s="45"/>
      <c r="E25" s="45"/>
      <c r="F25" s="45"/>
      <c r="G25" s="45"/>
      <c r="H25" s="45"/>
      <c r="I25" s="45"/>
      <c r="J25" s="45"/>
      <c r="K25" s="45"/>
    </row>
    <row r="26" spans="2:11" x14ac:dyDescent="0.2"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2:11" ht="20.399999999999999" x14ac:dyDescent="0.2">
      <c r="B27" s="17" t="s">
        <v>0</v>
      </c>
      <c r="C27" s="17" t="s">
        <v>1</v>
      </c>
      <c r="D27" s="2" t="s">
        <v>61</v>
      </c>
      <c r="E27" s="18" t="s">
        <v>2</v>
      </c>
      <c r="F27" s="1" t="s">
        <v>23</v>
      </c>
      <c r="G27" s="1" t="s">
        <v>24</v>
      </c>
      <c r="H27" s="19" t="s">
        <v>3</v>
      </c>
      <c r="I27" s="19" t="s">
        <v>4</v>
      </c>
      <c r="J27" s="20" t="s">
        <v>5</v>
      </c>
      <c r="K27" s="19" t="s">
        <v>6</v>
      </c>
    </row>
    <row r="28" spans="2:11" x14ac:dyDescent="0.2">
      <c r="B28" s="46" t="s">
        <v>8</v>
      </c>
      <c r="C28" s="29">
        <v>1</v>
      </c>
      <c r="D28" s="5" t="s">
        <v>53</v>
      </c>
      <c r="E28" s="30" t="s">
        <v>54</v>
      </c>
      <c r="F28" s="5" t="s">
        <v>55</v>
      </c>
      <c r="G28" s="5" t="s">
        <v>35</v>
      </c>
      <c r="H28" s="9">
        <v>3859300</v>
      </c>
      <c r="I28" s="9">
        <f>H28/1200</f>
        <v>3216.0833333333335</v>
      </c>
      <c r="J28" s="9">
        <f>I28*175</f>
        <v>562814.58333333337</v>
      </c>
      <c r="K28" s="9">
        <f>J28/1000</f>
        <v>562.81458333333342</v>
      </c>
    </row>
    <row r="29" spans="2:11" x14ac:dyDescent="0.2">
      <c r="B29" s="47"/>
      <c r="C29" s="29">
        <v>2</v>
      </c>
      <c r="D29" s="31" t="s">
        <v>64</v>
      </c>
      <c r="E29" s="32" t="s">
        <v>59</v>
      </c>
      <c r="F29" s="31" t="s">
        <v>25</v>
      </c>
      <c r="G29" s="31" t="s">
        <v>35</v>
      </c>
      <c r="H29" s="9">
        <v>2956941</v>
      </c>
      <c r="I29" s="9">
        <f>H29/1500</f>
        <v>1971.2940000000001</v>
      </c>
      <c r="J29" s="9">
        <f t="shared" ref="J29:J30" si="7">I29*175</f>
        <v>344976.45</v>
      </c>
      <c r="K29" s="9">
        <f t="shared" ref="K29:K30" si="8">J29/1000</f>
        <v>344.97645</v>
      </c>
    </row>
    <row r="30" spans="2:11" x14ac:dyDescent="0.2">
      <c r="B30" s="47"/>
      <c r="C30" s="29">
        <v>3</v>
      </c>
      <c r="D30" s="31" t="s">
        <v>65</v>
      </c>
      <c r="E30" s="32" t="s">
        <v>58</v>
      </c>
      <c r="F30" s="31" t="s">
        <v>25</v>
      </c>
      <c r="G30" s="31" t="s">
        <v>27</v>
      </c>
      <c r="H30" s="9">
        <v>2765507</v>
      </c>
      <c r="I30" s="9">
        <f>H30/1040</f>
        <v>2659.1413461538464</v>
      </c>
      <c r="J30" s="9">
        <f t="shared" si="7"/>
        <v>465349.73557692312</v>
      </c>
      <c r="K30" s="9">
        <f t="shared" si="8"/>
        <v>465.34973557692314</v>
      </c>
    </row>
    <row r="31" spans="2:11" x14ac:dyDescent="0.2">
      <c r="B31" s="47"/>
      <c r="C31" s="29">
        <v>4</v>
      </c>
      <c r="D31" s="31" t="s">
        <v>9</v>
      </c>
      <c r="E31" s="32" t="s">
        <v>60</v>
      </c>
      <c r="F31" s="31" t="s">
        <v>25</v>
      </c>
      <c r="G31" s="31" t="s">
        <v>27</v>
      </c>
      <c r="H31" s="9">
        <v>1815639</v>
      </c>
      <c r="I31" s="9">
        <f>H31/1034</f>
        <v>1755.9371373307542</v>
      </c>
      <c r="J31" s="9">
        <f t="shared" ref="J31:J32" si="9">I31*175</f>
        <v>307288.99903288198</v>
      </c>
      <c r="K31" s="9">
        <f t="shared" ref="K31:K32" si="10">J31/1000</f>
        <v>307.28899903288197</v>
      </c>
    </row>
    <row r="32" spans="2:11" x14ac:dyDescent="0.2">
      <c r="B32" s="47"/>
      <c r="C32" s="29">
        <v>5</v>
      </c>
      <c r="D32" s="31" t="s">
        <v>56</v>
      </c>
      <c r="E32" s="32" t="s">
        <v>57</v>
      </c>
      <c r="F32" s="31" t="s">
        <v>25</v>
      </c>
      <c r="G32" s="31" t="s">
        <v>27</v>
      </c>
      <c r="H32" s="9">
        <v>1491625</v>
      </c>
      <c r="I32" s="9">
        <f>H32/1080</f>
        <v>1381.1342592592594</v>
      </c>
      <c r="J32" s="9">
        <f t="shared" si="9"/>
        <v>241698.49537037039</v>
      </c>
      <c r="K32" s="9">
        <f t="shared" si="10"/>
        <v>241.69849537037038</v>
      </c>
    </row>
    <row r="33" spans="2:11" x14ac:dyDescent="0.2">
      <c r="B33" s="48"/>
      <c r="C33" s="12">
        <v>6</v>
      </c>
      <c r="D33" s="31" t="s">
        <v>62</v>
      </c>
      <c r="E33" s="32" t="s">
        <v>67</v>
      </c>
      <c r="F33" s="31" t="s">
        <v>25</v>
      </c>
      <c r="G33" s="5" t="s">
        <v>13</v>
      </c>
      <c r="H33" s="9">
        <f>244925+735000</f>
        <v>979925</v>
      </c>
      <c r="I33" s="9">
        <f>H33/5400</f>
        <v>181.46759259259258</v>
      </c>
      <c r="J33" s="9">
        <f t="shared" ref="J33" si="11">I33*500</f>
        <v>90733.796296296292</v>
      </c>
      <c r="K33" s="9">
        <f>J33/1000</f>
        <v>90.733796296296291</v>
      </c>
    </row>
    <row r="34" spans="2:11" x14ac:dyDescent="0.2">
      <c r="B34" s="14"/>
      <c r="C34" s="14"/>
      <c r="D34" s="14"/>
      <c r="E34" s="14"/>
      <c r="F34" s="14"/>
      <c r="G34" s="14"/>
      <c r="H34" s="26">
        <f>SUM(H28:H33)</f>
        <v>13868937</v>
      </c>
      <c r="I34" s="26">
        <f t="shared" ref="I34:K34" si="12">SUM(I28:I33)</f>
        <v>11165.057668669788</v>
      </c>
      <c r="J34" s="26">
        <f t="shared" si="12"/>
        <v>2012862.0596098052</v>
      </c>
      <c r="K34" s="26">
        <f t="shared" si="12"/>
        <v>2012.8620596098053</v>
      </c>
    </row>
    <row r="35" spans="2:11" x14ac:dyDescent="0.2">
      <c r="B35" s="28" t="s">
        <v>22</v>
      </c>
      <c r="C35" s="14"/>
      <c r="D35" s="14"/>
      <c r="E35" s="14"/>
      <c r="F35" s="14"/>
      <c r="G35" s="14"/>
      <c r="H35" s="14"/>
      <c r="I35" s="23"/>
      <c r="J35" s="14"/>
      <c r="K35" s="14"/>
    </row>
    <row r="36" spans="2:11" x14ac:dyDescent="0.2">
      <c r="B36" s="21" t="s">
        <v>66</v>
      </c>
      <c r="C36" s="14"/>
      <c r="D36" s="14"/>
      <c r="E36" s="14"/>
      <c r="F36" s="14"/>
      <c r="G36" s="14"/>
      <c r="H36" s="14"/>
      <c r="I36" s="23"/>
      <c r="J36" s="14"/>
      <c r="K36" s="14"/>
    </row>
    <row r="37" spans="2:11" x14ac:dyDescent="0.2">
      <c r="B37" s="14"/>
      <c r="C37" s="14"/>
      <c r="D37" s="15"/>
      <c r="E37" s="14"/>
      <c r="F37" s="14"/>
      <c r="G37" s="14"/>
      <c r="H37" s="14"/>
      <c r="I37" s="23"/>
      <c r="J37" s="14"/>
      <c r="K37" s="14"/>
    </row>
    <row r="38" spans="2:11" x14ac:dyDescent="0.2">
      <c r="B38" s="45" t="s">
        <v>32</v>
      </c>
      <c r="C38" s="45"/>
      <c r="D38" s="45"/>
      <c r="E38" s="45"/>
      <c r="F38" s="45"/>
      <c r="G38" s="45"/>
      <c r="H38" s="45"/>
      <c r="I38" s="45"/>
      <c r="J38" s="45"/>
      <c r="K38" s="45"/>
    </row>
    <row r="39" spans="2:11" x14ac:dyDescent="0.2">
      <c r="B39" s="45"/>
      <c r="C39" s="45"/>
      <c r="D39" s="45"/>
      <c r="E39" s="45"/>
      <c r="F39" s="45"/>
      <c r="G39" s="45"/>
      <c r="H39" s="45"/>
      <c r="I39" s="45"/>
      <c r="J39" s="45"/>
      <c r="K39" s="45"/>
    </row>
    <row r="40" spans="2:11" ht="20.399999999999999" x14ac:dyDescent="0.2">
      <c r="B40" s="17" t="s">
        <v>0</v>
      </c>
      <c r="C40" s="17" t="s">
        <v>1</v>
      </c>
      <c r="D40" s="2" t="s">
        <v>61</v>
      </c>
      <c r="E40" s="18" t="s">
        <v>2</v>
      </c>
      <c r="F40" s="1" t="s">
        <v>23</v>
      </c>
      <c r="G40" s="1" t="s">
        <v>24</v>
      </c>
      <c r="H40" s="19" t="s">
        <v>3</v>
      </c>
      <c r="I40" s="19" t="s">
        <v>4</v>
      </c>
      <c r="J40" s="20" t="s">
        <v>5</v>
      </c>
      <c r="K40" s="19" t="s">
        <v>6</v>
      </c>
    </row>
    <row r="41" spans="2:11" x14ac:dyDescent="0.2">
      <c r="B41" s="41" t="s">
        <v>34</v>
      </c>
      <c r="C41" s="46">
        <v>1</v>
      </c>
      <c r="D41" s="12" t="s">
        <v>41</v>
      </c>
      <c r="E41" s="6" t="s">
        <v>13</v>
      </c>
      <c r="F41" s="5" t="s">
        <v>44</v>
      </c>
      <c r="G41" s="5" t="s">
        <v>35</v>
      </c>
      <c r="H41" s="9">
        <v>244300</v>
      </c>
      <c r="I41" s="9">
        <f>H41/26000</f>
        <v>9.3961538461538456</v>
      </c>
      <c r="J41" s="9">
        <f>I41*500</f>
        <v>4698.0769230769229</v>
      </c>
      <c r="K41" s="9">
        <f t="shared" ref="K41:K46" si="13">J41/1000</f>
        <v>4.6980769230769228</v>
      </c>
    </row>
    <row r="42" spans="2:11" x14ac:dyDescent="0.2">
      <c r="B42" s="41"/>
      <c r="C42" s="47"/>
      <c r="D42" s="12" t="s">
        <v>47</v>
      </c>
      <c r="E42" s="6" t="s">
        <v>46</v>
      </c>
      <c r="F42" s="5" t="s">
        <v>26</v>
      </c>
      <c r="G42" s="5" t="s">
        <v>35</v>
      </c>
      <c r="H42" s="9">
        <v>7854218</v>
      </c>
      <c r="I42" s="9">
        <f>H42/40926</f>
        <v>191.91267165127303</v>
      </c>
      <c r="J42" s="9">
        <f t="shared" ref="J42:J47" si="14">I42*500</f>
        <v>95956.335825636517</v>
      </c>
      <c r="K42" s="9">
        <f t="shared" si="13"/>
        <v>95.956335825636515</v>
      </c>
    </row>
    <row r="43" spans="2:11" x14ac:dyDescent="0.2">
      <c r="B43" s="41"/>
      <c r="C43" s="47"/>
      <c r="D43" s="12" t="s">
        <v>48</v>
      </c>
      <c r="E43" s="6" t="s">
        <v>13</v>
      </c>
      <c r="F43" s="5" t="s">
        <v>25</v>
      </c>
      <c r="G43" s="5" t="s">
        <v>35</v>
      </c>
      <c r="H43" s="9">
        <v>900188</v>
      </c>
      <c r="I43" s="9">
        <f>H43/20000</f>
        <v>45.009399999999999</v>
      </c>
      <c r="J43" s="9">
        <f t="shared" si="14"/>
        <v>22504.7</v>
      </c>
      <c r="K43" s="9">
        <f t="shared" si="13"/>
        <v>22.5047</v>
      </c>
    </row>
    <row r="44" spans="2:11" x14ac:dyDescent="0.2">
      <c r="B44" s="41"/>
      <c r="C44" s="47"/>
      <c r="D44" s="12" t="s">
        <v>42</v>
      </c>
      <c r="E44" s="22" t="s">
        <v>46</v>
      </c>
      <c r="F44" s="12" t="s">
        <v>25</v>
      </c>
      <c r="G44" s="5" t="s">
        <v>35</v>
      </c>
      <c r="H44" s="24">
        <v>139000</v>
      </c>
      <c r="I44" s="24">
        <f>H44/24000</f>
        <v>5.791666666666667</v>
      </c>
      <c r="J44" s="9">
        <f t="shared" si="14"/>
        <v>2895.8333333333335</v>
      </c>
      <c r="K44" s="24">
        <f t="shared" si="13"/>
        <v>2.8958333333333335</v>
      </c>
    </row>
    <row r="45" spans="2:11" x14ac:dyDescent="0.2">
      <c r="B45" s="41"/>
      <c r="C45" s="47"/>
      <c r="D45" s="12" t="s">
        <v>43</v>
      </c>
      <c r="E45" s="22" t="s">
        <v>46</v>
      </c>
      <c r="F45" s="12" t="s">
        <v>25</v>
      </c>
      <c r="G45" s="5" t="s">
        <v>35</v>
      </c>
      <c r="H45" s="24">
        <v>20000</v>
      </c>
      <c r="I45" s="24">
        <v>1</v>
      </c>
      <c r="J45" s="9">
        <f t="shared" si="14"/>
        <v>500</v>
      </c>
      <c r="K45" s="24">
        <f t="shared" si="13"/>
        <v>0.5</v>
      </c>
    </row>
    <row r="46" spans="2:11" x14ac:dyDescent="0.2">
      <c r="B46" s="41"/>
      <c r="C46" s="48"/>
      <c r="D46" s="12" t="s">
        <v>49</v>
      </c>
      <c r="E46" s="22" t="s">
        <v>46</v>
      </c>
      <c r="F46" s="12" t="s">
        <v>45</v>
      </c>
      <c r="G46" s="5" t="s">
        <v>35</v>
      </c>
      <c r="H46" s="24">
        <v>44500</v>
      </c>
      <c r="I46" s="24">
        <v>2</v>
      </c>
      <c r="J46" s="9">
        <f t="shared" si="14"/>
        <v>1000</v>
      </c>
      <c r="K46" s="24">
        <f t="shared" si="13"/>
        <v>1</v>
      </c>
    </row>
    <row r="47" spans="2:11" x14ac:dyDescent="0.2">
      <c r="B47" s="41"/>
      <c r="C47" s="12">
        <v>2</v>
      </c>
      <c r="D47" s="12" t="s">
        <v>10</v>
      </c>
      <c r="E47" s="22" t="s">
        <v>40</v>
      </c>
      <c r="F47" s="12" t="s">
        <v>25</v>
      </c>
      <c r="G47" s="5" t="s">
        <v>35</v>
      </c>
      <c r="H47" s="9">
        <f>2901919</f>
        <v>2901919</v>
      </c>
      <c r="I47" s="9">
        <f>H47/5400</f>
        <v>537.3924074074074</v>
      </c>
      <c r="J47" s="9">
        <f t="shared" si="14"/>
        <v>268696.20370370371</v>
      </c>
      <c r="K47" s="9">
        <f>J47/1000</f>
        <v>268.6962037037037</v>
      </c>
    </row>
    <row r="48" spans="2:11" x14ac:dyDescent="0.2">
      <c r="B48" s="14"/>
      <c r="C48" s="14"/>
      <c r="D48" s="14"/>
      <c r="E48" s="14"/>
      <c r="F48" s="14"/>
      <c r="G48" s="14"/>
      <c r="H48" s="26">
        <f>SUM(H41:H47)</f>
        <v>12104125</v>
      </c>
      <c r="I48" s="26">
        <f>SUM(I41:I47)</f>
        <v>792.502299571501</v>
      </c>
      <c r="J48" s="26">
        <f>SUM(J41:J47)</f>
        <v>396251.14978575049</v>
      </c>
      <c r="K48" s="26">
        <f>SUM(K41:K47)</f>
        <v>396.2511497857505</v>
      </c>
    </row>
    <row r="49" spans="2:11" x14ac:dyDescent="0.2">
      <c r="B49" s="28" t="s">
        <v>33</v>
      </c>
      <c r="C49" s="14"/>
      <c r="D49" s="14"/>
      <c r="E49" s="14"/>
      <c r="F49" s="14"/>
      <c r="G49" s="14"/>
      <c r="H49" s="14"/>
      <c r="I49" s="23"/>
      <c r="J49" s="14"/>
      <c r="K49" s="14"/>
    </row>
    <row r="50" spans="2:11" x14ac:dyDescent="0.2">
      <c r="B50" s="21" t="s">
        <v>63</v>
      </c>
      <c r="C50" s="14"/>
      <c r="D50" s="14"/>
      <c r="E50" s="14"/>
      <c r="F50" s="14"/>
      <c r="G50" s="14"/>
      <c r="H50" s="14"/>
      <c r="I50" s="23"/>
      <c r="J50" s="14"/>
      <c r="K50" s="14"/>
    </row>
    <row r="51" spans="2:11" x14ac:dyDescent="0.2">
      <c r="B51" s="14"/>
      <c r="C51" s="14"/>
      <c r="D51" s="15"/>
      <c r="E51" s="14"/>
      <c r="F51" s="14"/>
      <c r="G51" s="14"/>
      <c r="H51" s="14"/>
      <c r="I51" s="23"/>
      <c r="J51" s="14"/>
      <c r="K51" s="14"/>
    </row>
    <row r="52" spans="2:11" x14ac:dyDescent="0.2">
      <c r="B52" s="45" t="s">
        <v>36</v>
      </c>
      <c r="C52" s="45"/>
      <c r="D52" s="45"/>
      <c r="E52" s="45"/>
      <c r="F52" s="45"/>
      <c r="G52" s="45"/>
      <c r="H52" s="45"/>
      <c r="I52" s="45"/>
      <c r="J52" s="45"/>
      <c r="K52" s="45"/>
    </row>
    <row r="53" spans="2:11" x14ac:dyDescent="0.2">
      <c r="B53" s="45"/>
      <c r="C53" s="45"/>
      <c r="D53" s="45"/>
      <c r="E53" s="45"/>
      <c r="F53" s="45"/>
      <c r="G53" s="45"/>
      <c r="H53" s="45"/>
      <c r="I53" s="45"/>
      <c r="J53" s="45"/>
      <c r="K53" s="45"/>
    </row>
    <row r="54" spans="2:11" ht="20.399999999999999" x14ac:dyDescent="0.2">
      <c r="B54" s="17" t="s">
        <v>0</v>
      </c>
      <c r="C54" s="17" t="s">
        <v>1</v>
      </c>
      <c r="D54" s="2" t="s">
        <v>61</v>
      </c>
      <c r="E54" s="18" t="s">
        <v>2</v>
      </c>
      <c r="F54" s="1" t="s">
        <v>23</v>
      </c>
      <c r="G54" s="1" t="s">
        <v>24</v>
      </c>
      <c r="H54" s="19" t="s">
        <v>3</v>
      </c>
      <c r="I54" s="19" t="s">
        <v>4</v>
      </c>
      <c r="J54" s="20" t="s">
        <v>5</v>
      </c>
      <c r="K54" s="19" t="s">
        <v>6</v>
      </c>
    </row>
    <row r="55" spans="2:11" x14ac:dyDescent="0.2">
      <c r="B55" s="41" t="s">
        <v>39</v>
      </c>
      <c r="C55" s="13">
        <v>1</v>
      </c>
      <c r="D55" s="12" t="s">
        <v>50</v>
      </c>
      <c r="E55" s="6" t="s">
        <v>68</v>
      </c>
      <c r="F55" s="5" t="s">
        <v>52</v>
      </c>
      <c r="G55" s="5" t="s">
        <v>52</v>
      </c>
      <c r="H55" s="5">
        <v>31793</v>
      </c>
      <c r="I55" s="33">
        <f>I56/3</f>
        <v>152</v>
      </c>
      <c r="J55" s="9">
        <f>H55*1</f>
        <v>31793</v>
      </c>
      <c r="K55" s="9">
        <f>J55/1000</f>
        <v>31.792999999999999</v>
      </c>
    </row>
    <row r="56" spans="2:11" x14ac:dyDescent="0.2">
      <c r="B56" s="41"/>
      <c r="C56" s="13">
        <v>2</v>
      </c>
      <c r="D56" s="12" t="s">
        <v>51</v>
      </c>
      <c r="E56" s="6" t="s">
        <v>68</v>
      </c>
      <c r="F56" s="5" t="s">
        <v>52</v>
      </c>
      <c r="G56" s="5" t="s">
        <v>52</v>
      </c>
      <c r="H56" s="5">
        <v>23020</v>
      </c>
      <c r="I56" s="33">
        <f>I57/3*2</f>
        <v>456</v>
      </c>
      <c r="J56" s="9">
        <f>H56*3.8</f>
        <v>87476</v>
      </c>
      <c r="K56" s="9">
        <f>J56/1000</f>
        <v>87.475999999999999</v>
      </c>
    </row>
    <row r="57" spans="2:11" x14ac:dyDescent="0.2">
      <c r="B57" s="14"/>
      <c r="C57" s="14"/>
      <c r="D57" s="14"/>
      <c r="E57" s="14"/>
      <c r="F57" s="14"/>
      <c r="G57" s="14"/>
      <c r="H57" s="26">
        <f>SUM(H55:H56)</f>
        <v>54813</v>
      </c>
      <c r="I57" s="26">
        <v>684</v>
      </c>
      <c r="J57" s="26">
        <f t="shared" ref="J57:K57" si="15">SUM(J55:J56)</f>
        <v>119269</v>
      </c>
      <c r="K57" s="26">
        <f t="shared" si="15"/>
        <v>119.26900000000001</v>
      </c>
    </row>
    <row r="58" spans="2:11" x14ac:dyDescent="0.2">
      <c r="B58" s="28" t="s">
        <v>37</v>
      </c>
      <c r="C58" s="14"/>
      <c r="D58" s="14"/>
      <c r="E58" s="14"/>
      <c r="F58" s="14"/>
      <c r="G58" s="14"/>
      <c r="H58" s="14"/>
      <c r="I58" s="23"/>
      <c r="J58" s="14"/>
      <c r="K58" s="14"/>
    </row>
    <row r="59" spans="2:11" x14ac:dyDescent="0.2">
      <c r="B59" s="21" t="s">
        <v>38</v>
      </c>
      <c r="C59" s="14"/>
      <c r="D59" s="14"/>
      <c r="E59" s="14"/>
      <c r="F59" s="14"/>
      <c r="G59" s="14"/>
      <c r="H59" s="14"/>
      <c r="I59" s="23"/>
      <c r="J59" s="14"/>
      <c r="K59" s="14"/>
    </row>
  </sheetData>
  <mergeCells count="13">
    <mergeCell ref="B52:K53"/>
    <mergeCell ref="B55:B56"/>
    <mergeCell ref="C41:C46"/>
    <mergeCell ref="B41:B47"/>
    <mergeCell ref="B2:K3"/>
    <mergeCell ref="C5:C7"/>
    <mergeCell ref="B5:B7"/>
    <mergeCell ref="B25:K26"/>
    <mergeCell ref="B38:K39"/>
    <mergeCell ref="B12:K13"/>
    <mergeCell ref="C15:C19"/>
    <mergeCell ref="B15:B20"/>
    <mergeCell ref="B28:B3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M.J. (Michel)</dc:creator>
  <cp:lastModifiedBy>Braun, M.J. (Michel)</cp:lastModifiedBy>
  <dcterms:created xsi:type="dcterms:W3CDTF">2023-01-27T07:52:19Z</dcterms:created>
  <dcterms:modified xsi:type="dcterms:W3CDTF">2023-02-02T10:32:32Z</dcterms:modified>
</cp:coreProperties>
</file>