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66925"/>
  <mc:AlternateContent xmlns:mc="http://schemas.openxmlformats.org/markup-compatibility/2006">
    <mc:Choice Requires="x15">
      <x15ac:absPath xmlns:x15ac="http://schemas.microsoft.com/office/spreadsheetml/2010/11/ac" url="https://hetkadaster.sharepoint.com/sites/gd-pd/77d44/05 Nota van inlichtingen/N.v.I. 02/NvI gunning definitief/"/>
    </mc:Choice>
  </mc:AlternateContent>
  <xr:revisionPtr revIDLastSave="14" documentId="8_{6AC0FBA1-9598-4C73-8174-084CE251D34E}" xr6:coauthVersionLast="47" xr6:coauthVersionMax="47" xr10:uidLastSave="{BB87E656-465D-4836-8637-E33C8286DDE9}"/>
  <bookViews>
    <workbookView xWindow="-28920" yWindow="-120" windowWidth="29040" windowHeight="15840" firstSheet="8" activeTab="11" xr2:uid="{B3B67180-8D9D-42AB-A7F0-E72FA662EF28}"/>
  </bookViews>
  <sheets>
    <sheet name="Voorblad" sheetId="1" r:id="rId1"/>
    <sheet name="Beheer" sheetId="24" r:id="rId2"/>
    <sheet name="Beveiliging" sheetId="14" r:id="rId3"/>
    <sheet name="Receptie" sheetId="15" r:id="rId4"/>
    <sheet name="Catering 1" sheetId="16" r:id="rId5"/>
    <sheet name=" Catering 2" sheetId="5" r:id="rId6"/>
    <sheet name="Schoonmaak" sheetId="18" r:id="rId7"/>
    <sheet name="Glasbewassing" sheetId="19" r:id="rId8"/>
    <sheet name="Huismeester" sheetId="20" r:id="rId9"/>
    <sheet name="Plaagdierbeheersing" sheetId="21" r:id="rId10"/>
    <sheet name="Binnenbeplanting" sheetId="22" r:id="rId11"/>
    <sheet name="Sanitaire voorzieningen" sheetId="10" r:id="rId12"/>
    <sheet name="Warme dranken automaten" sheetId="23" r:id="rId13"/>
    <sheet name="Totaal" sheetId="12" r:id="rId14"/>
  </sheets>
  <externalReferences>
    <externalReference r:id="rId15"/>
    <externalReference r:id="rId16"/>
    <externalReference r:id="rId17"/>
    <externalReference r:id="rId18"/>
  </externalReferences>
  <definedNames>
    <definedName name="_1F" localSheetId="10" hidden="1">[1]Blad1!#REF!</definedName>
    <definedName name="_1F" localSheetId="7" hidden="1">[1]Blad1!#REF!</definedName>
    <definedName name="_1F" localSheetId="8" hidden="1">[1]Blad1!#REF!</definedName>
    <definedName name="_1F" localSheetId="9" hidden="1">[1]Blad1!#REF!</definedName>
    <definedName name="_1F" localSheetId="6" hidden="1">[1]Blad1!#REF!</definedName>
    <definedName name="_1F" localSheetId="12" hidden="1">[1]Blad1!#REF!</definedName>
    <definedName name="_1F" hidden="1">[1]Blad1!#REF!</definedName>
    <definedName name="_2_0_F" hidden="1">[2]Psychiatrie!#REF!</definedName>
    <definedName name="_Dist_Bin" localSheetId="1" hidden="1">#REF!</definedName>
    <definedName name="_Dist_Bin" localSheetId="10" hidden="1">#REF!</definedName>
    <definedName name="_Dist_Bin" localSheetId="7" hidden="1">#REF!</definedName>
    <definedName name="_Dist_Bin" localSheetId="8" hidden="1">#REF!</definedName>
    <definedName name="_Dist_Bin" localSheetId="9" hidden="1">#REF!</definedName>
    <definedName name="_Dist_Bin" localSheetId="6" hidden="1">#REF!</definedName>
    <definedName name="_Dist_Bin" localSheetId="12" hidden="1">#REF!</definedName>
    <definedName name="_Dist_Bin" hidden="1">#REF!</definedName>
    <definedName name="_Dist_Values" localSheetId="1" hidden="1">#REF!</definedName>
    <definedName name="_Dist_Values" localSheetId="10" hidden="1">#REF!</definedName>
    <definedName name="_Dist_Values" localSheetId="7" hidden="1">#REF!</definedName>
    <definedName name="_Dist_Values" localSheetId="8" hidden="1">#REF!</definedName>
    <definedName name="_Dist_Values" localSheetId="9" hidden="1">#REF!</definedName>
    <definedName name="_Dist_Values" localSheetId="6" hidden="1">#REF!</definedName>
    <definedName name="_Dist_Values" localSheetId="12" hidden="1">#REF!</definedName>
    <definedName name="_Dist_Values" hidden="1">#REF!</definedName>
    <definedName name="_Fill" localSheetId="1" hidden="1">[1]Blad1!#REF!</definedName>
    <definedName name="_Fill" localSheetId="10" hidden="1">[1]Blad1!#REF!</definedName>
    <definedName name="_Fill" localSheetId="7" hidden="1">[1]Blad1!#REF!</definedName>
    <definedName name="_Fill" localSheetId="8" hidden="1">[1]Blad1!#REF!</definedName>
    <definedName name="_Fill" localSheetId="9" hidden="1">[1]Blad1!#REF!</definedName>
    <definedName name="_Fill" localSheetId="6" hidden="1">[1]Blad1!#REF!</definedName>
    <definedName name="_Fill" localSheetId="12" hidden="1">[1]Blad1!#REF!</definedName>
    <definedName name="_Fill" hidden="1">[1]Blad1!#REF!</definedName>
    <definedName name="_Key1" localSheetId="1" hidden="1">#REF!</definedName>
    <definedName name="_Key1" localSheetId="10" hidden="1">#REF!</definedName>
    <definedName name="_Key1" localSheetId="7" hidden="1">#REF!</definedName>
    <definedName name="_Key1" localSheetId="8" hidden="1">#REF!</definedName>
    <definedName name="_Key1" localSheetId="9" hidden="1">#REF!</definedName>
    <definedName name="_Key1" localSheetId="6" hidden="1">#REF!</definedName>
    <definedName name="_Key1" localSheetId="12" hidden="1">#REF!</definedName>
    <definedName name="_Key1" hidden="1">#REF!</definedName>
    <definedName name="_Key2" localSheetId="1" hidden="1">#REF!</definedName>
    <definedName name="_Key2" localSheetId="10" hidden="1">#REF!</definedName>
    <definedName name="_Key2" localSheetId="7" hidden="1">#REF!</definedName>
    <definedName name="_Key2" localSheetId="8" hidden="1">#REF!</definedName>
    <definedName name="_Key2" localSheetId="9" hidden="1">#REF!</definedName>
    <definedName name="_Key2" localSheetId="6" hidden="1">#REF!</definedName>
    <definedName name="_Key2" localSheetId="12" hidden="1">#REF!</definedName>
    <definedName name="_Key2" hidden="1">#REF!</definedName>
    <definedName name="_Order1" hidden="1">255</definedName>
    <definedName name="_Order2" hidden="1">255</definedName>
    <definedName name="_Sort" localSheetId="1" hidden="1">#REF!</definedName>
    <definedName name="_Sort" localSheetId="10" hidden="1">#REF!</definedName>
    <definedName name="_Sort" localSheetId="7" hidden="1">#REF!</definedName>
    <definedName name="_Sort" localSheetId="8" hidden="1">#REF!</definedName>
    <definedName name="_Sort" localSheetId="9" hidden="1">#REF!</definedName>
    <definedName name="_Sort" localSheetId="6" hidden="1">#REF!</definedName>
    <definedName name="_Sort" localSheetId="12" hidden="1">#REF!</definedName>
    <definedName name="_Sort" hidden="1">#REF!</definedName>
    <definedName name="_xlnm.Print_Area" localSheetId="10">Binnenbeplanting!$A$1:$J$32</definedName>
    <definedName name="_xlnm.Print_Area" localSheetId="4">'Catering 1'!$A$2:$E$77</definedName>
    <definedName name="_xlnm.Print_Area" localSheetId="0">Voorblad!$A$1:$K$41</definedName>
    <definedName name="han" localSheetId="1" hidden="1">'[3]#REF'!#REF!</definedName>
    <definedName name="han" localSheetId="10" hidden="1">'[3]#REF'!#REF!</definedName>
    <definedName name="han" localSheetId="7" hidden="1">'[3]#REF'!#REF!</definedName>
    <definedName name="han" localSheetId="8" hidden="1">'[3]#REF'!#REF!</definedName>
    <definedName name="han" localSheetId="9" hidden="1">'[3]#REF'!#REF!</definedName>
    <definedName name="han" localSheetId="6" hidden="1">'[3]#REF'!#REF!</definedName>
    <definedName name="han" localSheetId="12" hidden="1">'[3]#REF'!#REF!</definedName>
    <definedName name="han" hidden="1">'[3]#REF'!#REF!</definedName>
    <definedName name="HTML_CodePage" hidden="1">1252</definedName>
    <definedName name="HTML_Control" localSheetId="1" hidden="1">{"'ma_vr'!$A$1:$AA$42"}</definedName>
    <definedName name="HTML_Control" localSheetId="10" hidden="1">{"'ma_vr'!$A$1:$AA$42"}</definedName>
    <definedName name="HTML_Control" localSheetId="4" hidden="1">{"'ma_vr'!$A$1:$AA$42"}</definedName>
    <definedName name="HTML_Control" localSheetId="7" hidden="1">{"'ma_vr'!$A$1:$AA$42"}</definedName>
    <definedName name="HTML_Control" localSheetId="8" hidden="1">{"'ma_vr'!$A$1:$AA$42"}</definedName>
    <definedName name="HTML_Control" localSheetId="9" hidden="1">{"'ma_vr'!$A$1:$AA$42"}</definedName>
    <definedName name="HTML_Control" localSheetId="6" hidden="1">{"'ma_vr'!$A$1:$AA$42"}</definedName>
    <definedName name="HTML_Control" localSheetId="1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20" l="1"/>
  <c r="E75" i="16"/>
  <c r="D64" i="10"/>
  <c r="F4" i="10"/>
  <c r="H4" i="10" s="1"/>
  <c r="D10" i="10" s="1"/>
  <c r="D63" i="10" l="1"/>
  <c r="D54" i="10"/>
  <c r="D46" i="10"/>
  <c r="D39" i="10"/>
  <c r="D32" i="10"/>
  <c r="D24" i="10"/>
  <c r="D17" i="10"/>
  <c r="I125" i="18" l="1"/>
  <c r="B15" i="12"/>
  <c r="D60" i="23"/>
  <c r="E118" i="18"/>
  <c r="F118" i="18" s="1"/>
  <c r="F119" i="18" s="1"/>
  <c r="C92" i="18" l="1"/>
  <c r="C93" i="18"/>
  <c r="B12" i="12" l="1"/>
  <c r="B11" i="12"/>
  <c r="B7" i="12"/>
  <c r="B6" i="12"/>
  <c r="B4" i="12"/>
  <c r="D71" i="24"/>
  <c r="D72" i="24" s="1"/>
  <c r="E69" i="24"/>
  <c r="E68" i="24"/>
  <c r="E70" i="24" s="1"/>
  <c r="D62" i="24"/>
  <c r="D63" i="24" s="1"/>
  <c r="E60" i="24"/>
  <c r="E59" i="24"/>
  <c r="D53" i="24"/>
  <c r="D54" i="24" s="1"/>
  <c r="E51" i="24"/>
  <c r="E50" i="24"/>
  <c r="D44" i="24"/>
  <c r="D45" i="24" s="1"/>
  <c r="E42" i="24"/>
  <c r="E41" i="24"/>
  <c r="E43" i="24" s="1"/>
  <c r="D35" i="24"/>
  <c r="D36" i="24" s="1"/>
  <c r="E33" i="24"/>
  <c r="E32" i="24"/>
  <c r="D26" i="24"/>
  <c r="D27" i="24" s="1"/>
  <c r="E24" i="24"/>
  <c r="E23" i="24"/>
  <c r="D17" i="24"/>
  <c r="D18" i="24" s="1"/>
  <c r="E15" i="24"/>
  <c r="E14" i="24"/>
  <c r="D8" i="24"/>
  <c r="D9" i="24" s="1"/>
  <c r="E6" i="24"/>
  <c r="E5" i="24"/>
  <c r="E34" i="24" l="1"/>
  <c r="E35" i="24" s="1"/>
  <c r="E36" i="24" s="1"/>
  <c r="E16" i="24"/>
  <c r="E25" i="24"/>
  <c r="E61" i="24"/>
  <c r="E62" i="24" s="1"/>
  <c r="E63" i="24" s="1"/>
  <c r="E52" i="24"/>
  <c r="E53" i="24" s="1"/>
  <c r="E71" i="24"/>
  <c r="E72" i="24"/>
  <c r="E44" i="24"/>
  <c r="E45" i="24" s="1"/>
  <c r="E26" i="24"/>
  <c r="E27" i="24" s="1"/>
  <c r="E17" i="24"/>
  <c r="E18" i="24" s="1"/>
  <c r="E7" i="24"/>
  <c r="E54" i="24" l="1"/>
  <c r="E8" i="24"/>
  <c r="E9" i="24" s="1"/>
  <c r="E75" i="24" s="1"/>
  <c r="D59" i="20" l="1"/>
  <c r="E59" i="20" s="1"/>
  <c r="D46" i="23"/>
  <c r="D47" i="23"/>
  <c r="D48" i="23"/>
  <c r="D49" i="23"/>
  <c r="D50" i="23"/>
  <c r="D55" i="23" s="1"/>
  <c r="D51" i="23"/>
  <c r="D52" i="23"/>
  <c r="D53" i="23"/>
  <c r="D54" i="23"/>
  <c r="D45" i="23"/>
  <c r="C10" i="20"/>
  <c r="D10" i="20" s="1"/>
  <c r="D11" i="20" s="1"/>
  <c r="E11" i="20" s="1"/>
  <c r="C26" i="23"/>
  <c r="C27" i="23" s="1"/>
  <c r="C31" i="23" s="1"/>
  <c r="D31" i="23" s="1"/>
  <c r="C7" i="23"/>
  <c r="C8" i="23" s="1"/>
  <c r="B18" i="23"/>
  <c r="B16" i="23"/>
  <c r="B12" i="23"/>
  <c r="H75" i="10"/>
  <c r="H76" i="10"/>
  <c r="H77" i="10"/>
  <c r="H78" i="10"/>
  <c r="H79" i="10"/>
  <c r="H74" i="10"/>
  <c r="F5" i="10"/>
  <c r="H5" i="10" s="1"/>
  <c r="D55" i="10" s="1"/>
  <c r="D58" i="10" s="1"/>
  <c r="D7" i="22"/>
  <c r="D6" i="22"/>
  <c r="F16" i="22" s="1"/>
  <c r="G16" i="22" s="1"/>
  <c r="D5" i="22"/>
  <c r="D16" i="22" s="1"/>
  <c r="E16" i="22" s="1"/>
  <c r="G28" i="22"/>
  <c r="G27" i="22"/>
  <c r="G25" i="22"/>
  <c r="D51" i="21"/>
  <c r="D47" i="21"/>
  <c r="D48" i="21" s="1"/>
  <c r="D43" i="21"/>
  <c r="D41" i="21"/>
  <c r="D42" i="21" s="1"/>
  <c r="D35" i="21"/>
  <c r="D36" i="21" s="1"/>
  <c r="D29" i="21"/>
  <c r="D30" i="21" s="1"/>
  <c r="D23" i="21"/>
  <c r="D24" i="21" s="1"/>
  <c r="D17" i="21"/>
  <c r="D18" i="21" s="1"/>
  <c r="D11" i="21"/>
  <c r="D12" i="21" s="1"/>
  <c r="D5" i="21"/>
  <c r="D6" i="21" s="1"/>
  <c r="C16" i="20"/>
  <c r="D16" i="20" s="1"/>
  <c r="C5" i="20"/>
  <c r="C58" i="20" s="1"/>
  <c r="E58" i="20" s="1"/>
  <c r="D58" i="20" s="1"/>
  <c r="B46" i="20"/>
  <c r="B34" i="20"/>
  <c r="B22" i="20"/>
  <c r="D40" i="10" l="1"/>
  <c r="D41" i="10" s="1"/>
  <c r="D47" i="10"/>
  <c r="D49" i="10" s="1"/>
  <c r="D25" i="10"/>
  <c r="D27" i="10" s="1"/>
  <c r="D33" i="10"/>
  <c r="D34" i="10" s="1"/>
  <c r="D11" i="10"/>
  <c r="D12" i="10" s="1"/>
  <c r="D18" i="10"/>
  <c r="D19" i="10" s="1"/>
  <c r="D70" i="10" s="1"/>
  <c r="H80" i="10"/>
  <c r="D56" i="23"/>
  <c r="D57" i="23" s="1"/>
  <c r="E10" i="20"/>
  <c r="C15" i="23"/>
  <c r="D15" i="23" s="1"/>
  <c r="C14" i="23"/>
  <c r="D14" i="23" s="1"/>
  <c r="C16" i="23"/>
  <c r="D16" i="23" s="1"/>
  <c r="C12" i="23"/>
  <c r="D12" i="23" s="1"/>
  <c r="C13" i="23"/>
  <c r="D13" i="23" s="1"/>
  <c r="C17" i="23"/>
  <c r="D17" i="23" s="1"/>
  <c r="C11" i="23"/>
  <c r="D11" i="23" s="1"/>
  <c r="C18" i="23"/>
  <c r="D18" i="23" s="1"/>
  <c r="C34" i="23"/>
  <c r="D34" i="23" s="1"/>
  <c r="C33" i="23"/>
  <c r="D33" i="23" s="1"/>
  <c r="C35" i="23"/>
  <c r="D35" i="23" s="1"/>
  <c r="C30" i="23"/>
  <c r="D30" i="23" s="1"/>
  <c r="C32" i="23"/>
  <c r="D32" i="23" s="1"/>
  <c r="C37" i="23"/>
  <c r="D37" i="23" s="1"/>
  <c r="C36" i="23"/>
  <c r="D36" i="23" s="1"/>
  <c r="D67" i="10"/>
  <c r="H16" i="22"/>
  <c r="F13" i="22"/>
  <c r="G13" i="22" s="1"/>
  <c r="F12" i="22"/>
  <c r="G12" i="22" s="1"/>
  <c r="F19" i="22"/>
  <c r="G19" i="22" s="1"/>
  <c r="F17" i="22"/>
  <c r="G17" i="22" s="1"/>
  <c r="F15" i="22"/>
  <c r="G15" i="22" s="1"/>
  <c r="F14" i="22"/>
  <c r="G14" i="22" s="1"/>
  <c r="F18" i="22"/>
  <c r="G18" i="22" s="1"/>
  <c r="D14" i="22"/>
  <c r="E14" i="22" s="1"/>
  <c r="D13" i="22"/>
  <c r="E13" i="22" s="1"/>
  <c r="D12" i="22"/>
  <c r="E12" i="22" s="1"/>
  <c r="D15" i="22"/>
  <c r="E15" i="22" s="1"/>
  <c r="D19" i="22"/>
  <c r="E19" i="22" s="1"/>
  <c r="D18" i="22"/>
  <c r="E18" i="22" s="1"/>
  <c r="D17" i="22"/>
  <c r="E17" i="22" s="1"/>
  <c r="H27" i="22"/>
  <c r="H25" i="22"/>
  <c r="G26" i="22"/>
  <c r="H28" i="22"/>
  <c r="D13" i="21"/>
  <c r="D7" i="21"/>
  <c r="C22" i="20"/>
  <c r="C28" i="20" s="1"/>
  <c r="D17" i="20"/>
  <c r="E17" i="20" s="1"/>
  <c r="E16" i="20"/>
  <c r="D5" i="19"/>
  <c r="F67" i="19" s="1"/>
  <c r="D6" i="19"/>
  <c r="F35" i="19" s="1"/>
  <c r="D4" i="19"/>
  <c r="F55" i="19" s="1"/>
  <c r="H12" i="22" l="1"/>
  <c r="D19" i="23"/>
  <c r="D38" i="23"/>
  <c r="H83" i="10"/>
  <c r="B14" i="12" s="1"/>
  <c r="H19" i="22"/>
  <c r="H14" i="22"/>
  <c r="H13" i="22"/>
  <c r="H15" i="22"/>
  <c r="H17" i="22"/>
  <c r="H18" i="22"/>
  <c r="H26" i="22"/>
  <c r="H29" i="22" s="1"/>
  <c r="D22" i="20"/>
  <c r="E22" i="20" s="1"/>
  <c r="D28" i="20"/>
  <c r="C34" i="20"/>
  <c r="F49" i="19"/>
  <c r="G49" i="19" s="1"/>
  <c r="I49" i="19" s="1"/>
  <c r="J49" i="19" s="1"/>
  <c r="F27" i="19"/>
  <c r="G27" i="19" s="1"/>
  <c r="I27" i="19" s="1"/>
  <c r="J27" i="19" s="1"/>
  <c r="F57" i="19"/>
  <c r="G57" i="19" s="1"/>
  <c r="I57" i="19" s="1"/>
  <c r="J57" i="19" s="1"/>
  <c r="F18" i="19"/>
  <c r="G18" i="19" s="1"/>
  <c r="F19" i="19"/>
  <c r="G19" i="19" s="1"/>
  <c r="I19" i="19" s="1"/>
  <c r="J19" i="19" s="1"/>
  <c r="F56" i="19"/>
  <c r="G56" i="19" s="1"/>
  <c r="I56" i="19" s="1"/>
  <c r="J56" i="19" s="1"/>
  <c r="F34" i="19"/>
  <c r="G34" i="19" s="1"/>
  <c r="F68" i="19"/>
  <c r="G68" i="19" s="1"/>
  <c r="I68" i="19" s="1"/>
  <c r="F11" i="19"/>
  <c r="F41" i="19"/>
  <c r="G41" i="19" s="1"/>
  <c r="I41" i="19" s="1"/>
  <c r="F12" i="19"/>
  <c r="F42" i="19"/>
  <c r="G42" i="19" s="1"/>
  <c r="I42" i="19" s="1"/>
  <c r="J42" i="19" s="1"/>
  <c r="F48" i="19"/>
  <c r="G48" i="19" s="1"/>
  <c r="F26" i="19"/>
  <c r="F25" i="19"/>
  <c r="F66" i="19"/>
  <c r="I71" i="19"/>
  <c r="I70" i="19"/>
  <c r="J70" i="19" s="1"/>
  <c r="E69" i="19"/>
  <c r="E67" i="19"/>
  <c r="E66" i="19"/>
  <c r="I60" i="19"/>
  <c r="J60" i="19" s="1"/>
  <c r="E58" i="19"/>
  <c r="I59" i="19"/>
  <c r="J59" i="19" s="1"/>
  <c r="E55" i="19"/>
  <c r="G35" i="19"/>
  <c r="I35" i="19" s="1"/>
  <c r="J35" i="19" s="1"/>
  <c r="I28" i="19"/>
  <c r="J28" i="19" s="1"/>
  <c r="C26" i="19"/>
  <c r="E25" i="19"/>
  <c r="E12" i="19"/>
  <c r="E11" i="19"/>
  <c r="D5" i="5"/>
  <c r="G108" i="18"/>
  <c r="I108" i="18" s="1"/>
  <c r="H108" i="18" s="1"/>
  <c r="C108" i="18"/>
  <c r="G107" i="18"/>
  <c r="I107" i="18" s="1"/>
  <c r="H107" i="18" s="1"/>
  <c r="C107" i="18"/>
  <c r="G106" i="18"/>
  <c r="I106" i="18" s="1"/>
  <c r="H106" i="18" s="1"/>
  <c r="C106" i="18"/>
  <c r="G105" i="18"/>
  <c r="I105" i="18" s="1"/>
  <c r="H105" i="18" s="1"/>
  <c r="C105" i="18"/>
  <c r="G104" i="18"/>
  <c r="C104" i="18"/>
  <c r="B109" i="18"/>
  <c r="G95" i="18"/>
  <c r="I95" i="18" s="1"/>
  <c r="H95" i="18" s="1"/>
  <c r="C95" i="18"/>
  <c r="G94" i="18"/>
  <c r="I94" i="18" s="1"/>
  <c r="H94" i="18" s="1"/>
  <c r="C94" i="18"/>
  <c r="G93" i="18"/>
  <c r="I93" i="18" s="1"/>
  <c r="H93" i="18" s="1"/>
  <c r="G92" i="18"/>
  <c r="I92" i="18" s="1"/>
  <c r="H92" i="18" s="1"/>
  <c r="G91" i="18"/>
  <c r="I91" i="18" s="1"/>
  <c r="H91" i="18" s="1"/>
  <c r="C91" i="18"/>
  <c r="G82" i="18"/>
  <c r="I82" i="18" s="1"/>
  <c r="H82" i="18" s="1"/>
  <c r="C82" i="18"/>
  <c r="G81" i="18"/>
  <c r="I81" i="18" s="1"/>
  <c r="H81" i="18" s="1"/>
  <c r="C81" i="18"/>
  <c r="G80" i="18"/>
  <c r="I80" i="18" s="1"/>
  <c r="H80" i="18" s="1"/>
  <c r="C80" i="18"/>
  <c r="G79" i="18"/>
  <c r="C79" i="18"/>
  <c r="G78" i="18"/>
  <c r="I78" i="18" s="1"/>
  <c r="H78" i="18" s="1"/>
  <c r="C78" i="18"/>
  <c r="G83" i="18" l="1"/>
  <c r="G84" i="18" s="1"/>
  <c r="G85" i="18" s="1"/>
  <c r="G109" i="18"/>
  <c r="G110" i="18" s="1"/>
  <c r="G111" i="18" s="1"/>
  <c r="D40" i="23"/>
  <c r="H20" i="22"/>
  <c r="H32" i="22" s="1"/>
  <c r="B13" i="12" s="1"/>
  <c r="D23" i="20"/>
  <c r="E23" i="20" s="1"/>
  <c r="C40" i="20"/>
  <c r="D34" i="20"/>
  <c r="E28" i="20"/>
  <c r="D29" i="20"/>
  <c r="E29" i="20" s="1"/>
  <c r="J41" i="19"/>
  <c r="I43" i="19"/>
  <c r="J43" i="19" s="1"/>
  <c r="G11" i="19"/>
  <c r="I11" i="19" s="1"/>
  <c r="G66" i="19"/>
  <c r="I66" i="19" s="1"/>
  <c r="J66" i="19" s="1"/>
  <c r="G25" i="19"/>
  <c r="I25" i="19" s="1"/>
  <c r="J25" i="19" s="1"/>
  <c r="G12" i="19"/>
  <c r="I12" i="19" s="1"/>
  <c r="J12" i="19" s="1"/>
  <c r="G58" i="19"/>
  <c r="I58" i="19" s="1"/>
  <c r="J58" i="19" s="1"/>
  <c r="G55" i="19"/>
  <c r="I55" i="19" s="1"/>
  <c r="G69" i="19"/>
  <c r="I69" i="19" s="1"/>
  <c r="J69" i="19" s="1"/>
  <c r="J68" i="19"/>
  <c r="I18" i="19"/>
  <c r="I20" i="19" s="1"/>
  <c r="J20" i="19" s="1"/>
  <c r="I48" i="19"/>
  <c r="I50" i="19" s="1"/>
  <c r="J50" i="19" s="1"/>
  <c r="J71" i="19"/>
  <c r="E26" i="19"/>
  <c r="G67" i="19"/>
  <c r="I67" i="19" s="1"/>
  <c r="I34" i="19"/>
  <c r="I36" i="19" s="1"/>
  <c r="J36" i="19" s="1"/>
  <c r="G96" i="18"/>
  <c r="G97" i="18" s="1"/>
  <c r="G98" i="18" s="1"/>
  <c r="I104" i="18"/>
  <c r="H104" i="18" s="1"/>
  <c r="H109" i="18" s="1"/>
  <c r="H96" i="18"/>
  <c r="I79" i="18"/>
  <c r="H79" i="18" s="1"/>
  <c r="H83" i="18" s="1"/>
  <c r="G69" i="18"/>
  <c r="I69" i="18" s="1"/>
  <c r="H69" i="18" s="1"/>
  <c r="C69" i="18"/>
  <c r="G68" i="18"/>
  <c r="I68" i="18" s="1"/>
  <c r="H68" i="18" s="1"/>
  <c r="C68" i="18"/>
  <c r="G67" i="18"/>
  <c r="I67" i="18" s="1"/>
  <c r="H67" i="18" s="1"/>
  <c r="C67" i="18"/>
  <c r="G66" i="18"/>
  <c r="I66" i="18" s="1"/>
  <c r="H66" i="18" s="1"/>
  <c r="C66" i="18"/>
  <c r="G65" i="18"/>
  <c r="I65" i="18" s="1"/>
  <c r="H65" i="18" s="1"/>
  <c r="C65" i="18"/>
  <c r="G56" i="18"/>
  <c r="I56" i="18" s="1"/>
  <c r="H56" i="18" s="1"/>
  <c r="C56" i="18"/>
  <c r="G55" i="18"/>
  <c r="I55" i="18" s="1"/>
  <c r="H55" i="18" s="1"/>
  <c r="C55" i="18"/>
  <c r="G54" i="18"/>
  <c r="I54" i="18" s="1"/>
  <c r="H54" i="18" s="1"/>
  <c r="C54" i="18"/>
  <c r="G53" i="18"/>
  <c r="I53" i="18" s="1"/>
  <c r="H53" i="18" s="1"/>
  <c r="C53" i="18"/>
  <c r="G52" i="18"/>
  <c r="I52" i="18" s="1"/>
  <c r="H52" i="18" s="1"/>
  <c r="C52" i="18"/>
  <c r="G43" i="18"/>
  <c r="I43" i="18" s="1"/>
  <c r="H43" i="18" s="1"/>
  <c r="G42" i="18"/>
  <c r="I42" i="18" s="1"/>
  <c r="H42" i="18" s="1"/>
  <c r="G41" i="18"/>
  <c r="I41" i="18" s="1"/>
  <c r="H41" i="18" s="1"/>
  <c r="G40" i="18"/>
  <c r="I40" i="18" s="1"/>
  <c r="H40" i="18" s="1"/>
  <c r="C40" i="18"/>
  <c r="G39" i="18"/>
  <c r="C39" i="18"/>
  <c r="G30" i="18"/>
  <c r="I30" i="18" s="1"/>
  <c r="H30" i="18" s="1"/>
  <c r="G29" i="18"/>
  <c r="I29" i="18" s="1"/>
  <c r="H29" i="18" s="1"/>
  <c r="G28" i="18"/>
  <c r="I28" i="18" s="1"/>
  <c r="H28" i="18" s="1"/>
  <c r="G27" i="18"/>
  <c r="I27" i="18" s="1"/>
  <c r="H27" i="18" s="1"/>
  <c r="G26" i="18"/>
  <c r="G17" i="18"/>
  <c r="I17" i="18" s="1"/>
  <c r="H17" i="18" s="1"/>
  <c r="G16" i="18"/>
  <c r="I16" i="18" s="1"/>
  <c r="H16" i="18" s="1"/>
  <c r="G15" i="18"/>
  <c r="I15" i="18" s="1"/>
  <c r="H15" i="18" s="1"/>
  <c r="G14" i="18"/>
  <c r="I14" i="18" s="1"/>
  <c r="H14" i="18" s="1"/>
  <c r="G13" i="18"/>
  <c r="I13" i="18" s="1"/>
  <c r="H13" i="18" s="1"/>
  <c r="C30" i="18"/>
  <c r="C28" i="18"/>
  <c r="C27" i="18"/>
  <c r="C26" i="18"/>
  <c r="C29" i="18"/>
  <c r="C14" i="18"/>
  <c r="C15" i="18"/>
  <c r="C16" i="18"/>
  <c r="C17" i="18"/>
  <c r="C13" i="18"/>
  <c r="B96" i="18"/>
  <c r="B83" i="18"/>
  <c r="B57" i="18"/>
  <c r="B43" i="18"/>
  <c r="C43" i="18" s="1"/>
  <c r="B42" i="18"/>
  <c r="C42" i="18" s="1"/>
  <c r="B41" i="18"/>
  <c r="C41" i="18" s="1"/>
  <c r="B18" i="18"/>
  <c r="E1" i="18"/>
  <c r="D6" i="5"/>
  <c r="D4" i="5"/>
  <c r="E8" i="16"/>
  <c r="E6" i="16"/>
  <c r="D5" i="16"/>
  <c r="D7" i="16" s="1"/>
  <c r="E71" i="16"/>
  <c r="E69" i="16"/>
  <c r="D68" i="16"/>
  <c r="D70" i="16" s="1"/>
  <c r="E62" i="16"/>
  <c r="E60" i="16"/>
  <c r="D59" i="16"/>
  <c r="D61" i="16" s="1"/>
  <c r="E53" i="16"/>
  <c r="E51" i="16"/>
  <c r="D50" i="16"/>
  <c r="D52" i="16" s="1"/>
  <c r="E44" i="16"/>
  <c r="E42" i="16"/>
  <c r="D41" i="16"/>
  <c r="D43" i="16" s="1"/>
  <c r="E35" i="16"/>
  <c r="E33" i="16"/>
  <c r="D32" i="16"/>
  <c r="D34" i="16" s="1"/>
  <c r="E26" i="16"/>
  <c r="E24" i="16"/>
  <c r="D23" i="16"/>
  <c r="D25" i="16" s="1"/>
  <c r="E17" i="16"/>
  <c r="E15" i="16"/>
  <c r="D14" i="16"/>
  <c r="D16" i="16" s="1"/>
  <c r="D18" i="16" s="1"/>
  <c r="E92" i="15"/>
  <c r="E96" i="15" s="1"/>
  <c r="E91" i="15"/>
  <c r="E95" i="15" s="1"/>
  <c r="E80" i="15"/>
  <c r="E79" i="15"/>
  <c r="E78" i="15"/>
  <c r="E77" i="15"/>
  <c r="E66" i="15"/>
  <c r="E70" i="15" s="1"/>
  <c r="E65" i="15"/>
  <c r="E69" i="15" s="1"/>
  <c r="E54" i="15"/>
  <c r="E58" i="15" s="1"/>
  <c r="E53" i="15"/>
  <c r="E57" i="15" s="1"/>
  <c r="E42" i="15"/>
  <c r="E46" i="15" s="1"/>
  <c r="E41" i="15"/>
  <c r="E45" i="15" s="1"/>
  <c r="E30" i="15"/>
  <c r="E34" i="15" s="1"/>
  <c r="E29" i="15"/>
  <c r="E33" i="15" s="1"/>
  <c r="E18" i="15"/>
  <c r="E22" i="15" s="1"/>
  <c r="E17" i="15"/>
  <c r="E21" i="15" s="1"/>
  <c r="E6" i="15"/>
  <c r="E10" i="15" s="1"/>
  <c r="E5" i="15"/>
  <c r="E9" i="15" s="1"/>
  <c r="E85" i="14"/>
  <c r="E84" i="14"/>
  <c r="E83" i="14"/>
  <c r="E72" i="14"/>
  <c r="E71" i="14"/>
  <c r="E76" i="14" s="1"/>
  <c r="E70" i="14"/>
  <c r="E75" i="14" s="1"/>
  <c r="E78" i="14" s="1"/>
  <c r="E59" i="14"/>
  <c r="E58" i="14"/>
  <c r="E57" i="14"/>
  <c r="E62" i="14" s="1"/>
  <c r="E46" i="14"/>
  <c r="E45" i="14"/>
  <c r="E44" i="14"/>
  <c r="E49" i="14" s="1"/>
  <c r="E33" i="14"/>
  <c r="E32" i="14"/>
  <c r="E37" i="14" s="1"/>
  <c r="E31" i="14"/>
  <c r="E20" i="14"/>
  <c r="E24" i="14" s="1"/>
  <c r="E19" i="14"/>
  <c r="E18" i="14"/>
  <c r="E23" i="14" s="1"/>
  <c r="E7" i="14"/>
  <c r="E6" i="14"/>
  <c r="E5" i="14"/>
  <c r="E10" i="14" s="1"/>
  <c r="E60" i="15" l="1"/>
  <c r="E48" i="15"/>
  <c r="E72" i="15"/>
  <c r="E24" i="15"/>
  <c r="E36" i="15"/>
  <c r="D35" i="20"/>
  <c r="E35" i="20" s="1"/>
  <c r="E34" i="20"/>
  <c r="C46" i="20"/>
  <c r="D40" i="20"/>
  <c r="J67" i="19"/>
  <c r="G26" i="19"/>
  <c r="I13" i="19"/>
  <c r="J11" i="19"/>
  <c r="J18" i="19"/>
  <c r="J55" i="19"/>
  <c r="I61" i="19"/>
  <c r="J61" i="19" s="1"/>
  <c r="J34" i="19"/>
  <c r="I72" i="19"/>
  <c r="J48" i="19"/>
  <c r="G44" i="18"/>
  <c r="G45" i="18" s="1"/>
  <c r="G46" i="18" s="1"/>
  <c r="I109" i="18"/>
  <c r="I110" i="18" s="1"/>
  <c r="I111" i="18" s="1"/>
  <c r="H111" i="18" s="1"/>
  <c r="H110" i="18"/>
  <c r="I83" i="18"/>
  <c r="I84" i="18" s="1"/>
  <c r="I85" i="18" s="1"/>
  <c r="H85" i="18" s="1"/>
  <c r="H84" i="18"/>
  <c r="G70" i="18"/>
  <c r="G71" i="18" s="1"/>
  <c r="G72" i="18" s="1"/>
  <c r="G57" i="18"/>
  <c r="G58" i="18" s="1"/>
  <c r="G59" i="18" s="1"/>
  <c r="I96" i="18"/>
  <c r="H97" i="18"/>
  <c r="H70" i="18"/>
  <c r="H57" i="18"/>
  <c r="I39" i="18"/>
  <c r="H39" i="18" s="1"/>
  <c r="H44" i="18" s="1"/>
  <c r="G31" i="18"/>
  <c r="G32" i="18" s="1"/>
  <c r="G33" i="18" s="1"/>
  <c r="I26" i="18"/>
  <c r="H26" i="18" s="1"/>
  <c r="H31" i="18" s="1"/>
  <c r="B31" i="18"/>
  <c r="B70" i="18"/>
  <c r="B44" i="18"/>
  <c r="H18" i="18"/>
  <c r="G18" i="18"/>
  <c r="D7" i="5"/>
  <c r="D8" i="5" s="1"/>
  <c r="D9" i="5" s="1"/>
  <c r="B8" i="12" s="1"/>
  <c r="D9" i="16"/>
  <c r="E9" i="16" s="1"/>
  <c r="E7" i="16"/>
  <c r="E5" i="16"/>
  <c r="D72" i="16"/>
  <c r="E72" i="16" s="1"/>
  <c r="E68" i="16"/>
  <c r="E70" i="16" s="1"/>
  <c r="D63" i="16"/>
  <c r="E63" i="16" s="1"/>
  <c r="E59" i="16"/>
  <c r="E61" i="16" s="1"/>
  <c r="E52" i="16"/>
  <c r="D54" i="16"/>
  <c r="E54" i="16" s="1"/>
  <c r="E50" i="16"/>
  <c r="E43" i="16"/>
  <c r="D45" i="16"/>
  <c r="E45" i="16" s="1"/>
  <c r="E41" i="16"/>
  <c r="E34" i="16"/>
  <c r="D36" i="16"/>
  <c r="E36" i="16" s="1"/>
  <c r="E32" i="16"/>
  <c r="E25" i="16"/>
  <c r="D27" i="16"/>
  <c r="E27" i="16" s="1"/>
  <c r="E23" i="16"/>
  <c r="E14" i="16"/>
  <c r="E12" i="15"/>
  <c r="E81" i="15"/>
  <c r="E84" i="15"/>
  <c r="E83" i="15"/>
  <c r="E93" i="15"/>
  <c r="E19" i="15"/>
  <c r="E67" i="15"/>
  <c r="E55" i="15"/>
  <c r="E43" i="15"/>
  <c r="E31" i="15"/>
  <c r="E7" i="15"/>
  <c r="E86" i="14"/>
  <c r="E89" i="14"/>
  <c r="E88" i="14"/>
  <c r="E73" i="14"/>
  <c r="E63" i="14"/>
  <c r="E65" i="14" s="1"/>
  <c r="E50" i="14"/>
  <c r="E52" i="14"/>
  <c r="E34" i="14"/>
  <c r="E36" i="14"/>
  <c r="E39" i="14" s="1"/>
  <c r="E26" i="14"/>
  <c r="E21" i="14"/>
  <c r="E60" i="14"/>
  <c r="E47" i="14"/>
  <c r="E11" i="14"/>
  <c r="E13" i="14" s="1"/>
  <c r="E8" i="14"/>
  <c r="E86" i="15" l="1"/>
  <c r="D41" i="20"/>
  <c r="E41" i="20" s="1"/>
  <c r="E40" i="20"/>
  <c r="C52" i="20"/>
  <c r="D52" i="20" s="1"/>
  <c r="D46" i="20"/>
  <c r="J13" i="19"/>
  <c r="J72" i="19"/>
  <c r="I26" i="19"/>
  <c r="I44" i="18"/>
  <c r="H45" i="18"/>
  <c r="I57" i="18"/>
  <c r="I58" i="18" s="1"/>
  <c r="I59" i="18" s="1"/>
  <c r="H59" i="18" s="1"/>
  <c r="H58" i="18"/>
  <c r="I70" i="18"/>
  <c r="H71" i="18"/>
  <c r="I97" i="18"/>
  <c r="I98" i="18" s="1"/>
  <c r="H98" i="18" s="1"/>
  <c r="I31" i="18"/>
  <c r="H32" i="18"/>
  <c r="G19" i="18"/>
  <c r="G20" i="18" s="1"/>
  <c r="I18" i="18"/>
  <c r="I19" i="18" s="1"/>
  <c r="H19" i="18"/>
  <c r="E98" i="15"/>
  <c r="E91" i="14"/>
  <c r="E94" i="14" s="1"/>
  <c r="B5" i="12" s="1"/>
  <c r="E101" i="15" l="1"/>
  <c r="D47" i="20"/>
  <c r="E47" i="20" s="1"/>
  <c r="E46" i="20"/>
  <c r="D53" i="20"/>
  <c r="E53" i="20" s="1"/>
  <c r="E52" i="20"/>
  <c r="J26" i="19"/>
  <c r="I29" i="19"/>
  <c r="I75" i="19" s="1"/>
  <c r="B10" i="12" s="1"/>
  <c r="I71" i="18"/>
  <c r="I72" i="18" s="1"/>
  <c r="H72" i="18" s="1"/>
  <c r="I45" i="18"/>
  <c r="I46" i="18" s="1"/>
  <c r="H46" i="18" s="1"/>
  <c r="I32" i="18"/>
  <c r="I33" i="18" s="1"/>
  <c r="H33" i="18" s="1"/>
  <c r="I20" i="18"/>
  <c r="E16" i="16"/>
  <c r="H20" i="18" l="1"/>
  <c r="I114" i="18"/>
  <c r="B9" i="12" s="1"/>
  <c r="B17" i="12" s="1"/>
  <c r="J29" i="19"/>
  <c r="E18" i="16"/>
</calcChain>
</file>

<file path=xl/sharedStrings.xml><?xml version="1.0" encoding="utf-8"?>
<sst xmlns="http://schemas.openxmlformats.org/spreadsheetml/2006/main" count="1193" uniqueCount="329">
  <si>
    <t>Locatie Groningen</t>
  </si>
  <si>
    <t>Dienstverlening</t>
  </si>
  <si>
    <t>Toeslag in %</t>
  </si>
  <si>
    <t>Uurtarief (incl. BTW)</t>
  </si>
  <si>
    <t>Uren per dag</t>
  </si>
  <si>
    <t>Totaal per dag</t>
  </si>
  <si>
    <t>NVT</t>
  </si>
  <si>
    <t>Totaalkosten per dag</t>
  </si>
  <si>
    <t>Uren per dag / stuks</t>
  </si>
  <si>
    <t>BEVEILIGING</t>
  </si>
  <si>
    <t>Openen / sluiten door surveillancedienst, regulier (A)</t>
  </si>
  <si>
    <t>Openen / sluiten door surveillancedienst, niet regulier (B)</t>
  </si>
  <si>
    <t>Alarmopvolgingen (B)</t>
  </si>
  <si>
    <t>Aansluiting meldkamer en keyholding (per jaar) (A)</t>
  </si>
  <si>
    <t>Totaalkosten per maand Groningen (A)</t>
  </si>
  <si>
    <t>(Fictieve) Totaalkosten per maand Groningen (B)</t>
  </si>
  <si>
    <t>(Fictieve) Totaalkosten per jaar Groningen</t>
  </si>
  <si>
    <t>Locatie Zwolle</t>
  </si>
  <si>
    <t>Locatie Arnhem</t>
  </si>
  <si>
    <t>Totaalkosten per maand Zwolle (A)</t>
  </si>
  <si>
    <t>(Fictieve) Totaalkosten per maand Zwolle (B)</t>
  </si>
  <si>
    <t>(Fictieve) Totaalkosten per jaar Zwolle</t>
  </si>
  <si>
    <t>Totaalkosten per maand Arnhem (A)</t>
  </si>
  <si>
    <t>(Fictieve) Totaalkosten per maand Arnhem (B)</t>
  </si>
  <si>
    <t>(Fictieve) Totaalkosten per jaar Arnhem</t>
  </si>
  <si>
    <t>Locatie Amsterdam</t>
  </si>
  <si>
    <t>Totaalkosten per maand Amsterdam (A)</t>
  </si>
  <si>
    <t>(Fictieve) Totaalkosten per maand Amsterdam (B)</t>
  </si>
  <si>
    <t>(Fictieve) Totaalkosten per jaar Amsterdam</t>
  </si>
  <si>
    <t>Locatie Rotterdam</t>
  </si>
  <si>
    <t>Totaalkosten per maand Rotterdam (A)</t>
  </si>
  <si>
    <t>(Fictieve) Totaalkosten per maand Rotterdam (B)</t>
  </si>
  <si>
    <t>(Fictieve) Totaalkosten per jaar Rotterdam</t>
  </si>
  <si>
    <t>Locatie Eindhoven</t>
  </si>
  <si>
    <t>Totaalkosten per maand Eindhoven (A)</t>
  </si>
  <si>
    <t>(Fictieve) Totaalkosten per maand Eindhoven (B)</t>
  </si>
  <si>
    <t>(Fictieve) Totaalkosten per jaar Eindhoven</t>
  </si>
  <si>
    <t>Locatie Apeldoorn, De Grift</t>
  </si>
  <si>
    <t>Totaalkosten per maand Apeldoorn, De Grift (A)</t>
  </si>
  <si>
    <t>(Fictieve) Totaalkosten per maand Apeldoorn, De Grift (B)</t>
  </si>
  <si>
    <t>(Fictieve) Totaalkosten per jaar Apeldoorn, De Grift</t>
  </si>
  <si>
    <t>Locatie Apeldoorn, De Brug</t>
  </si>
  <si>
    <t>Totaalkosten per maand Apeldoorn, De Brug (A)</t>
  </si>
  <si>
    <t>(Fictieve) Totaalkosten per maand Apeldoorn, De Brug (B)</t>
  </si>
  <si>
    <t>(Fictieve) Totaalkosten per jaar Apeldoorn, De Brug</t>
  </si>
  <si>
    <t>Te beoordelen (fictieve) totaalkosten Beveiliging per jaar</t>
  </si>
  <si>
    <t>Receptiediensten</t>
  </si>
  <si>
    <t>Locatie Apeldoorn De Grift</t>
  </si>
  <si>
    <t>Totaalkosten per maand Apeldoorn De Grift (A)</t>
  </si>
  <si>
    <t>(Fictieve) Totaalkosten per maand Apeldoorn De Grift (B)</t>
  </si>
  <si>
    <t>(Fictieve) Totaalkosten per jaar Apeldoorn De Grift</t>
  </si>
  <si>
    <t>Locatie Apeldoorn De Brug</t>
  </si>
  <si>
    <t>Totaalkosten per maand Apeldoorn De Brug (A)</t>
  </si>
  <si>
    <t>(Fictieve) Totaalkosten per maand Apeldoorn De Brug (B)</t>
  </si>
  <si>
    <t>(Fictieve) Totaalkosten per jaar Apeldoorn De Brug</t>
  </si>
  <si>
    <t>Te beoordelen (fictieve) totaalkosten Receptiediensten per jaar</t>
  </si>
  <si>
    <t>Component</t>
  </si>
  <si>
    <t>Uurtarief excl BTW</t>
  </si>
  <si>
    <t>Kosten per maand</t>
  </si>
  <si>
    <t>Kosten per jaar</t>
  </si>
  <si>
    <t>Cateringmedewerker</t>
  </si>
  <si>
    <t>Exploitatiekosten</t>
  </si>
  <si>
    <t>n.v.t.</t>
  </si>
  <si>
    <t>Subtotaal exclusief BTW</t>
  </si>
  <si>
    <t>BTW</t>
  </si>
  <si>
    <t>Vaste aanneemsom inclusief BTW</t>
  </si>
  <si>
    <t xml:space="preserve">Locatie Zwolle </t>
  </si>
  <si>
    <t xml:space="preserve">Locatie Eindhoven </t>
  </si>
  <si>
    <t xml:space="preserve">Locatie Apeldoorn 'De Grift' </t>
  </si>
  <si>
    <t>Locatie Apeldoorn 'De Brug'</t>
  </si>
  <si>
    <t>CATERING DIENSTVERLENING</t>
  </si>
  <si>
    <t>CATERING VERGADERSERVICE EN -LUNCHES</t>
  </si>
  <si>
    <t>Dagdienst Gastvrouw/-heer (A)</t>
  </si>
  <si>
    <t>Inzet Gastvrouw niet-regulier (B)</t>
  </si>
  <si>
    <t>Dagdienst Receptie (A)</t>
  </si>
  <si>
    <t>Inzet Receptie niet-regulier (B)</t>
  </si>
  <si>
    <t>Aantal personen per jaar</t>
  </si>
  <si>
    <t>Kosten per persoon  excl BTW</t>
  </si>
  <si>
    <t>Te beoordelen fictieve totaalkosten vergaderservice en vergaderlunches per jaar inclusief BTW (B)</t>
  </si>
  <si>
    <t>Te beoordelen vaste aanneemsom per jaar (A)</t>
  </si>
  <si>
    <t>SCHOONMAAK</t>
  </si>
  <si>
    <t>Groningen schoonmaak</t>
  </si>
  <si>
    <t>Ruimtegroep</t>
  </si>
  <si>
    <t>M²</t>
  </si>
  <si>
    <t>Serviceniveau (SN)</t>
  </si>
  <si>
    <t xml:space="preserve">Kosten </t>
  </si>
  <si>
    <t>Norm SN 3</t>
  </si>
  <si>
    <t>per dag</t>
  </si>
  <si>
    <t>per maand</t>
  </si>
  <si>
    <t>per jaar</t>
  </si>
  <si>
    <t>A - Lesruimten (LS)</t>
  </si>
  <si>
    <t>B - Horecaruimten (HO)</t>
  </si>
  <si>
    <t>C - Bureauruimten (BU)</t>
  </si>
  <si>
    <t>D - Verkeersruimten (VE)</t>
  </si>
  <si>
    <t>E - Sanitaire ruimten (SA)</t>
  </si>
  <si>
    <t>Totaal inclusief BTW</t>
  </si>
  <si>
    <t>Zwolle schoonmaak</t>
  </si>
  <si>
    <t>Arnhem schoonmaak</t>
  </si>
  <si>
    <t>Amsterdam schoonmaak</t>
  </si>
  <si>
    <t>Rotterdam schoonmaak</t>
  </si>
  <si>
    <t>Eindhoven schoonmaak</t>
  </si>
  <si>
    <t>Apeldoorn 'De Grift' schoonmaak</t>
  </si>
  <si>
    <t>Apeldoorn 'De Brug' schoonmaak</t>
  </si>
  <si>
    <t>Gevelglas buitenzijde</t>
  </si>
  <si>
    <t>Gevelglas binnenzijde</t>
  </si>
  <si>
    <t>Locatie</t>
  </si>
  <si>
    <t>Rotterdam</t>
  </si>
  <si>
    <t>Eindhoven</t>
  </si>
  <si>
    <t>Zwolle</t>
  </si>
  <si>
    <t>Arnhem</t>
  </si>
  <si>
    <t>Aantal</t>
  </si>
  <si>
    <t>Uurtarief SN3
(ex BTW)</t>
  </si>
  <si>
    <t>Uren inzet per dag</t>
  </si>
  <si>
    <t>SN 3</t>
  </si>
  <si>
    <t>Vergaderlunch</t>
  </si>
  <si>
    <t>Gedekte lunch</t>
  </si>
  <si>
    <t>Vergaderservice</t>
  </si>
  <si>
    <t>Omschrijving</t>
  </si>
  <si>
    <t>m² buiten</t>
  </si>
  <si>
    <t>m² binnen</t>
  </si>
  <si>
    <t>Frequentie</t>
  </si>
  <si>
    <t>Groningen</t>
  </si>
  <si>
    <t>gevelglas buitenzijde</t>
  </si>
  <si>
    <t>gevelglas binnenzijde</t>
  </si>
  <si>
    <t>seperatieglas</t>
  </si>
  <si>
    <t>Totaal</t>
  </si>
  <si>
    <t>hoogwerker t.b.v dakglas</t>
  </si>
  <si>
    <t>Amsterdam</t>
  </si>
  <si>
    <t>Apeldoorn De Grift</t>
  </si>
  <si>
    <t>hoogwerker</t>
  </si>
  <si>
    <t>gevel platen</t>
  </si>
  <si>
    <t>binnen bg + luifel (incl hoogwerker)</t>
  </si>
  <si>
    <t xml:space="preserve"> </t>
  </si>
  <si>
    <t>Apeldoorn De Brug</t>
  </si>
  <si>
    <t>hoogwerker buitenglas</t>
  </si>
  <si>
    <t>hoogwerker gevelplaten</t>
  </si>
  <si>
    <t>Separatieglas</t>
  </si>
  <si>
    <t>GLASBEWASSING</t>
  </si>
  <si>
    <t>BTW (in %)</t>
  </si>
  <si>
    <t>Beurtprijs (incl BTW)</t>
  </si>
  <si>
    <t>Jaarprijs (incl BTW)</t>
  </si>
  <si>
    <t>Maandprijs (Incl. BTW)</t>
  </si>
  <si>
    <t>m² separatie</t>
  </si>
  <si>
    <t>m²</t>
  </si>
  <si>
    <t>Prijs m² (incl BTW)</t>
  </si>
  <si>
    <t>HUISMEESTERDIENSTEN</t>
  </si>
  <si>
    <t>Uurtarief incl BTW</t>
  </si>
  <si>
    <t>Huismeester</t>
  </si>
  <si>
    <t>Apeldoorn 'De Grift' huismeesterdiensten</t>
  </si>
  <si>
    <t>Apeldoorn 'De Brug' huismeesterdiensten</t>
  </si>
  <si>
    <t>Eindhoven huismeesterdiensten</t>
  </si>
  <si>
    <t>Huismeester op afroep, alle locaties</t>
  </si>
  <si>
    <t>Te beoordelen (fictieve) totaalkosten Huismeesterdiensten per jaar</t>
  </si>
  <si>
    <t>Huismeester (A)</t>
  </si>
  <si>
    <t>Huismeester op afroep (B)</t>
  </si>
  <si>
    <t>Fictief aantal uren per dag</t>
  </si>
  <si>
    <t>PLAAGDIERENBEHEERSING</t>
  </si>
  <si>
    <t>Aantal behandelingen per jaar</t>
  </si>
  <si>
    <t>Tarief incl BTW</t>
  </si>
  <si>
    <t>Inspectie/behandeling conform systeem</t>
  </si>
  <si>
    <t>Totaalprijs Groningen per jaar, incl BTW</t>
  </si>
  <si>
    <t>Totaalprijs Zwolle per jaar, incl BTW</t>
  </si>
  <si>
    <t>Totaalprijs Arnhem per jaar, incl BTW</t>
  </si>
  <si>
    <t>Totaalprijs Amsterdam per jaar, incl BTW</t>
  </si>
  <si>
    <t>Totaalprijs Rotterdam per jaar, incl BTW</t>
  </si>
  <si>
    <t>Totaalprijs Eindhoven per jaar, incl BTW</t>
  </si>
  <si>
    <t>Totaal Apeldoorn 'de Grift' per jaar, incl BTW</t>
  </si>
  <si>
    <t>Totaal Apeldoorn 'de Brug' per jaar, incl BTW</t>
  </si>
  <si>
    <t>Aantal bakken</t>
  </si>
  <si>
    <t>Aantal eenheden</t>
  </si>
  <si>
    <t>Onderhoudsprijs per vestiging     per jaar</t>
  </si>
  <si>
    <t>Gemiddelde huurprijs per plantenbak per jaar</t>
  </si>
  <si>
    <t>Huurprijs plantenbakken totaal per locatie</t>
  </si>
  <si>
    <t>Totaalprijs         incl. BTW            per jaar</t>
  </si>
  <si>
    <t>Overzicht specials</t>
  </si>
  <si>
    <t>BINNENBEPLANTING</t>
  </si>
  <si>
    <t>Onderhoudsprijs per eenheid (incl BTW) per jaar</t>
  </si>
  <si>
    <t>Gemiddelde huurprijs (incl BTW) per plantenbak per jaar</t>
  </si>
  <si>
    <r>
      <t>Prijs per m</t>
    </r>
    <r>
      <rPr>
        <b/>
        <sz val="10"/>
        <color theme="0"/>
        <rFont val="Calibri"/>
        <family val="2"/>
      </rPr>
      <t>² (ex BTW)</t>
    </r>
  </si>
  <si>
    <r>
      <t>Prijs per m</t>
    </r>
    <r>
      <rPr>
        <b/>
        <sz val="10"/>
        <color theme="0"/>
        <rFont val="Calibri"/>
        <family val="2"/>
      </rPr>
      <t>² (incl BTW)</t>
    </r>
  </si>
  <si>
    <t>Onderhoud binnenbeplanting</t>
  </si>
  <si>
    <t>Gemiddelde huurprijs plantenbakken</t>
  </si>
  <si>
    <r>
      <t>Prijs per stuk</t>
    </r>
    <r>
      <rPr>
        <b/>
        <sz val="10"/>
        <color theme="0"/>
        <rFont val="Calibri"/>
        <family val="2"/>
      </rPr>
      <t xml:space="preserve"> (incl BTW)</t>
    </r>
  </si>
  <si>
    <t>Overzicht reguliere plantenbakken</t>
  </si>
  <si>
    <t>Te beoordelen (fictieve) totaalkosten Binnenbeplanting Regulier per jaar inclusief BTW (A)</t>
  </si>
  <si>
    <t>Te beoordelen totaalkosten Binnenbeplanting Specials per jaar inclusief BTW (A)</t>
  </si>
  <si>
    <t>Huurprijs plantenbak Kadasterbomen</t>
  </si>
  <si>
    <t>Te beoordelen (fictieve) totaalkosten Binnenbeplanting per jaar (A)</t>
  </si>
  <si>
    <t>Merk</t>
  </si>
  <si>
    <t>Typenummer</t>
  </si>
  <si>
    <t>Digitale luchtverfrisser</t>
  </si>
  <si>
    <t>Schoonloopmat 85 x 300</t>
  </si>
  <si>
    <t>CWS</t>
  </si>
  <si>
    <t>712 METAL-SV</t>
  </si>
  <si>
    <t>1850 METAL-SV</t>
  </si>
  <si>
    <t>SANITAIRE VOORZIENINGEN</t>
  </si>
  <si>
    <t>Servicefrequentie</t>
  </si>
  <si>
    <t>Prijs ex BTW service per keer</t>
  </si>
  <si>
    <t>Prijs incl BTW service per keer</t>
  </si>
  <si>
    <t>Servicefrequentie per jaar</t>
  </si>
  <si>
    <t>Prijs per jaar incl BTW</t>
  </si>
  <si>
    <t xml:space="preserve">Prijs (incl BTW) 
per jaar </t>
  </si>
  <si>
    <t>Schoonloopmat 150 x 250</t>
  </si>
  <si>
    <t>Locatie apeldoorn, De Grift</t>
  </si>
  <si>
    <t>Schoonloopmat 115 x 118</t>
  </si>
  <si>
    <t>Locatie apeldoorn, De Brug</t>
  </si>
  <si>
    <t>Disposables</t>
  </si>
  <si>
    <t>Schuimzeep</t>
  </si>
  <si>
    <t>Handdoek cassettes</t>
  </si>
  <si>
    <t>Vouwhanddoeken</t>
  </si>
  <si>
    <t>Toiletpapier CWS</t>
  </si>
  <si>
    <t>Type</t>
  </si>
  <si>
    <t>1391M/1363M</t>
  </si>
  <si>
    <t>1391/1363</t>
  </si>
  <si>
    <t>1255MZ</t>
  </si>
  <si>
    <t>Foam</t>
  </si>
  <si>
    <t>330m handdoek</t>
  </si>
  <si>
    <t>660m handdoek</t>
  </si>
  <si>
    <t>24 x 100m</t>
  </si>
  <si>
    <t>48 x 100m</t>
  </si>
  <si>
    <t>2.250 stuks</t>
  </si>
  <si>
    <t>12 x 500ml</t>
  </si>
  <si>
    <t>Inhoud per doos/pak (eenheid)</t>
  </si>
  <si>
    <t>Prijs (incl BTW) per eenheid</t>
  </si>
  <si>
    <t>Prijs per jaar</t>
  </si>
  <si>
    <t>Fictieve afname aantal eenheden per jaar</t>
  </si>
  <si>
    <t>Fictieve totaalprijs per jaar (B)</t>
  </si>
  <si>
    <t>Totaalprijs (incl BTW) per jaar (A)</t>
  </si>
  <si>
    <t>WARME DRANKEN AUTOMATEN</t>
  </si>
  <si>
    <t>Aantal automaten</t>
  </si>
  <si>
    <t>Huurprijs per automaat</t>
  </si>
  <si>
    <t>Totale huurprijs</t>
  </si>
  <si>
    <t xml:space="preserve">Groningen </t>
  </si>
  <si>
    <t>Apeldoorn ‘De Grift’</t>
  </si>
  <si>
    <t>Apeldoorn ‘De Brug’</t>
  </si>
  <si>
    <t>Automaat vergelijkbaar met: PSL 1000 Expresso (Maas)</t>
  </si>
  <si>
    <t>Automaat vergelijkbaar met: PSL 50 Expresso (Maas)</t>
  </si>
  <si>
    <t>Verbruikskosten</t>
  </si>
  <si>
    <t>Chocolademelk</t>
  </si>
  <si>
    <t>Verstrekking</t>
  </si>
  <si>
    <t>Vaste aanneemsom (incl BTW) per jaar (A)</t>
  </si>
  <si>
    <t>Prijs per verstrekking (ex BTW)</t>
  </si>
  <si>
    <t>Totale kosten (ex BTW per jaar)</t>
  </si>
  <si>
    <t>Espresso</t>
  </si>
  <si>
    <t>Koud water</t>
  </si>
  <si>
    <t>Fictief aantal verstrekkingen per jaar</t>
  </si>
  <si>
    <r>
      <t>Prijs per eenheid</t>
    </r>
    <r>
      <rPr>
        <b/>
        <sz val="10"/>
        <color theme="0"/>
        <rFont val="Calibri"/>
        <family val="2"/>
      </rPr>
      <t xml:space="preserve"> (ex BTW)</t>
    </r>
    <r>
      <rPr>
        <b/>
        <sz val="10"/>
        <color theme="0"/>
        <rFont val="Arial"/>
        <family val="2"/>
      </rPr>
      <t xml:space="preserve"> per jaar</t>
    </r>
  </si>
  <si>
    <t>Huurprijs per stuk ex BTW per jaar</t>
  </si>
  <si>
    <t>Huurprijs per stuk incl BTW per jaar</t>
  </si>
  <si>
    <t>Totaal ex BTW</t>
  </si>
  <si>
    <t>Heet water</t>
  </si>
  <si>
    <t>Koffie zwart</t>
  </si>
  <si>
    <t>Cappuccino</t>
  </si>
  <si>
    <t>Koffie met melk</t>
  </si>
  <si>
    <t>Thee (zwart)</t>
  </si>
  <si>
    <t>Thee met suiker</t>
  </si>
  <si>
    <t>Koffie compleet</t>
  </si>
  <si>
    <t>Totaal incl BTW (B)</t>
  </si>
  <si>
    <t>Om tot een maand-/jaartotaal te komen wordt uitgegaan van 255 werkbare dagen per jaar</t>
  </si>
  <si>
    <t>Kosten met een (A) betreffen een vaste aanneemsom, kosten met een (B) betreffen variabele kosten.</t>
  </si>
  <si>
    <t>Vaste aanneemsom inclusief BTW (A)</t>
  </si>
  <si>
    <t>Totale (fictieve) kosten per jaar inclusief BTW</t>
  </si>
  <si>
    <t>Kosten van de binnenbeplanting betreffen een (fictieve) aanneemsom, aangezien na gunning in overleg kan worden gekeken naar alternatieven.</t>
  </si>
  <si>
    <t>Warme dranken automaten: Bij de gebruikskosten zijn de 10 meest voorkomende verstrekkingen opgenomen. Opdrachtnemer dient voor eventuele andere verstrekkingen eveneens marktconforme prijzen te berekenen.</t>
  </si>
  <si>
    <t xml:space="preserve">Instructie: </t>
  </si>
  <si>
    <t>Inschrijver vult uitsluitend de lichtblauw gekleurde cellen in</t>
  </si>
  <si>
    <t>Toelichting:</t>
  </si>
  <si>
    <t>De huurtarieven voor warme dranken automaten zijn inclusief service en onderhoud.</t>
  </si>
  <si>
    <t>Voor akkoord:</t>
  </si>
  <si>
    <t>Dit Prijsopgaveformulier bestaat uit de volgende tabbladen, allen gezien en akkoord bevonden:</t>
  </si>
  <si>
    <t>Naam Inschrijver</t>
  </si>
  <si>
    <t>Naam bevoegd functionaris</t>
  </si>
  <si>
    <t>Functie</t>
  </si>
  <si>
    <t>Datum</t>
  </si>
  <si>
    <t>Handtekening</t>
  </si>
  <si>
    <t>*Beheer</t>
  </si>
  <si>
    <t>*Beveiliging</t>
  </si>
  <si>
    <t>*Receptie</t>
  </si>
  <si>
    <t>*Catering 1</t>
  </si>
  <si>
    <t>*Catering 2</t>
  </si>
  <si>
    <t>*Schoonmaak</t>
  </si>
  <si>
    <t>*Glasbewassing</t>
  </si>
  <si>
    <t>*Huismeester</t>
  </si>
  <si>
    <t>*Plaagdierbestrijding</t>
  </si>
  <si>
    <t>*Binnenbeplanting</t>
  </si>
  <si>
    <t>*Sanitaire voorzieningen</t>
  </si>
  <si>
    <t>*Warme dranken automaten</t>
  </si>
  <si>
    <t>*Totaal</t>
  </si>
  <si>
    <t>FACILITAIR BEHEER</t>
  </si>
  <si>
    <t>Beheervergoeding (fee)</t>
  </si>
  <si>
    <t>Totaalkosten per jaar Kadaster landelijk beheer</t>
  </si>
  <si>
    <t xml:space="preserve">Nulmeting </t>
  </si>
  <si>
    <t>Eenmalig tarief (ex BTW)</t>
  </si>
  <si>
    <t>Kosten per maand (ex BTW)</t>
  </si>
  <si>
    <t>Kosten per jaar (ex BTW)</t>
  </si>
  <si>
    <t>Totale (fictieve) kosten Facilitaire Diensten per jaar</t>
  </si>
  <si>
    <t xml:space="preserve">Dienstverlening </t>
  </si>
  <si>
    <t>Totaalprijs per dienst, per jaar incl BTW</t>
  </si>
  <si>
    <t>Beheer</t>
  </si>
  <si>
    <t>Receptie</t>
  </si>
  <si>
    <t>Beveiliging</t>
  </si>
  <si>
    <t>Catering 1</t>
  </si>
  <si>
    <t>Catering 2</t>
  </si>
  <si>
    <t>Schoonmaak</t>
  </si>
  <si>
    <t>Glasbewassing</t>
  </si>
  <si>
    <t>Plaagdierbeheersing</t>
  </si>
  <si>
    <t>Binnenbeplanting</t>
  </si>
  <si>
    <t>Sanitaire voorzieningen</t>
  </si>
  <si>
    <t>Warme dranken automaten</t>
  </si>
  <si>
    <t>Norm SN 2</t>
  </si>
  <si>
    <t>SN 2</t>
  </si>
  <si>
    <t>Totaal inclusief BTW (A)</t>
  </si>
  <si>
    <t>Computerreiniging</t>
  </si>
  <si>
    <t>Totaal aantal PC's</t>
  </si>
  <si>
    <t>Prijs totaal PC's</t>
  </si>
  <si>
    <t>Totaalprijs per jaar</t>
  </si>
  <si>
    <t>Prijs per stuk (incl BTW)</t>
  </si>
  <si>
    <t>Computerreiniging (B)</t>
  </si>
  <si>
    <t>Totaal per jaar (incl BTW)</t>
  </si>
  <si>
    <t>Vaste aanneemsom per jaar (A)</t>
  </si>
  <si>
    <t>Totaal per jaar (B)</t>
  </si>
  <si>
    <t>Te beoordelen (fictieve) totaalkosten Sanitaire voorzieningen per jaar (B)</t>
  </si>
  <si>
    <t>Te beoordelen (fictieve) totaalkosten Warme dranken automaten per jaar</t>
  </si>
  <si>
    <t>Te beoordelen (fictieve) totaalkosten per jaar</t>
  </si>
  <si>
    <t>Inschrijver kan geen rechten ontlenen aan de in dit prijzenblad opgegeven aantallen. Aantallen vierkante meters kunnen helaas afwijken van de werkelijke situatie. Voor deze prijsopgave dienen de genoemde aantallen aangehouden te worden. Indien na gunning blijkt dat de werkelijke aantallen afwijken zullen de berekende aanneemsommen naar rato worden aangepast.</t>
  </si>
  <si>
    <t>Behorend bij de Offerteaanvraag EA Facilitaire Diensten met kenmerk 23.017525</t>
  </si>
  <si>
    <t xml:space="preserve">Bijlage 3 Prijsopgaveformulier </t>
  </si>
  <si>
    <t>Uurtarief SN2 
(ex BTW)</t>
  </si>
  <si>
    <t>Damesverband 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</si>
</sst>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000"/>
    <numFmt numFmtId="167" formatCode="_-* #,##0.00_-;_-* #,##0.00\-;_-* &quot;-&quot;??_-;_-@_-"/>
    <numFmt numFmtId="168" formatCode="_-&quot;€&quot;\ * #,##0.000000_-;_-&quot;€&quot;\ * #,##0.000000\-;_-&quot;€&quot;\ * &quot;-&quot;??_-;_-@_-"/>
  </numFmts>
  <fonts count="29" x14ac:knownFonts="1">
    <font>
      <sz val="11"/>
      <color theme="1"/>
      <name val="Calibri"/>
      <family val="2"/>
      <scheme val="minor"/>
    </font>
    <font>
      <sz val="9"/>
      <color theme="1"/>
      <name val="Arial"/>
      <family val="2"/>
    </font>
    <font>
      <sz val="10"/>
      <name val="Arial"/>
      <family val="2"/>
    </font>
    <font>
      <b/>
      <sz val="10"/>
      <name val="Arial"/>
      <family val="2"/>
    </font>
    <font>
      <b/>
      <sz val="9"/>
      <color indexed="9"/>
      <name val="Arial"/>
      <family val="2"/>
    </font>
    <font>
      <sz val="10"/>
      <color theme="0"/>
      <name val="Arial"/>
      <family val="2"/>
    </font>
    <font>
      <b/>
      <sz val="10"/>
      <color theme="0"/>
      <name val="Arial"/>
      <family val="2"/>
    </font>
    <font>
      <b/>
      <sz val="9"/>
      <name val="Arial"/>
      <family val="2"/>
    </font>
    <font>
      <b/>
      <sz val="9"/>
      <color theme="1"/>
      <name val="Arial"/>
      <family val="2"/>
    </font>
    <font>
      <sz val="11"/>
      <color theme="1"/>
      <name val="Calibri"/>
      <family val="2"/>
      <scheme val="minor"/>
    </font>
    <font>
      <sz val="10"/>
      <color rgb="FF000000"/>
      <name val="Arial"/>
      <family val="2"/>
    </font>
    <font>
      <b/>
      <sz val="10"/>
      <color indexed="9"/>
      <name val="Arial"/>
      <family val="2"/>
    </font>
    <font>
      <sz val="10"/>
      <color indexed="9"/>
      <name val="Arial"/>
      <family val="2"/>
    </font>
    <font>
      <b/>
      <sz val="10"/>
      <color rgb="FFFF0000"/>
      <name val="Arial"/>
      <family val="2"/>
    </font>
    <font>
      <sz val="10"/>
      <color indexed="10"/>
      <name val="Arial"/>
      <family val="2"/>
    </font>
    <font>
      <sz val="10"/>
      <color theme="1"/>
      <name val="Arial"/>
      <family val="2"/>
    </font>
    <font>
      <sz val="10"/>
      <color rgb="FFFF0000"/>
      <name val="Arial"/>
      <family val="2"/>
    </font>
    <font>
      <b/>
      <u/>
      <sz val="10"/>
      <name val="Arial"/>
      <family val="2"/>
    </font>
    <font>
      <b/>
      <sz val="9"/>
      <color theme="0"/>
      <name val="Arial"/>
      <family val="2"/>
    </font>
    <font>
      <b/>
      <sz val="10"/>
      <color theme="0"/>
      <name val="Calibri"/>
      <family val="2"/>
    </font>
    <font>
      <sz val="8"/>
      <name val="Calibri"/>
      <family val="2"/>
      <scheme val="minor"/>
    </font>
    <font>
      <b/>
      <sz val="10"/>
      <color theme="1"/>
      <name val="Arial"/>
      <family val="2"/>
    </font>
    <font>
      <sz val="9"/>
      <name val="Arial"/>
      <family val="2"/>
    </font>
    <font>
      <sz val="10"/>
      <color rgb="FF1F497D"/>
      <name val="Verdana"/>
      <family val="2"/>
    </font>
    <font>
      <sz val="10.5"/>
      <color rgb="FF000000"/>
      <name val="Calibri"/>
      <family val="2"/>
    </font>
    <font>
      <b/>
      <sz val="10"/>
      <color rgb="FF1F497D"/>
      <name val="Verdana"/>
      <family val="2"/>
    </font>
    <font>
      <b/>
      <sz val="16"/>
      <color theme="1"/>
      <name val="Arial"/>
      <family val="2"/>
    </font>
    <font>
      <b/>
      <sz val="12"/>
      <color theme="0"/>
      <name val="Arial"/>
      <family val="2"/>
    </font>
    <font>
      <sz val="9"/>
      <color theme="0"/>
      <name val="Arial"/>
      <family val="2"/>
    </font>
  </fonts>
  <fills count="12">
    <fill>
      <patternFill patternType="none"/>
    </fill>
    <fill>
      <patternFill patternType="gray125"/>
    </fill>
    <fill>
      <patternFill patternType="solid">
        <fgColor indexed="56"/>
        <bgColor indexed="64"/>
      </patternFill>
    </fill>
    <fill>
      <patternFill patternType="solid">
        <fgColor indexed="44"/>
        <bgColor indexed="64"/>
      </patternFill>
    </fill>
    <fill>
      <patternFill patternType="solid">
        <fgColor theme="4" tint="-0.499984740745262"/>
        <bgColor indexed="64"/>
      </patternFill>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4" tint="-0.249977111117893"/>
        <bgColor indexed="64"/>
      </patternFill>
    </fill>
  </fills>
  <borders count="3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8"/>
      </left>
      <right style="thin">
        <color indexed="8"/>
      </right>
      <top/>
      <bottom style="thin">
        <color indexed="8"/>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s>
  <cellStyleXfs count="7">
    <xf numFmtId="0" fontId="0" fillId="0" borderId="0"/>
    <xf numFmtId="0" fontId="2" fillId="0" borderId="0"/>
    <xf numFmtId="9" fontId="2" fillId="0" borderId="0" applyFont="0" applyFill="0" applyBorder="0" applyAlignment="0" applyProtection="0"/>
    <xf numFmtId="9" fontId="9" fillId="0" borderId="0" applyFont="0" applyFill="0" applyBorder="0" applyAlignment="0" applyProtection="0"/>
    <xf numFmtId="167" fontId="2" fillId="0" borderId="0" applyFont="0" applyFill="0" applyBorder="0" applyAlignment="0" applyProtection="0"/>
    <xf numFmtId="0" fontId="2" fillId="0" borderId="0"/>
    <xf numFmtId="164" fontId="2" fillId="0" borderId="0" applyFont="0" applyFill="0" applyBorder="0" applyAlignment="0" applyProtection="0"/>
  </cellStyleXfs>
  <cellXfs count="342">
    <xf numFmtId="0" fontId="0" fillId="0" borderId="0" xfId="0"/>
    <xf numFmtId="0" fontId="2" fillId="0" borderId="0" xfId="1"/>
    <xf numFmtId="44" fontId="2" fillId="0" borderId="0" xfId="1" applyNumberFormat="1"/>
    <xf numFmtId="0" fontId="3" fillId="0" borderId="0" xfId="1" applyFont="1" applyAlignment="1">
      <alignment vertical="center"/>
    </xf>
    <xf numFmtId="44" fontId="3" fillId="0" borderId="0" xfId="1" applyNumberFormat="1" applyFont="1" applyAlignment="1">
      <alignment vertical="center"/>
    </xf>
    <xf numFmtId="0" fontId="2" fillId="0" borderId="2" xfId="1" applyBorder="1"/>
    <xf numFmtId="0" fontId="2" fillId="0" borderId="6" xfId="1" applyBorder="1"/>
    <xf numFmtId="165" fontId="2" fillId="0" borderId="0" xfId="1" applyNumberFormat="1"/>
    <xf numFmtId="0" fontId="2" fillId="0" borderId="2" xfId="1" applyBorder="1" applyAlignment="1">
      <alignment horizontal="center"/>
    </xf>
    <xf numFmtId="0" fontId="3" fillId="0" borderId="0" xfId="1" applyFont="1"/>
    <xf numFmtId="0" fontId="4" fillId="2" borderId="3" xfId="1" applyFont="1" applyFill="1" applyBorder="1" applyAlignment="1">
      <alignment vertical="center" wrapText="1"/>
    </xf>
    <xf numFmtId="0" fontId="4" fillId="2" borderId="2" xfId="1" applyFont="1" applyFill="1" applyBorder="1" applyAlignment="1">
      <alignment vertical="center" wrapText="1"/>
    </xf>
    <xf numFmtId="164" fontId="4" fillId="2" borderId="2" xfId="1" applyNumberFormat="1" applyFont="1" applyFill="1" applyBorder="1" applyAlignment="1">
      <alignment vertical="center" wrapText="1"/>
    </xf>
    <xf numFmtId="9" fontId="2" fillId="0" borderId="2" xfId="1" applyNumberFormat="1" applyBorder="1" applyAlignment="1">
      <alignment horizontal="center"/>
    </xf>
    <xf numFmtId="164" fontId="2" fillId="0" borderId="2" xfId="1" applyNumberFormat="1" applyBorder="1" applyAlignment="1">
      <alignment horizontal="center"/>
    </xf>
    <xf numFmtId="165" fontId="2" fillId="0" borderId="2" xfId="1" applyNumberFormat="1" applyBorder="1" applyAlignment="1">
      <alignment horizontal="center"/>
    </xf>
    <xf numFmtId="0" fontId="4" fillId="2" borderId="4" xfId="1" applyFont="1" applyFill="1" applyBorder="1" applyAlignment="1">
      <alignment vertical="center" wrapText="1"/>
    </xf>
    <xf numFmtId="0" fontId="2" fillId="0" borderId="0" xfId="1" applyAlignment="1">
      <alignment vertical="center"/>
    </xf>
    <xf numFmtId="44" fontId="5" fillId="4" borderId="0" xfId="1" applyNumberFormat="1" applyFont="1" applyFill="1" applyAlignment="1">
      <alignment vertical="center"/>
    </xf>
    <xf numFmtId="166" fontId="2" fillId="0" borderId="0" xfId="1" applyNumberFormat="1"/>
    <xf numFmtId="10" fontId="0" fillId="0" borderId="0" xfId="2" applyNumberFormat="1" applyFont="1"/>
    <xf numFmtId="164" fontId="2" fillId="0" borderId="0" xfId="1" applyNumberFormat="1" applyAlignment="1">
      <alignment horizontal="center"/>
    </xf>
    <xf numFmtId="0" fontId="4" fillId="2" borderId="7" xfId="1" applyFont="1" applyFill="1" applyBorder="1" applyAlignment="1">
      <alignment vertical="center" wrapText="1"/>
    </xf>
    <xf numFmtId="0" fontId="4" fillId="2" borderId="11" xfId="1" applyFont="1" applyFill="1" applyBorder="1" applyAlignment="1">
      <alignment vertical="center" wrapText="1"/>
    </xf>
    <xf numFmtId="165" fontId="2" fillId="0" borderId="0" xfId="1" applyNumberFormat="1" applyAlignment="1">
      <alignment horizontal="center"/>
    </xf>
    <xf numFmtId="0" fontId="4" fillId="0" borderId="0" xfId="1" applyFont="1" applyAlignment="1">
      <alignment vertical="center" wrapText="1"/>
    </xf>
    <xf numFmtId="164" fontId="4" fillId="0" borderId="0" xfId="1" applyNumberFormat="1" applyFont="1" applyAlignment="1">
      <alignment vertical="center" wrapText="1"/>
    </xf>
    <xf numFmtId="165" fontId="4" fillId="0" borderId="0" xfId="1" applyNumberFormat="1" applyFont="1" applyAlignment="1">
      <alignment vertical="center" wrapText="1"/>
    </xf>
    <xf numFmtId="165" fontId="3" fillId="0" borderId="0" xfId="1" applyNumberFormat="1" applyFont="1" applyAlignment="1">
      <alignment vertical="center"/>
    </xf>
    <xf numFmtId="165" fontId="2" fillId="5" borderId="0" xfId="1" applyNumberFormat="1" applyFill="1" applyAlignment="1">
      <alignment horizontal="center"/>
    </xf>
    <xf numFmtId="164" fontId="4" fillId="2" borderId="3" xfId="1" applyNumberFormat="1" applyFont="1" applyFill="1" applyBorder="1" applyAlignment="1">
      <alignment vertical="center" wrapText="1"/>
    </xf>
    <xf numFmtId="164" fontId="4" fillId="2" borderId="12" xfId="1" applyNumberFormat="1" applyFont="1" applyFill="1" applyBorder="1" applyAlignment="1">
      <alignment vertical="center" wrapText="1"/>
    </xf>
    <xf numFmtId="164" fontId="4" fillId="2" borderId="13" xfId="1" applyNumberFormat="1" applyFont="1" applyFill="1" applyBorder="1" applyAlignment="1">
      <alignment vertical="center" wrapText="1"/>
    </xf>
    <xf numFmtId="164" fontId="4" fillId="2" borderId="1" xfId="1" applyNumberFormat="1" applyFont="1" applyFill="1" applyBorder="1" applyAlignment="1">
      <alignment vertical="center" wrapText="1"/>
    </xf>
    <xf numFmtId="0" fontId="1" fillId="0" borderId="0" xfId="0" applyFont="1" applyAlignment="1">
      <alignment vertical="top"/>
    </xf>
    <xf numFmtId="0" fontId="4" fillId="2" borderId="2" xfId="0" applyFont="1" applyFill="1" applyBorder="1" applyAlignment="1">
      <alignment vertical="top" wrapText="1"/>
    </xf>
    <xf numFmtId="0" fontId="7" fillId="0" borderId="0" xfId="0" applyFont="1" applyAlignment="1">
      <alignment vertical="top"/>
    </xf>
    <xf numFmtId="0" fontId="1" fillId="0" borderId="2" xfId="0" applyFont="1" applyBorder="1" applyAlignment="1">
      <alignment vertical="top"/>
    </xf>
    <xf numFmtId="164" fontId="4" fillId="2" borderId="2" xfId="0" applyNumberFormat="1" applyFont="1" applyFill="1" applyBorder="1" applyAlignment="1">
      <alignment vertical="top" wrapText="1"/>
    </xf>
    <xf numFmtId="0" fontId="8" fillId="0" borderId="0" xfId="0" applyFont="1" applyAlignment="1">
      <alignment vertical="top"/>
    </xf>
    <xf numFmtId="0" fontId="2" fillId="0" borderId="0" xfId="1" applyAlignment="1">
      <alignment horizontal="center"/>
    </xf>
    <xf numFmtId="1" fontId="2" fillId="0" borderId="2" xfId="1" applyNumberFormat="1" applyBorder="1" applyAlignment="1">
      <alignment horizontal="center"/>
    </xf>
    <xf numFmtId="0" fontId="3" fillId="0" borderId="0" xfId="1" applyFont="1" applyAlignment="1">
      <alignment vertical="top"/>
    </xf>
    <xf numFmtId="0" fontId="2" fillId="0" borderId="0" xfId="1" applyAlignment="1">
      <alignment vertical="top"/>
    </xf>
    <xf numFmtId="0" fontId="2" fillId="0" borderId="0" xfId="1" applyAlignment="1">
      <alignment horizontal="center" vertical="top"/>
    </xf>
    <xf numFmtId="14" fontId="3" fillId="0" borderId="0" xfId="4" applyNumberFormat="1" applyFont="1" applyAlignment="1">
      <alignment vertical="top"/>
    </xf>
    <xf numFmtId="167" fontId="2" fillId="0" borderId="0" xfId="4" applyFont="1" applyAlignment="1">
      <alignment vertical="top"/>
    </xf>
    <xf numFmtId="14" fontId="2" fillId="0" borderId="0" xfId="4" applyNumberFormat="1" applyFont="1" applyAlignment="1">
      <alignment vertical="top"/>
    </xf>
    <xf numFmtId="164" fontId="2" fillId="0" borderId="0" xfId="1" applyNumberFormat="1" applyAlignment="1">
      <alignment vertical="top"/>
    </xf>
    <xf numFmtId="0" fontId="2" fillId="0" borderId="8" xfId="1" applyBorder="1" applyAlignment="1">
      <alignment vertical="top"/>
    </xf>
    <xf numFmtId="167" fontId="2" fillId="0" borderId="2" xfId="4" applyFont="1" applyFill="1" applyBorder="1" applyAlignment="1">
      <alignment vertical="top"/>
    </xf>
    <xf numFmtId="164" fontId="2" fillId="0" borderId="2" xfId="4" applyNumberFormat="1" applyFont="1" applyFill="1" applyBorder="1" applyAlignment="1">
      <alignment vertical="top"/>
    </xf>
    <xf numFmtId="164" fontId="2" fillId="0" borderId="2" xfId="1" applyNumberFormat="1" applyBorder="1" applyAlignment="1">
      <alignment vertical="top"/>
    </xf>
    <xf numFmtId="0" fontId="2" fillId="0" borderId="2" xfId="1" applyBorder="1" applyAlignment="1">
      <alignment horizontal="center" vertical="top"/>
    </xf>
    <xf numFmtId="164" fontId="2" fillId="0" borderId="8" xfId="1" applyNumberFormat="1" applyBorder="1" applyAlignment="1">
      <alignment vertical="top"/>
    </xf>
    <xf numFmtId="0" fontId="2" fillId="5" borderId="0" xfId="1" applyFill="1" applyAlignment="1">
      <alignment vertical="top"/>
    </xf>
    <xf numFmtId="167" fontId="2" fillId="5" borderId="2" xfId="4" applyFont="1" applyFill="1" applyBorder="1" applyAlignment="1">
      <alignment vertical="top"/>
    </xf>
    <xf numFmtId="164" fontId="2" fillId="5" borderId="2" xfId="4" applyNumberFormat="1" applyFont="1" applyFill="1" applyBorder="1" applyAlignment="1">
      <alignment vertical="top"/>
    </xf>
    <xf numFmtId="0" fontId="2" fillId="5" borderId="2" xfId="1" applyFill="1" applyBorder="1" applyAlignment="1">
      <alignment horizontal="center" vertical="top"/>
    </xf>
    <xf numFmtId="164" fontId="2" fillId="5" borderId="2" xfId="1" applyNumberFormat="1" applyFill="1" applyBorder="1" applyAlignment="1">
      <alignment vertical="top"/>
    </xf>
    <xf numFmtId="0" fontId="15" fillId="0" borderId="8" xfId="1" applyFont="1" applyBorder="1" applyAlignment="1">
      <alignment vertical="top"/>
    </xf>
    <xf numFmtId="167" fontId="15" fillId="5" borderId="2" xfId="4" applyFont="1" applyFill="1" applyBorder="1" applyAlignment="1">
      <alignment vertical="top"/>
    </xf>
    <xf numFmtId="43" fontId="2" fillId="0" borderId="0" xfId="1" applyNumberFormat="1" applyAlignment="1">
      <alignment vertical="top"/>
    </xf>
    <xf numFmtId="167" fontId="3" fillId="0" borderId="0" xfId="1" applyNumberFormat="1" applyFont="1" applyAlignment="1">
      <alignment vertical="top"/>
    </xf>
    <xf numFmtId="164" fontId="3" fillId="0" borderId="0" xfId="1" applyNumberFormat="1" applyFont="1" applyAlignment="1">
      <alignment vertical="top"/>
    </xf>
    <xf numFmtId="0" fontId="2" fillId="0" borderId="2" xfId="1" applyBorder="1" applyAlignment="1">
      <alignment vertical="top"/>
    </xf>
    <xf numFmtId="44" fontId="2" fillId="0" borderId="2" xfId="4" applyNumberFormat="1" applyFont="1" applyBorder="1" applyAlignment="1">
      <alignment vertical="top"/>
    </xf>
    <xf numFmtId="167" fontId="2" fillId="0" borderId="0" xfId="4" applyFont="1" applyBorder="1" applyAlignment="1">
      <alignment vertical="top"/>
    </xf>
    <xf numFmtId="9" fontId="2" fillId="0" borderId="0" xfId="4" applyNumberFormat="1" applyFont="1" applyBorder="1" applyAlignment="1">
      <alignment vertical="top"/>
    </xf>
    <xf numFmtId="167" fontId="2" fillId="8" borderId="2" xfId="4" applyFont="1" applyFill="1" applyBorder="1" applyAlignment="1">
      <alignment vertical="top"/>
    </xf>
    <xf numFmtId="0" fontId="3" fillId="0" borderId="8" xfId="1" applyFont="1" applyBorder="1" applyAlignment="1">
      <alignment vertical="top"/>
    </xf>
    <xf numFmtId="167" fontId="15" fillId="8" borderId="2" xfId="4" applyFont="1" applyFill="1" applyBorder="1" applyAlignment="1">
      <alignment vertical="top"/>
    </xf>
    <xf numFmtId="0" fontId="2" fillId="10" borderId="0" xfId="1" applyFill="1" applyAlignment="1">
      <alignment vertical="center"/>
    </xf>
    <xf numFmtId="44" fontId="6" fillId="10" borderId="0" xfId="1" applyNumberFormat="1" applyFont="1" applyFill="1" applyAlignment="1">
      <alignment vertical="center"/>
    </xf>
    <xf numFmtId="0" fontId="13" fillId="0" borderId="0" xfId="1" applyFont="1" applyAlignment="1">
      <alignment vertical="center"/>
    </xf>
    <xf numFmtId="0" fontId="16" fillId="0" borderId="0" xfId="1" applyFont="1"/>
    <xf numFmtId="44" fontId="16" fillId="0" borderId="0" xfId="1" applyNumberFormat="1" applyFont="1"/>
    <xf numFmtId="0" fontId="6" fillId="10" borderId="2" xfId="1" applyFont="1" applyFill="1" applyBorder="1" applyAlignment="1">
      <alignment vertical="top"/>
    </xf>
    <xf numFmtId="167" fontId="6" fillId="10" borderId="2" xfId="4" applyFont="1" applyFill="1" applyBorder="1" applyAlignment="1">
      <alignment vertical="top"/>
    </xf>
    <xf numFmtId="164" fontId="6" fillId="10" borderId="2" xfId="4" applyNumberFormat="1" applyFont="1" applyFill="1" applyBorder="1" applyAlignment="1">
      <alignment vertical="top"/>
    </xf>
    <xf numFmtId="164" fontId="6" fillId="10" borderId="2" xfId="5" applyNumberFormat="1" applyFont="1" applyFill="1" applyBorder="1" applyAlignment="1">
      <alignment vertical="top"/>
    </xf>
    <xf numFmtId="0" fontId="6" fillId="10" borderId="2" xfId="1" applyFont="1" applyFill="1" applyBorder="1" applyAlignment="1">
      <alignment horizontal="center" vertical="top"/>
    </xf>
    <xf numFmtId="164" fontId="6" fillId="10" borderId="2" xfId="1" applyNumberFormat="1" applyFont="1" applyFill="1" applyBorder="1" applyAlignment="1">
      <alignment vertical="top"/>
    </xf>
    <xf numFmtId="0" fontId="2" fillId="5" borderId="2" xfId="1" applyFill="1" applyBorder="1" applyAlignment="1">
      <alignment vertical="top"/>
    </xf>
    <xf numFmtId="0" fontId="6" fillId="10" borderId="16" xfId="1" applyFont="1" applyFill="1" applyBorder="1" applyAlignment="1">
      <alignment vertical="top"/>
    </xf>
    <xf numFmtId="167" fontId="6" fillId="10" borderId="24" xfId="4" applyFont="1" applyFill="1" applyBorder="1" applyAlignment="1">
      <alignment vertical="top"/>
    </xf>
    <xf numFmtId="164" fontId="6" fillId="10" borderId="16" xfId="4" applyNumberFormat="1" applyFont="1" applyFill="1" applyBorder="1" applyAlignment="1">
      <alignment vertical="top"/>
    </xf>
    <xf numFmtId="164" fontId="6" fillId="10" borderId="28" xfId="5" applyNumberFormat="1" applyFont="1" applyFill="1" applyBorder="1" applyAlignment="1">
      <alignment vertical="top"/>
    </xf>
    <xf numFmtId="0" fontId="6" fillId="10" borderId="16" xfId="1" applyFont="1" applyFill="1" applyBorder="1" applyAlignment="1">
      <alignment horizontal="center" vertical="top"/>
    </xf>
    <xf numFmtId="164" fontId="6" fillId="10" borderId="23" xfId="1" applyNumberFormat="1" applyFont="1" applyFill="1" applyBorder="1" applyAlignment="1">
      <alignment vertical="top"/>
    </xf>
    <xf numFmtId="2" fontId="2" fillId="0" borderId="0" xfId="1" applyNumberFormat="1"/>
    <xf numFmtId="44" fontId="6" fillId="4" borderId="0" xfId="1" applyNumberFormat="1" applyFont="1" applyFill="1" applyAlignment="1">
      <alignment vertical="center"/>
    </xf>
    <xf numFmtId="9" fontId="2" fillId="0" borderId="0" xfId="1" applyNumberFormat="1" applyAlignment="1">
      <alignment horizontal="center"/>
    </xf>
    <xf numFmtId="9" fontId="0" fillId="0" borderId="0" xfId="2" applyFont="1" applyFill="1"/>
    <xf numFmtId="2" fontId="2" fillId="0" borderId="0" xfId="1" applyNumberFormat="1" applyAlignment="1">
      <alignment horizontal="center"/>
    </xf>
    <xf numFmtId="2" fontId="3" fillId="0" borderId="0" xfId="1" applyNumberFormat="1" applyFont="1" applyAlignment="1">
      <alignment vertical="center"/>
    </xf>
    <xf numFmtId="2" fontId="17" fillId="0" borderId="0" xfId="1" applyNumberFormat="1" applyFont="1" applyAlignment="1">
      <alignment vertical="center"/>
    </xf>
    <xf numFmtId="44" fontId="5" fillId="0" borderId="0" xfId="1" applyNumberFormat="1" applyFont="1" applyAlignment="1">
      <alignment vertical="center"/>
    </xf>
    <xf numFmtId="164" fontId="6" fillId="10" borderId="8" xfId="1" applyNumberFormat="1" applyFont="1" applyFill="1" applyBorder="1" applyAlignment="1">
      <alignment vertical="top"/>
    </xf>
    <xf numFmtId="164" fontId="5" fillId="10" borderId="2" xfId="1" applyNumberFormat="1" applyFont="1" applyFill="1" applyBorder="1" applyAlignment="1">
      <alignment vertical="top"/>
    </xf>
    <xf numFmtId="167" fontId="6" fillId="10" borderId="2" xfId="4" applyFont="1" applyFill="1" applyBorder="1" applyAlignment="1">
      <alignment vertical="top" wrapText="1"/>
    </xf>
    <xf numFmtId="0" fontId="2" fillId="0" borderId="2" xfId="1" applyBorder="1" applyAlignment="1">
      <alignment vertical="top" wrapText="1"/>
    </xf>
    <xf numFmtId="44" fontId="2" fillId="0" borderId="2" xfId="1" applyNumberFormat="1" applyBorder="1" applyAlignment="1">
      <alignment horizontal="center"/>
    </xf>
    <xf numFmtId="0" fontId="6" fillId="11" borderId="2" xfId="1" applyFont="1" applyFill="1" applyBorder="1" applyAlignment="1">
      <alignment vertical="top"/>
    </xf>
    <xf numFmtId="167" fontId="6" fillId="11" borderId="2" xfId="4" applyFont="1" applyFill="1" applyBorder="1" applyAlignment="1">
      <alignment vertical="top" wrapText="1"/>
    </xf>
    <xf numFmtId="167" fontId="6" fillId="11" borderId="2" xfId="4" applyFont="1" applyFill="1" applyBorder="1" applyAlignment="1">
      <alignment vertical="top"/>
    </xf>
    <xf numFmtId="44" fontId="6" fillId="11" borderId="0" xfId="1" applyNumberFormat="1" applyFont="1" applyFill="1" applyAlignment="1">
      <alignment vertical="center"/>
    </xf>
    <xf numFmtId="166" fontId="2" fillId="0" borderId="0" xfId="1" applyNumberFormat="1" applyAlignment="1">
      <alignment vertical="top"/>
    </xf>
    <xf numFmtId="0" fontId="16" fillId="0" borderId="0" xfId="1" applyFont="1" applyAlignment="1">
      <alignment vertical="top"/>
    </xf>
    <xf numFmtId="44" fontId="2" fillId="0" borderId="2" xfId="1" applyNumberFormat="1" applyBorder="1" applyAlignment="1">
      <alignment vertical="top"/>
    </xf>
    <xf numFmtId="44" fontId="2" fillId="0" borderId="0" xfId="1" applyNumberFormat="1" applyAlignment="1">
      <alignment vertical="top"/>
    </xf>
    <xf numFmtId="0" fontId="13" fillId="0" borderId="0" xfId="1" applyFont="1" applyAlignment="1">
      <alignment vertical="top"/>
    </xf>
    <xf numFmtId="0" fontId="14" fillId="0" borderId="0" xfId="1" applyFont="1" applyAlignment="1">
      <alignment vertical="top"/>
    </xf>
    <xf numFmtId="44" fontId="6" fillId="11" borderId="0" xfId="1" applyNumberFormat="1" applyFont="1" applyFill="1" applyAlignment="1">
      <alignment vertical="top"/>
    </xf>
    <xf numFmtId="0" fontId="6" fillId="11" borderId="2" xfId="1" applyFont="1" applyFill="1" applyBorder="1" applyAlignment="1">
      <alignment vertical="top" wrapText="1"/>
    </xf>
    <xf numFmtId="0" fontId="18" fillId="11" borderId="2" xfId="1" applyFont="1" applyFill="1" applyBorder="1" applyAlignment="1">
      <alignment vertical="top" wrapText="1"/>
    </xf>
    <xf numFmtId="0" fontId="2" fillId="8" borderId="2" xfId="1" applyFill="1" applyBorder="1" applyAlignment="1">
      <alignment vertical="top"/>
    </xf>
    <xf numFmtId="0" fontId="15" fillId="0" borderId="0" xfId="0" applyFont="1" applyAlignment="1">
      <alignment horizontal="left" vertical="top"/>
    </xf>
    <xf numFmtId="0" fontId="15" fillId="0" borderId="2" xfId="0" applyFont="1" applyBorder="1" applyAlignment="1">
      <alignment horizontal="left" vertical="top"/>
    </xf>
    <xf numFmtId="44" fontId="15" fillId="0" borderId="2" xfId="0" applyNumberFormat="1" applyFont="1" applyBorder="1" applyAlignment="1">
      <alignment horizontal="left" vertical="top"/>
    </xf>
    <xf numFmtId="44" fontId="15" fillId="0" borderId="0" xfId="0" applyNumberFormat="1" applyFont="1" applyAlignment="1">
      <alignment horizontal="left" vertical="top"/>
    </xf>
    <xf numFmtId="0" fontId="21" fillId="0" borderId="0" xfId="0" applyFont="1" applyAlignment="1">
      <alignment horizontal="left" vertical="top"/>
    </xf>
    <xf numFmtId="0" fontId="6" fillId="11" borderId="2" xfId="0" applyFont="1" applyFill="1" applyBorder="1" applyAlignment="1">
      <alignment horizontal="left" vertical="top"/>
    </xf>
    <xf numFmtId="0" fontId="6" fillId="11" borderId="2" xfId="0" applyFont="1" applyFill="1" applyBorder="1" applyAlignment="1">
      <alignment horizontal="left" vertical="top" wrapText="1"/>
    </xf>
    <xf numFmtId="44" fontId="6" fillId="11" borderId="0" xfId="0" applyNumberFormat="1" applyFont="1" applyFill="1" applyAlignment="1">
      <alignment horizontal="left" vertical="top"/>
    </xf>
    <xf numFmtId="44" fontId="15" fillId="0" borderId="2" xfId="0" applyNumberFormat="1" applyFont="1" applyBorder="1" applyAlignment="1">
      <alignment horizontal="center" vertical="top"/>
    </xf>
    <xf numFmtId="0" fontId="15" fillId="0" borderId="2" xfId="0" applyFont="1" applyBorder="1" applyAlignment="1">
      <alignment horizontal="center" vertical="top"/>
    </xf>
    <xf numFmtId="44" fontId="6" fillId="11" borderId="2" xfId="0" applyNumberFormat="1" applyFont="1" applyFill="1" applyBorder="1" applyAlignment="1">
      <alignment horizontal="left" vertical="top"/>
    </xf>
    <xf numFmtId="0" fontId="15" fillId="8" borderId="2" xfId="0" applyFont="1" applyFill="1" applyBorder="1" applyAlignment="1">
      <alignment horizontal="center" vertical="top"/>
    </xf>
    <xf numFmtId="1" fontId="15" fillId="0" borderId="2" xfId="0" applyNumberFormat="1" applyFont="1" applyBorder="1" applyAlignment="1">
      <alignment horizontal="center" vertical="top"/>
    </xf>
    <xf numFmtId="3" fontId="1" fillId="8" borderId="2" xfId="0" applyNumberFormat="1" applyFont="1" applyFill="1" applyBorder="1" applyAlignment="1">
      <alignment horizontal="center" vertical="top"/>
    </xf>
    <xf numFmtId="44" fontId="11" fillId="11" borderId="2" xfId="0" applyNumberFormat="1" applyFont="1" applyFill="1" applyBorder="1" applyAlignment="1">
      <alignment vertical="top" wrapText="1"/>
    </xf>
    <xf numFmtId="43" fontId="7" fillId="5" borderId="0" xfId="1" applyNumberFormat="1" applyFont="1" applyFill="1" applyAlignment="1">
      <alignment horizontal="center" vertical="top" wrapText="1"/>
    </xf>
    <xf numFmtId="0" fontId="4" fillId="5" borderId="0" xfId="1" applyFont="1" applyFill="1" applyAlignment="1">
      <alignment horizontal="center" vertical="top" wrapText="1"/>
    </xf>
    <xf numFmtId="168" fontId="22" fillId="5" borderId="0" xfId="6" applyNumberFormat="1" applyFont="1" applyFill="1" applyBorder="1" applyAlignment="1">
      <alignment horizontal="center" vertical="top" wrapText="1"/>
    </xf>
    <xf numFmtId="165" fontId="22" fillId="5" borderId="0" xfId="1" applyNumberFormat="1" applyFont="1" applyFill="1" applyAlignment="1">
      <alignment horizontal="center" vertical="top" wrapText="1"/>
    </xf>
    <xf numFmtId="164" fontId="22" fillId="5" borderId="0" xfId="1" applyNumberFormat="1" applyFont="1" applyFill="1" applyAlignment="1">
      <alignment horizontal="center" vertical="top" wrapText="1"/>
    </xf>
    <xf numFmtId="3" fontId="22" fillId="5" borderId="0" xfId="1" applyNumberFormat="1" applyFont="1" applyFill="1" applyAlignment="1">
      <alignment horizontal="center" vertical="top" wrapText="1"/>
    </xf>
    <xf numFmtId="0" fontId="22" fillId="0" borderId="2" xfId="1" applyFont="1" applyBorder="1" applyAlignment="1">
      <alignment horizontal="center" vertical="top" wrapText="1"/>
    </xf>
    <xf numFmtId="3" fontId="4" fillId="5" borderId="0" xfId="1" applyNumberFormat="1" applyFont="1" applyFill="1" applyAlignment="1">
      <alignment horizontal="center" vertical="top" wrapText="1"/>
    </xf>
    <xf numFmtId="164" fontId="4" fillId="5" borderId="0" xfId="1" applyNumberFormat="1" applyFont="1" applyFill="1" applyAlignment="1">
      <alignment horizontal="center" vertical="top" wrapText="1"/>
    </xf>
    <xf numFmtId="165" fontId="22" fillId="0" borderId="2" xfId="1" applyNumberFormat="1" applyFont="1" applyBorder="1" applyAlignment="1">
      <alignment horizontal="center" vertical="top" wrapText="1"/>
    </xf>
    <xf numFmtId="0" fontId="4" fillId="0" borderId="0" xfId="1" applyFont="1" applyAlignment="1">
      <alignment horizontal="center" vertical="top" wrapText="1"/>
    </xf>
    <xf numFmtId="2" fontId="22" fillId="0" borderId="0" xfId="1" applyNumberFormat="1" applyFont="1" applyAlignment="1">
      <alignment horizontal="center" vertical="top" wrapText="1"/>
    </xf>
    <xf numFmtId="0" fontId="7" fillId="0" borderId="2" xfId="1" applyFont="1" applyBorder="1" applyAlignment="1">
      <alignment vertical="top" wrapText="1"/>
    </xf>
    <xf numFmtId="44" fontId="22" fillId="0" borderId="2" xfId="1" applyNumberFormat="1" applyFont="1" applyBorder="1" applyAlignment="1">
      <alignment horizontal="center" vertical="top" wrapText="1"/>
    </xf>
    <xf numFmtId="0" fontId="4" fillId="11" borderId="2" xfId="1" applyFont="1" applyFill="1" applyBorder="1" applyAlignment="1">
      <alignment vertical="top" wrapText="1"/>
    </xf>
    <xf numFmtId="0" fontId="4" fillId="11" borderId="2" xfId="1" applyFont="1" applyFill="1" applyBorder="1" applyAlignment="1">
      <alignment horizontal="center" vertical="top" wrapText="1"/>
    </xf>
    <xf numFmtId="44" fontId="4" fillId="11" borderId="2" xfId="1" applyNumberFormat="1" applyFont="1" applyFill="1" applyBorder="1" applyAlignment="1">
      <alignment horizontal="center" vertical="top" wrapText="1"/>
    </xf>
    <xf numFmtId="0" fontId="3" fillId="5" borderId="0" xfId="1" applyFont="1" applyFill="1" applyAlignment="1">
      <alignment vertical="top"/>
    </xf>
    <xf numFmtId="9" fontId="3" fillId="0" borderId="2" xfId="1" applyNumberFormat="1" applyFont="1" applyBorder="1" applyAlignment="1">
      <alignment vertical="top"/>
    </xf>
    <xf numFmtId="0" fontId="23" fillId="0" borderId="0" xfId="1" applyFont="1" applyAlignment="1">
      <alignment vertical="top"/>
    </xf>
    <xf numFmtId="0" fontId="24" fillId="0" borderId="0" xfId="1" applyFont="1" applyAlignment="1">
      <alignment vertical="top"/>
    </xf>
    <xf numFmtId="0" fontId="25" fillId="0" borderId="0" xfId="1" applyFont="1" applyAlignment="1">
      <alignment vertical="top"/>
    </xf>
    <xf numFmtId="0" fontId="5" fillId="11" borderId="2" xfId="1" applyFont="1" applyFill="1" applyBorder="1" applyAlignment="1">
      <alignment vertical="top"/>
    </xf>
    <xf numFmtId="0" fontId="5" fillId="11" borderId="2" xfId="1" applyFont="1" applyFill="1" applyBorder="1" applyAlignment="1">
      <alignment vertical="top" wrapText="1"/>
    </xf>
    <xf numFmtId="3" fontId="2" fillId="0" borderId="2" xfId="1" applyNumberFormat="1" applyBorder="1" applyAlignment="1">
      <alignment vertical="top"/>
    </xf>
    <xf numFmtId="3" fontId="2" fillId="0" borderId="0" xfId="1" applyNumberFormat="1" applyAlignment="1">
      <alignment vertical="top"/>
    </xf>
    <xf numFmtId="44" fontId="5" fillId="11" borderId="0" xfId="1" applyNumberFormat="1" applyFont="1" applyFill="1" applyAlignment="1">
      <alignment vertical="top"/>
    </xf>
    <xf numFmtId="9" fontId="5" fillId="11" borderId="0" xfId="1" applyNumberFormat="1" applyFont="1" applyFill="1" applyAlignment="1">
      <alignment horizontal="center" vertical="top"/>
    </xf>
    <xf numFmtId="0" fontId="11" fillId="2" borderId="2" xfId="1" applyFont="1" applyFill="1" applyBorder="1" applyAlignment="1">
      <alignment vertical="center" wrapText="1"/>
    </xf>
    <xf numFmtId="0" fontId="11" fillId="0" borderId="0" xfId="1" applyFont="1" applyAlignment="1">
      <alignment vertical="center" wrapText="1"/>
    </xf>
    <xf numFmtId="2" fontId="2" fillId="8" borderId="2" xfId="1" applyNumberFormat="1" applyFill="1" applyBorder="1" applyAlignment="1">
      <alignment horizontal="center"/>
    </xf>
    <xf numFmtId="164" fontId="11" fillId="2" borderId="2" xfId="1" applyNumberFormat="1" applyFont="1" applyFill="1" applyBorder="1" applyAlignment="1">
      <alignment vertical="center" wrapText="1"/>
    </xf>
    <xf numFmtId="0" fontId="26" fillId="0" borderId="0" xfId="0" applyFont="1" applyAlignment="1">
      <alignment vertical="top"/>
    </xf>
    <xf numFmtId="0" fontId="15" fillId="0" borderId="0" xfId="0" applyFont="1" applyAlignment="1">
      <alignment vertical="top"/>
    </xf>
    <xf numFmtId="0" fontId="21" fillId="0" borderId="0" xfId="0" applyFont="1" applyAlignment="1">
      <alignment vertical="top"/>
    </xf>
    <xf numFmtId="44" fontId="1" fillId="0" borderId="0" xfId="0" applyNumberFormat="1" applyFont="1" applyAlignment="1">
      <alignment vertical="top"/>
    </xf>
    <xf numFmtId="1" fontId="11" fillId="2" borderId="2" xfId="0" applyNumberFormat="1" applyFont="1" applyFill="1" applyBorder="1" applyAlignment="1">
      <alignment horizontal="left" vertical="top"/>
    </xf>
    <xf numFmtId="164" fontId="11" fillId="2" borderId="2" xfId="0" applyNumberFormat="1" applyFont="1" applyFill="1" applyBorder="1" applyAlignment="1">
      <alignment horizontal="center" vertical="top" wrapText="1"/>
    </xf>
    <xf numFmtId="1" fontId="3" fillId="0" borderId="0" xfId="1" applyNumberFormat="1" applyFont="1" applyAlignment="1">
      <alignment horizontal="center" vertical="top"/>
    </xf>
    <xf numFmtId="0" fontId="5" fillId="0" borderId="0" xfId="1" applyFont="1" applyAlignment="1">
      <alignment horizontal="center" vertical="top"/>
    </xf>
    <xf numFmtId="165" fontId="6" fillId="0" borderId="0" xfId="1" applyNumberFormat="1" applyFont="1" applyAlignment="1">
      <alignment horizontal="center" vertical="top"/>
    </xf>
    <xf numFmtId="164" fontId="3" fillId="0" borderId="0" xfId="1" applyNumberFormat="1" applyFont="1" applyAlignment="1">
      <alignment horizontal="center" vertical="top"/>
    </xf>
    <xf numFmtId="164" fontId="6" fillId="0" borderId="0" xfId="1" applyNumberFormat="1" applyFont="1" applyAlignment="1">
      <alignment horizontal="center" vertical="top"/>
    </xf>
    <xf numFmtId="0" fontId="6" fillId="4" borderId="2" xfId="1" applyFont="1" applyFill="1" applyBorder="1" applyAlignment="1">
      <alignment horizontal="center" vertical="top" wrapText="1"/>
    </xf>
    <xf numFmtId="164" fontId="6" fillId="4" borderId="2" xfId="1" applyNumberFormat="1" applyFont="1" applyFill="1" applyBorder="1" applyAlignment="1">
      <alignment horizontal="center" vertical="top"/>
    </xf>
    <xf numFmtId="165" fontId="3" fillId="0" borderId="0" xfId="1" applyNumberFormat="1" applyFont="1" applyAlignment="1">
      <alignment horizontal="center" vertical="top"/>
    </xf>
    <xf numFmtId="9" fontId="3" fillId="0" borderId="2" xfId="1" applyNumberFormat="1" applyFont="1" applyBorder="1" applyAlignment="1">
      <alignment horizontal="center" vertical="top"/>
    </xf>
    <xf numFmtId="0" fontId="11" fillId="2" borderId="2" xfId="1" applyFont="1" applyFill="1" applyBorder="1" applyAlignment="1">
      <alignment horizontal="center" vertical="top"/>
    </xf>
    <xf numFmtId="1" fontId="11" fillId="2" borderId="2" xfId="1" applyNumberFormat="1" applyFont="1" applyFill="1" applyBorder="1" applyAlignment="1">
      <alignment horizontal="center" vertical="top"/>
    </xf>
    <xf numFmtId="164" fontId="11" fillId="2" borderId="2" xfId="1" applyNumberFormat="1" applyFont="1" applyFill="1" applyBorder="1" applyAlignment="1">
      <alignment horizontal="center" vertical="top"/>
    </xf>
    <xf numFmtId="0" fontId="12" fillId="2" borderId="2" xfId="1" applyFont="1" applyFill="1" applyBorder="1" applyAlignment="1">
      <alignment vertical="top"/>
    </xf>
    <xf numFmtId="0" fontId="3" fillId="6" borderId="2" xfId="1" applyFont="1" applyFill="1" applyBorder="1" applyAlignment="1">
      <alignment vertical="top"/>
    </xf>
    <xf numFmtId="1" fontId="3" fillId="8" borderId="2" xfId="1" applyNumberFormat="1" applyFont="1" applyFill="1" applyBorder="1" applyAlignment="1" applyProtection="1">
      <alignment horizontal="center" vertical="top"/>
      <protection locked="0"/>
    </xf>
    <xf numFmtId="165" fontId="3" fillId="0" borderId="2" xfId="1" applyNumberFormat="1" applyFont="1" applyBorder="1" applyAlignment="1">
      <alignment horizontal="right" vertical="top"/>
    </xf>
    <xf numFmtId="164" fontId="3" fillId="0" borderId="2" xfId="1" applyNumberFormat="1" applyFont="1" applyBorder="1" applyAlignment="1">
      <alignment horizontal="right" vertical="top"/>
    </xf>
    <xf numFmtId="167" fontId="11" fillId="2" borderId="2" xfId="1" applyNumberFormat="1" applyFont="1" applyFill="1" applyBorder="1" applyAlignment="1">
      <alignment vertical="top"/>
    </xf>
    <xf numFmtId="167" fontId="12" fillId="2" borderId="2" xfId="1" applyNumberFormat="1" applyFont="1" applyFill="1" applyBorder="1" applyAlignment="1">
      <alignment vertical="top"/>
    </xf>
    <xf numFmtId="167" fontId="2" fillId="2" borderId="2" xfId="1" applyNumberFormat="1" applyFill="1" applyBorder="1" applyAlignment="1">
      <alignment vertical="top"/>
    </xf>
    <xf numFmtId="164" fontId="11" fillId="2" borderId="2" xfId="1" applyNumberFormat="1" applyFont="1" applyFill="1" applyBorder="1" applyAlignment="1">
      <alignment horizontal="right" vertical="top"/>
    </xf>
    <xf numFmtId="0" fontId="12" fillId="0" borderId="0" xfId="1" applyFont="1" applyAlignment="1">
      <alignment vertical="top"/>
    </xf>
    <xf numFmtId="0" fontId="3" fillId="6" borderId="14" xfId="1" applyFont="1" applyFill="1" applyBorder="1" applyAlignment="1">
      <alignment vertical="top"/>
    </xf>
    <xf numFmtId="1" fontId="3" fillId="0" borderId="15" xfId="1" applyNumberFormat="1" applyFont="1" applyBorder="1" applyAlignment="1">
      <alignment horizontal="center" vertical="top"/>
    </xf>
    <xf numFmtId="0" fontId="3" fillId="6" borderId="17" xfId="1" applyFont="1" applyFill="1" applyBorder="1" applyAlignment="1">
      <alignment vertical="top"/>
    </xf>
    <xf numFmtId="1" fontId="3" fillId="0" borderId="10" xfId="1" applyNumberFormat="1" applyFont="1" applyBorder="1" applyAlignment="1">
      <alignment horizontal="center" vertical="top"/>
    </xf>
    <xf numFmtId="0" fontId="3" fillId="6" borderId="18" xfId="1" applyFont="1" applyFill="1" applyBorder="1" applyAlignment="1">
      <alignment vertical="top"/>
    </xf>
    <xf numFmtId="1" fontId="3" fillId="0" borderId="19" xfId="1" applyNumberFormat="1" applyFont="1" applyBorder="1" applyAlignment="1">
      <alignment horizontal="center" vertical="top"/>
    </xf>
    <xf numFmtId="167" fontId="11" fillId="2" borderId="20" xfId="1" applyNumberFormat="1" applyFont="1" applyFill="1" applyBorder="1" applyAlignment="1">
      <alignment vertical="top"/>
    </xf>
    <xf numFmtId="1" fontId="11" fillId="2" borderId="21" xfId="1" applyNumberFormat="1" applyFont="1" applyFill="1" applyBorder="1" applyAlignment="1">
      <alignment horizontal="center" vertical="top"/>
    </xf>
    <xf numFmtId="0" fontId="3" fillId="7" borderId="7" xfId="1" applyFont="1" applyFill="1" applyBorder="1" applyAlignment="1">
      <alignment vertical="top"/>
    </xf>
    <xf numFmtId="1" fontId="3" fillId="7" borderId="5" xfId="1" applyNumberFormat="1" applyFont="1" applyFill="1" applyBorder="1" applyAlignment="1">
      <alignment horizontal="center" vertical="top"/>
    </xf>
    <xf numFmtId="0" fontId="2" fillId="7" borderId="5" xfId="1" applyFill="1" applyBorder="1" applyAlignment="1">
      <alignment horizontal="center" vertical="top"/>
    </xf>
    <xf numFmtId="164" fontId="3" fillId="7" borderId="5" xfId="1" applyNumberFormat="1" applyFont="1" applyFill="1" applyBorder="1" applyAlignment="1">
      <alignment horizontal="center" vertical="top"/>
    </xf>
    <xf numFmtId="164" fontId="3" fillId="7" borderId="4" xfId="1" applyNumberFormat="1" applyFont="1" applyFill="1" applyBorder="1" applyAlignment="1">
      <alignment horizontal="center" vertical="top"/>
    </xf>
    <xf numFmtId="164" fontId="3" fillId="0" borderId="0" xfId="0" applyNumberFormat="1" applyFont="1" applyAlignment="1">
      <alignment horizontal="center" vertical="top"/>
    </xf>
    <xf numFmtId="0" fontId="2" fillId="0" borderId="0" xfId="0" applyFont="1" applyAlignment="1">
      <alignment vertical="top"/>
    </xf>
    <xf numFmtId="1" fontId="3" fillId="0" borderId="2" xfId="0" applyNumberFormat="1" applyFont="1" applyBorder="1" applyAlignment="1">
      <alignment horizontal="left" vertical="top"/>
    </xf>
    <xf numFmtId="1" fontId="2" fillId="0" borderId="2" xfId="0" applyNumberFormat="1" applyFont="1" applyBorder="1" applyAlignment="1">
      <alignment horizontal="center" vertical="top"/>
    </xf>
    <xf numFmtId="44" fontId="2" fillId="0" borderId="2" xfId="0" applyNumberFormat="1" applyFont="1" applyBorder="1" applyAlignment="1">
      <alignment horizontal="center" vertical="top"/>
    </xf>
    <xf numFmtId="167" fontId="11" fillId="0" borderId="0" xfId="0" applyNumberFormat="1" applyFont="1" applyAlignment="1">
      <alignment vertical="top"/>
    </xf>
    <xf numFmtId="1" fontId="11" fillId="2" borderId="2" xfId="0" applyNumberFormat="1" applyFont="1" applyFill="1" applyBorder="1" applyAlignment="1">
      <alignment horizontal="center" vertical="top" wrapText="1"/>
    </xf>
    <xf numFmtId="0" fontId="11" fillId="2" borderId="2" xfId="0" applyFont="1" applyFill="1" applyBorder="1" applyAlignment="1">
      <alignment horizontal="center" vertical="top" wrapText="1"/>
    </xf>
    <xf numFmtId="167" fontId="11" fillId="2" borderId="2" xfId="0" applyNumberFormat="1" applyFont="1" applyFill="1" applyBorder="1" applyAlignment="1">
      <alignment vertical="top"/>
    </xf>
    <xf numFmtId="44" fontId="11" fillId="2" borderId="2" xfId="0" applyNumberFormat="1" applyFont="1" applyFill="1" applyBorder="1" applyAlignment="1">
      <alignment horizontal="left" vertical="center"/>
    </xf>
    <xf numFmtId="3" fontId="2" fillId="8" borderId="2" xfId="0" applyNumberFormat="1" applyFont="1" applyFill="1" applyBorder="1" applyAlignment="1">
      <alignment horizontal="center" vertical="top"/>
    </xf>
    <xf numFmtId="44" fontId="6" fillId="0" borderId="0" xfId="1" applyNumberFormat="1" applyFont="1" applyAlignment="1">
      <alignment vertical="center"/>
    </xf>
    <xf numFmtId="0" fontId="6" fillId="0" borderId="0" xfId="0" applyFont="1" applyAlignment="1">
      <alignment horizontal="left" vertical="top"/>
    </xf>
    <xf numFmtId="44" fontId="6" fillId="11" borderId="9" xfId="0" applyNumberFormat="1" applyFont="1" applyFill="1" applyBorder="1" applyAlignment="1">
      <alignment horizontal="left" vertical="top"/>
    </xf>
    <xf numFmtId="44" fontId="6" fillId="11" borderId="0" xfId="1" applyNumberFormat="1" applyFont="1" applyFill="1" applyAlignment="1">
      <alignment horizontal="left" vertical="center" wrapText="1"/>
    </xf>
    <xf numFmtId="0" fontId="18" fillId="11" borderId="0" xfId="0" applyFont="1" applyFill="1" applyAlignment="1">
      <alignment vertical="top"/>
    </xf>
    <xf numFmtId="0" fontId="18" fillId="11" borderId="0" xfId="0" applyFont="1" applyFill="1" applyAlignment="1">
      <alignment vertical="top" wrapText="1"/>
    </xf>
    <xf numFmtId="0" fontId="18" fillId="11" borderId="0" xfId="0" applyFont="1" applyFill="1" applyAlignment="1">
      <alignment vertical="center"/>
    </xf>
    <xf numFmtId="44" fontId="28" fillId="11" borderId="0" xfId="0" applyNumberFormat="1" applyFont="1" applyFill="1" applyAlignment="1">
      <alignment vertical="center"/>
    </xf>
    <xf numFmtId="0" fontId="15" fillId="0" borderId="7" xfId="0" applyFont="1" applyBorder="1" applyAlignment="1">
      <alignment vertical="top"/>
    </xf>
    <xf numFmtId="0" fontId="15" fillId="0" borderId="5" xfId="0" applyFont="1" applyBorder="1" applyAlignment="1">
      <alignment vertical="top"/>
    </xf>
    <xf numFmtId="0" fontId="15" fillId="0" borderId="4" xfId="0" applyFont="1" applyBorder="1" applyAlignment="1">
      <alignment vertical="top"/>
    </xf>
    <xf numFmtId="0" fontId="15" fillId="0" borderId="6" xfId="0" applyFont="1" applyBorder="1" applyAlignment="1">
      <alignment vertical="top"/>
    </xf>
    <xf numFmtId="0" fontId="15" fillId="0" borderId="30" xfId="0" applyFont="1" applyBorder="1" applyAlignment="1">
      <alignment vertical="top"/>
    </xf>
    <xf numFmtId="0" fontId="15" fillId="0" borderId="3" xfId="0" applyFont="1" applyBorder="1" applyAlignment="1">
      <alignment vertical="top"/>
    </xf>
    <xf numFmtId="0" fontId="15" fillId="0" borderId="1" xfId="0" applyFont="1" applyBorder="1" applyAlignment="1">
      <alignment vertical="top"/>
    </xf>
    <xf numFmtId="0" fontId="15" fillId="0" borderId="31" xfId="0" applyFont="1" applyBorder="1" applyAlignment="1">
      <alignment vertical="top"/>
    </xf>
    <xf numFmtId="9" fontId="2" fillId="0" borderId="2" xfId="3" applyFont="1" applyBorder="1"/>
    <xf numFmtId="44" fontId="1" fillId="0" borderId="2" xfId="0" applyNumberFormat="1" applyFont="1" applyBorder="1" applyAlignment="1">
      <alignment horizontal="center" vertical="top"/>
    </xf>
    <xf numFmtId="44" fontId="4" fillId="2" borderId="2" xfId="0" applyNumberFormat="1" applyFont="1" applyFill="1" applyBorder="1" applyAlignment="1">
      <alignment vertical="top" wrapText="1"/>
    </xf>
    <xf numFmtId="44" fontId="6" fillId="11" borderId="2" xfId="1" applyNumberFormat="1" applyFont="1" applyFill="1" applyBorder="1" applyAlignment="1">
      <alignment vertical="center"/>
    </xf>
    <xf numFmtId="164" fontId="2" fillId="3" borderId="2" xfId="1" applyNumberFormat="1" applyFill="1" applyBorder="1" applyAlignment="1" applyProtection="1">
      <alignment horizontal="center"/>
      <protection locked="0"/>
    </xf>
    <xf numFmtId="165" fontId="2" fillId="3" borderId="2" xfId="1" applyNumberFormat="1" applyFill="1" applyBorder="1" applyAlignment="1" applyProtection="1">
      <alignment horizontal="center"/>
      <protection locked="0"/>
    </xf>
    <xf numFmtId="9" fontId="2" fillId="3" borderId="2" xfId="1" applyNumberFormat="1" applyFill="1" applyBorder="1" applyAlignment="1" applyProtection="1">
      <alignment horizontal="center"/>
      <protection locked="0"/>
    </xf>
    <xf numFmtId="165" fontId="2" fillId="3" borderId="2" xfId="1" applyNumberFormat="1" applyFill="1" applyBorder="1" applyProtection="1">
      <protection locked="0"/>
    </xf>
    <xf numFmtId="2" fontId="2" fillId="3" borderId="2" xfId="1" applyNumberFormat="1" applyFill="1" applyBorder="1" applyAlignment="1" applyProtection="1">
      <alignment horizontal="center"/>
      <protection locked="0"/>
    </xf>
    <xf numFmtId="44" fontId="2" fillId="3" borderId="2" xfId="1" applyNumberFormat="1" applyFill="1" applyBorder="1" applyAlignment="1" applyProtection="1">
      <alignment horizontal="center"/>
      <protection locked="0"/>
    </xf>
    <xf numFmtId="44" fontId="1" fillId="3" borderId="2" xfId="0" applyNumberFormat="1" applyFont="1" applyFill="1" applyBorder="1" applyAlignment="1" applyProtection="1">
      <alignment horizontal="center" vertical="top"/>
      <protection locked="0"/>
    </xf>
    <xf numFmtId="2" fontId="3" fillId="3" borderId="2" xfId="1" applyNumberFormat="1" applyFont="1" applyFill="1" applyBorder="1" applyAlignment="1" applyProtection="1">
      <alignment horizontal="center" vertical="top"/>
      <protection locked="0"/>
    </xf>
    <xf numFmtId="44" fontId="3" fillId="3" borderId="2" xfId="0" applyNumberFormat="1" applyFont="1" applyFill="1" applyBorder="1" applyAlignment="1" applyProtection="1">
      <alignment horizontal="center" vertical="top"/>
      <protection locked="0"/>
    </xf>
    <xf numFmtId="0" fontId="2" fillId="0" borderId="0" xfId="1" applyAlignment="1" applyProtection="1">
      <alignment vertical="top"/>
      <protection locked="0"/>
    </xf>
    <xf numFmtId="44" fontId="2" fillId="9" borderId="2" xfId="4" applyNumberFormat="1" applyFont="1" applyFill="1" applyBorder="1" applyAlignment="1" applyProtection="1">
      <alignment vertical="top"/>
      <protection locked="0"/>
    </xf>
    <xf numFmtId="9" fontId="2" fillId="9" borderId="2" xfId="3" applyFont="1" applyFill="1" applyBorder="1" applyAlignment="1" applyProtection="1">
      <alignment vertical="top"/>
      <protection locked="0"/>
    </xf>
    <xf numFmtId="44" fontId="2" fillId="9" borderId="2" xfId="1" applyNumberFormat="1" applyFill="1" applyBorder="1" applyAlignment="1" applyProtection="1">
      <alignment vertical="top"/>
      <protection locked="0"/>
    </xf>
    <xf numFmtId="164" fontId="2" fillId="9" borderId="2" xfId="4" applyNumberFormat="1" applyFont="1" applyFill="1" applyBorder="1" applyAlignment="1" applyProtection="1">
      <alignment vertical="top"/>
      <protection locked="0"/>
    </xf>
    <xf numFmtId="164" fontId="2" fillId="9" borderId="2" xfId="1" applyNumberFormat="1" applyFill="1" applyBorder="1" applyAlignment="1" applyProtection="1">
      <alignment vertical="top"/>
      <protection locked="0"/>
    </xf>
    <xf numFmtId="0" fontId="2" fillId="0" borderId="0" xfId="1" applyProtection="1">
      <protection locked="0"/>
    </xf>
    <xf numFmtId="44" fontId="4" fillId="2" borderId="2" xfId="1" applyNumberFormat="1" applyFont="1" applyFill="1" applyBorder="1" applyAlignment="1">
      <alignment vertical="center" wrapText="1"/>
    </xf>
    <xf numFmtId="0" fontId="15" fillId="0" borderId="0" xfId="0" applyFont="1" applyAlignment="1" applyProtection="1">
      <alignment horizontal="left" vertical="top"/>
      <protection locked="0"/>
    </xf>
    <xf numFmtId="44" fontId="15" fillId="9" borderId="2" xfId="0" applyNumberFormat="1" applyFont="1" applyFill="1" applyBorder="1" applyAlignment="1" applyProtection="1">
      <alignment horizontal="center" vertical="top"/>
      <protection locked="0"/>
    </xf>
    <xf numFmtId="9" fontId="15" fillId="9" borderId="2" xfId="0" applyNumberFormat="1" applyFont="1" applyFill="1" applyBorder="1" applyAlignment="1" applyProtection="1">
      <alignment horizontal="right" vertical="top"/>
      <protection locked="0"/>
    </xf>
    <xf numFmtId="0" fontId="15" fillId="9" borderId="2" xfId="0" applyFont="1" applyFill="1" applyBorder="1" applyAlignment="1" applyProtection="1">
      <alignment horizontal="center" vertical="top"/>
      <protection locked="0"/>
    </xf>
    <xf numFmtId="44" fontId="15" fillId="9" borderId="2" xfId="0" applyNumberFormat="1" applyFont="1" applyFill="1" applyBorder="1" applyAlignment="1" applyProtection="1">
      <alignment horizontal="left" vertical="top"/>
      <protection locked="0"/>
    </xf>
    <xf numFmtId="3" fontId="22" fillId="5" borderId="0" xfId="1" applyNumberFormat="1" applyFont="1" applyFill="1" applyAlignment="1" applyProtection="1">
      <alignment horizontal="center" vertical="top" wrapText="1"/>
      <protection locked="0"/>
    </xf>
    <xf numFmtId="0" fontId="2" fillId="9" borderId="2" xfId="1" applyFill="1" applyBorder="1" applyAlignment="1" applyProtection="1">
      <alignment vertical="top"/>
      <protection locked="0"/>
    </xf>
    <xf numFmtId="165" fontId="3" fillId="3" borderId="10" xfId="1" applyNumberFormat="1" applyFont="1" applyFill="1" applyBorder="1" applyAlignment="1" applyProtection="1">
      <alignment horizontal="center" vertical="top"/>
      <protection locked="0"/>
    </xf>
    <xf numFmtId="1" fontId="3" fillId="8" borderId="2" xfId="1" applyNumberFormat="1" applyFont="1" applyFill="1" applyBorder="1" applyAlignment="1">
      <alignment horizontal="center" vertical="top"/>
    </xf>
    <xf numFmtId="1" fontId="3" fillId="0" borderId="2" xfId="1" applyNumberFormat="1" applyFont="1" applyBorder="1" applyAlignment="1">
      <alignment horizontal="center" vertical="top"/>
    </xf>
    <xf numFmtId="0" fontId="15" fillId="0" borderId="0" xfId="0" applyFont="1" applyAlignment="1">
      <alignment vertical="top" wrapText="1"/>
    </xf>
    <xf numFmtId="0" fontId="2" fillId="0" borderId="2" xfId="0" applyFont="1" applyBorder="1" applyAlignment="1">
      <alignment vertical="top"/>
    </xf>
    <xf numFmtId="0" fontId="15" fillId="9" borderId="2" xfId="0" applyFont="1" applyFill="1" applyBorder="1" applyAlignment="1">
      <alignment vertical="top"/>
    </xf>
    <xf numFmtId="0" fontId="3" fillId="7" borderId="8" xfId="1" applyFont="1" applyFill="1" applyBorder="1"/>
    <xf numFmtId="0" fontId="3" fillId="7" borderId="9" xfId="1" applyFont="1" applyFill="1" applyBorder="1"/>
    <xf numFmtId="0" fontId="3" fillId="7" borderId="10" xfId="1" applyFont="1" applyFill="1" applyBorder="1"/>
    <xf numFmtId="0" fontId="4" fillId="2" borderId="2" xfId="1" applyFont="1" applyFill="1" applyBorder="1" applyAlignment="1">
      <alignment vertical="center" wrapText="1"/>
    </xf>
    <xf numFmtId="0" fontId="2" fillId="0" borderId="2" xfId="1" applyBorder="1" applyAlignment="1">
      <alignment horizontal="left"/>
    </xf>
    <xf numFmtId="0" fontId="2" fillId="0" borderId="8" xfId="1" applyBorder="1" applyAlignment="1">
      <alignment horizontal="center"/>
    </xf>
    <xf numFmtId="0" fontId="2" fillId="0" borderId="9" xfId="1" applyBorder="1" applyAlignment="1">
      <alignment horizontal="center"/>
    </xf>
    <xf numFmtId="0" fontId="2" fillId="0" borderId="10" xfId="1" applyBorder="1" applyAlignment="1">
      <alignment horizontal="center"/>
    </xf>
    <xf numFmtId="0" fontId="6" fillId="4" borderId="0" xfId="1" applyFont="1" applyFill="1" applyAlignment="1">
      <alignment horizontal="left" vertical="center"/>
    </xf>
    <xf numFmtId="0" fontId="4" fillId="0" borderId="0" xfId="1" applyFont="1" applyAlignment="1">
      <alignment vertical="center" wrapText="1"/>
    </xf>
    <xf numFmtId="0" fontId="3" fillId="7" borderId="20" xfId="1" applyFont="1" applyFill="1" applyBorder="1"/>
    <xf numFmtId="0" fontId="3" fillId="7" borderId="21" xfId="1" applyFont="1" applyFill="1" applyBorder="1"/>
    <xf numFmtId="0" fontId="3" fillId="7" borderId="22" xfId="1" applyFont="1" applyFill="1" applyBorder="1"/>
    <xf numFmtId="0" fontId="1" fillId="0" borderId="2" xfId="0" applyFont="1" applyBorder="1" applyAlignment="1">
      <alignment vertical="top"/>
    </xf>
    <xf numFmtId="0" fontId="4" fillId="2" borderId="2" xfId="0" applyFont="1" applyFill="1" applyBorder="1" applyAlignment="1">
      <alignment vertical="center" wrapText="1"/>
    </xf>
    <xf numFmtId="0" fontId="1" fillId="0" borderId="2" xfId="0" applyFont="1" applyBorder="1" applyAlignment="1">
      <alignment vertical="center" wrapText="1"/>
    </xf>
    <xf numFmtId="1" fontId="11" fillId="2" borderId="8" xfId="0" applyNumberFormat="1" applyFont="1" applyFill="1" applyBorder="1" applyAlignment="1">
      <alignment horizontal="left" vertical="center"/>
    </xf>
    <xf numFmtId="1" fontId="11" fillId="2" borderId="9" xfId="0" applyNumberFormat="1" applyFont="1" applyFill="1" applyBorder="1" applyAlignment="1">
      <alignment horizontal="left" vertical="center"/>
    </xf>
    <xf numFmtId="1" fontId="11" fillId="2" borderId="10" xfId="0" applyNumberFormat="1" applyFont="1" applyFill="1" applyBorder="1" applyAlignment="1">
      <alignment horizontal="left" vertical="center"/>
    </xf>
    <xf numFmtId="167" fontId="11" fillId="2" borderId="2" xfId="0" applyNumberFormat="1" applyFont="1" applyFill="1" applyBorder="1" applyAlignment="1">
      <alignment vertical="top"/>
    </xf>
    <xf numFmtId="164" fontId="11" fillId="2" borderId="2" xfId="1" applyNumberFormat="1" applyFont="1" applyFill="1" applyBorder="1" applyAlignment="1">
      <alignment horizontal="center" vertical="top"/>
    </xf>
    <xf numFmtId="0" fontId="3" fillId="7" borderId="25" xfId="1" applyFont="1" applyFill="1" applyBorder="1" applyAlignment="1">
      <alignment vertical="top"/>
    </xf>
    <xf numFmtId="0" fontId="3" fillId="7" borderId="26" xfId="1" applyFont="1" applyFill="1" applyBorder="1" applyAlignment="1">
      <alignment vertical="top"/>
    </xf>
    <xf numFmtId="0" fontId="3" fillId="7" borderId="27" xfId="1" applyFont="1" applyFill="1" applyBorder="1" applyAlignment="1">
      <alignment vertical="top"/>
    </xf>
    <xf numFmtId="0" fontId="11" fillId="2" borderId="2" xfId="1" applyFont="1" applyFill="1" applyBorder="1" applyAlignment="1">
      <alignment horizontal="center" vertical="top"/>
    </xf>
    <xf numFmtId="0" fontId="3" fillId="6" borderId="2" xfId="1" applyFont="1" applyFill="1" applyBorder="1" applyAlignment="1">
      <alignment vertical="top"/>
    </xf>
    <xf numFmtId="0" fontId="2" fillId="0" borderId="2" xfId="1" applyBorder="1" applyAlignment="1">
      <alignment vertical="top"/>
    </xf>
    <xf numFmtId="0" fontId="11" fillId="2" borderId="2" xfId="1" applyFont="1" applyFill="1" applyBorder="1" applyAlignment="1">
      <alignment vertical="top"/>
    </xf>
    <xf numFmtId="0" fontId="12" fillId="0" borderId="2" xfId="1" applyFont="1" applyBorder="1" applyAlignment="1">
      <alignment vertical="top"/>
    </xf>
    <xf numFmtId="0" fontId="3" fillId="7" borderId="8" xfId="1" applyFont="1" applyFill="1" applyBorder="1" applyAlignment="1">
      <alignment vertical="top"/>
    </xf>
    <xf numFmtId="0" fontId="3" fillId="7" borderId="9" xfId="1" applyFont="1" applyFill="1" applyBorder="1" applyAlignment="1">
      <alignment vertical="top"/>
    </xf>
    <xf numFmtId="0" fontId="3" fillId="7" borderId="10" xfId="1" applyFont="1" applyFill="1" applyBorder="1" applyAlignment="1">
      <alignment vertical="top"/>
    </xf>
    <xf numFmtId="0" fontId="3" fillId="7" borderId="2" xfId="1" applyFont="1" applyFill="1" applyBorder="1" applyAlignment="1">
      <alignment vertical="top"/>
    </xf>
    <xf numFmtId="164" fontId="11" fillId="2" borderId="8" xfId="1" applyNumberFormat="1" applyFont="1" applyFill="1" applyBorder="1" applyAlignment="1">
      <alignment horizontal="center" vertical="top"/>
    </xf>
    <xf numFmtId="164" fontId="11" fillId="2" borderId="10" xfId="1" applyNumberFormat="1" applyFont="1" applyFill="1" applyBorder="1" applyAlignment="1">
      <alignment horizontal="center" vertical="top"/>
    </xf>
    <xf numFmtId="0" fontId="6" fillId="4" borderId="8" xfId="1" applyFont="1" applyFill="1" applyBorder="1" applyAlignment="1">
      <alignment vertical="top"/>
    </xf>
    <xf numFmtId="0" fontId="6" fillId="4" borderId="10" xfId="1" applyFont="1" applyFill="1" applyBorder="1" applyAlignment="1">
      <alignment vertical="top"/>
    </xf>
    <xf numFmtId="0" fontId="3" fillId="6" borderId="8" xfId="1" applyFont="1" applyFill="1" applyBorder="1" applyAlignment="1">
      <alignment vertical="top"/>
    </xf>
    <xf numFmtId="0" fontId="3" fillId="6" borderId="10" xfId="1" applyFont="1" applyFill="1" applyBorder="1" applyAlignment="1">
      <alignment vertical="top"/>
    </xf>
    <xf numFmtId="0" fontId="6" fillId="10" borderId="8" xfId="1" applyFont="1" applyFill="1" applyBorder="1" applyAlignment="1">
      <alignment vertical="top"/>
    </xf>
    <xf numFmtId="0" fontId="6" fillId="10" borderId="9" xfId="1" applyFont="1" applyFill="1" applyBorder="1" applyAlignment="1">
      <alignment vertical="top"/>
    </xf>
    <xf numFmtId="0" fontId="6" fillId="10" borderId="10" xfId="1" applyFont="1" applyFill="1" applyBorder="1" applyAlignment="1">
      <alignment vertical="top"/>
    </xf>
    <xf numFmtId="0" fontId="6" fillId="10" borderId="0" xfId="1" applyFont="1" applyFill="1" applyAlignment="1">
      <alignment horizontal="left" vertical="center"/>
    </xf>
    <xf numFmtId="0" fontId="3" fillId="7" borderId="2" xfId="1" applyFont="1" applyFill="1" applyBorder="1" applyAlignment="1">
      <alignment horizontal="left" vertical="top"/>
    </xf>
    <xf numFmtId="0" fontId="6" fillId="10" borderId="2" xfId="1" applyFont="1" applyFill="1" applyBorder="1" applyAlignment="1">
      <alignment vertical="top"/>
    </xf>
    <xf numFmtId="0" fontId="3" fillId="7" borderId="2" xfId="1" applyFont="1" applyFill="1" applyBorder="1"/>
    <xf numFmtId="0" fontId="3" fillId="0" borderId="0" xfId="1" applyFont="1" applyAlignment="1">
      <alignment vertical="top"/>
    </xf>
    <xf numFmtId="0" fontId="11" fillId="11" borderId="2" xfId="0" applyFont="1" applyFill="1" applyBorder="1" applyAlignment="1">
      <alignment vertical="top" wrapText="1"/>
    </xf>
    <xf numFmtId="0" fontId="6" fillId="11" borderId="2" xfId="1" applyFont="1" applyFill="1" applyBorder="1" applyAlignment="1">
      <alignment vertical="center"/>
    </xf>
    <xf numFmtId="0" fontId="6" fillId="11" borderId="29" xfId="0" applyFont="1" applyFill="1" applyBorder="1" applyAlignment="1">
      <alignment horizontal="left" vertical="top"/>
    </xf>
    <xf numFmtId="0" fontId="6" fillId="11" borderId="0" xfId="1" applyFont="1" applyFill="1" applyAlignment="1">
      <alignment horizontal="left" vertical="center"/>
    </xf>
    <xf numFmtId="0" fontId="15" fillId="0" borderId="2" xfId="0" applyFont="1" applyBorder="1"/>
    <xf numFmtId="0" fontId="6" fillId="11" borderId="2" xfId="0" applyFont="1" applyFill="1" applyBorder="1" applyAlignment="1">
      <alignment horizontal="left" vertical="top" wrapText="1"/>
    </xf>
    <xf numFmtId="1" fontId="15" fillId="8" borderId="2" xfId="0" applyNumberFormat="1" applyFont="1" applyFill="1" applyBorder="1" applyAlignment="1">
      <alignment horizontal="center" vertical="top"/>
    </xf>
    <xf numFmtId="0" fontId="6" fillId="11" borderId="2" xfId="0" applyFont="1" applyFill="1" applyBorder="1" applyAlignment="1">
      <alignment horizontal="left" vertical="top"/>
    </xf>
    <xf numFmtId="0" fontId="6" fillId="11" borderId="8" xfId="0" applyFont="1" applyFill="1" applyBorder="1" applyAlignment="1">
      <alignment horizontal="left" vertical="top"/>
    </xf>
    <xf numFmtId="0" fontId="6" fillId="11" borderId="9" xfId="0" applyFont="1" applyFill="1" applyBorder="1" applyAlignment="1">
      <alignment horizontal="left" vertical="top"/>
    </xf>
    <xf numFmtId="0" fontId="21" fillId="7" borderId="2" xfId="0" applyFont="1" applyFill="1" applyBorder="1" applyAlignment="1">
      <alignment horizontal="left" vertical="top"/>
    </xf>
    <xf numFmtId="0" fontId="6" fillId="11" borderId="0" xfId="1" applyFont="1" applyFill="1" applyAlignment="1">
      <alignment horizontal="left" vertical="center" wrapText="1"/>
    </xf>
    <xf numFmtId="0" fontId="6" fillId="11" borderId="0" xfId="1" applyFont="1" applyFill="1" applyAlignment="1">
      <alignment vertical="top"/>
    </xf>
    <xf numFmtId="0" fontId="2" fillId="7" borderId="8" xfId="1" applyFill="1" applyBorder="1" applyAlignment="1">
      <alignment vertical="top"/>
    </xf>
    <xf numFmtId="0" fontId="2" fillId="7" borderId="9" xfId="1" applyFill="1" applyBorder="1" applyAlignment="1">
      <alignment vertical="top"/>
    </xf>
    <xf numFmtId="0" fontId="2" fillId="7" borderId="10" xfId="1" applyFill="1" applyBorder="1" applyAlignment="1">
      <alignment vertical="top"/>
    </xf>
    <xf numFmtId="0" fontId="5" fillId="11" borderId="0" xfId="1" applyFont="1" applyFill="1" applyAlignment="1">
      <alignment vertical="top"/>
    </xf>
    <xf numFmtId="44" fontId="2" fillId="9" borderId="8" xfId="1" applyNumberFormat="1" applyFill="1" applyBorder="1" applyAlignment="1" applyProtection="1">
      <alignment vertical="top"/>
      <protection locked="0"/>
    </xf>
    <xf numFmtId="44" fontId="2" fillId="9" borderId="10" xfId="1" applyNumberFormat="1" applyFill="1" applyBorder="1" applyAlignment="1" applyProtection="1">
      <alignment vertical="top"/>
      <protection locked="0"/>
    </xf>
    <xf numFmtId="44" fontId="2" fillId="0" borderId="8" xfId="1" applyNumberFormat="1" applyBorder="1" applyAlignment="1">
      <alignment vertical="top"/>
    </xf>
    <xf numFmtId="44" fontId="2" fillId="0" borderId="10" xfId="1" applyNumberFormat="1" applyBorder="1" applyAlignment="1">
      <alignment vertical="top"/>
    </xf>
    <xf numFmtId="0" fontId="4" fillId="11" borderId="8" xfId="1" applyFont="1" applyFill="1" applyBorder="1" applyAlignment="1">
      <alignment vertical="top" wrapText="1"/>
    </xf>
    <xf numFmtId="0" fontId="4" fillId="11" borderId="9" xfId="1" applyFont="1" applyFill="1" applyBorder="1" applyAlignment="1">
      <alignment vertical="top" wrapText="1"/>
    </xf>
    <xf numFmtId="0" fontId="4" fillId="11" borderId="10" xfId="1" applyFont="1" applyFill="1" applyBorder="1" applyAlignment="1">
      <alignment vertical="top" wrapText="1"/>
    </xf>
    <xf numFmtId="0" fontId="3" fillId="0" borderId="8" xfId="1" applyFont="1" applyBorder="1" applyAlignment="1">
      <alignment vertical="top"/>
    </xf>
    <xf numFmtId="0" fontId="3" fillId="0" borderId="10" xfId="1" applyFont="1" applyBorder="1" applyAlignment="1">
      <alignment vertical="top"/>
    </xf>
    <xf numFmtId="49" fontId="2" fillId="9" borderId="8" xfId="1" applyNumberFormat="1" applyFill="1" applyBorder="1" applyAlignment="1" applyProtection="1">
      <alignment vertical="top"/>
      <protection locked="0"/>
    </xf>
    <xf numFmtId="49" fontId="2" fillId="9" borderId="10" xfId="1" applyNumberFormat="1" applyFill="1" applyBorder="1" applyAlignment="1" applyProtection="1">
      <alignment vertical="top"/>
      <protection locked="0"/>
    </xf>
    <xf numFmtId="0" fontId="27" fillId="11" borderId="0" xfId="0" applyFont="1" applyFill="1" applyAlignment="1">
      <alignment vertical="top"/>
    </xf>
  </cellXfs>
  <cellStyles count="7">
    <cellStyle name="Komma 2" xfId="4" xr:uid="{EF5DCF00-7824-40E5-AC1C-3CDEE301385F}"/>
    <cellStyle name="Procent" xfId="3" builtinId="5"/>
    <cellStyle name="Procent 2" xfId="2" xr:uid="{03177FC6-2D8B-415F-9473-D6BC3D83179D}"/>
    <cellStyle name="Standaard" xfId="0" builtinId="0"/>
    <cellStyle name="Standaard 2" xfId="1" xr:uid="{1F9E90E6-EA4E-4378-B67B-464801EF232C}"/>
    <cellStyle name="Standaard_Offerte Floris Grijpstraat" xfId="5" xr:uid="{404AB430-CE58-44DD-9A77-0E8FD7554FE8}"/>
    <cellStyle name="Valuta 2" xfId="6" xr:uid="{C6A930E3-AB2E-437C-8383-8A146F13D6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0</xdr:row>
          <xdr:rowOff>0</xdr:rowOff>
        </xdr:from>
        <xdr:to>
          <xdr:col>1</xdr:col>
          <xdr:colOff>0</xdr:colOff>
          <xdr:row>0</xdr:row>
          <xdr:rowOff>0</xdr:rowOff>
        </xdr:to>
        <xdr:sp macro="" textlink="">
          <xdr:nvSpPr>
            <xdr:cNvPr id="16385" name="Button 1" hidden="1">
              <a:extLst>
                <a:ext uri="{63B3BB69-23CF-44E3-9099-C40C66FF867C}">
                  <a14:compatExt spid="_x0000_s16385"/>
                </a:ext>
                <a:ext uri="{FF2B5EF4-FFF2-40B4-BE49-F238E27FC236}">
                  <a16:creationId xmlns:a16="http://schemas.microsoft.com/office/drawing/2014/main" id="{00000000-0008-0000-0600-0000014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Alles op Nul</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3</xdr:col>
          <xdr:colOff>660400</xdr:colOff>
          <xdr:row>0</xdr:row>
          <xdr:rowOff>0</xdr:rowOff>
        </xdr:from>
        <xdr:to>
          <xdr:col>4</xdr:col>
          <xdr:colOff>0</xdr:colOff>
          <xdr:row>0</xdr:row>
          <xdr:rowOff>0</xdr:rowOff>
        </xdr:to>
        <xdr:sp macro="" textlink="">
          <xdr:nvSpPr>
            <xdr:cNvPr id="16386" name="Button 2" hidden="1">
              <a:extLst>
                <a:ext uri="{63B3BB69-23CF-44E3-9099-C40C66FF867C}">
                  <a14:compatExt spid="_x0000_s16386"/>
                </a:ext>
                <a:ext uri="{FF2B5EF4-FFF2-40B4-BE49-F238E27FC236}">
                  <a16:creationId xmlns:a16="http://schemas.microsoft.com/office/drawing/2014/main" id="{00000000-0008-0000-0600-0000024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Gewogen Gem. Norm berekenen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16387" name="Button 3" hidden="1">
              <a:extLst>
                <a:ext uri="{63B3BB69-23CF-44E3-9099-C40C66FF867C}">
                  <a14:compatExt spid="_x0000_s16387"/>
                </a:ext>
                <a:ext uri="{FF2B5EF4-FFF2-40B4-BE49-F238E27FC236}">
                  <a16:creationId xmlns:a16="http://schemas.microsoft.com/office/drawing/2014/main" id="{00000000-0008-0000-0600-0000034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M2 berekenen</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lexsch\Bureaublad\ESS%20Calculatie%20schoonmaak\Basis\Basisgegevens\2008\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lexsch\Bureaublad\%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HamhuisGea\AppData\Local\Microsoft\Windows\INetCache\Content.Outlook\03I6G5BR\Prijzenblad%20Kadaster%202023%20v2%20(003).xlsx" TargetMode="External"/><Relationship Id="rId1" Type="http://schemas.openxmlformats.org/officeDocument/2006/relationships/externalLinkPath" Target="file:///C:\Users\HamhuisGea\AppData\Local\Microsoft\Windows\INetCache\Content.Outlook\03I6G5BR\Prijzenblad%20Kadaster%202023%20v2%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oorblad"/>
      <sheetName val="Scope changes"/>
      <sheetName val="Beveiliging"/>
      <sheetName val="Beheer"/>
      <sheetName val="Receptie"/>
      <sheetName val="Catering 1"/>
      <sheetName val="Catering 2"/>
      <sheetName val="Catering 3"/>
      <sheetName val="Catering 4"/>
      <sheetName val="Schoonmaak glasbewassing"/>
      <sheetName val="Glasbewassing detail"/>
      <sheetName val="Huismeester"/>
      <sheetName val="Plaagdieren"/>
      <sheetName val="Binnenbeplanting"/>
      <sheetName val="Binnenbepl."/>
      <sheetName val="PRIJSBLAD TOTAAL"/>
      <sheetName val="Sanitaire voorzieningen"/>
      <sheetName val="Warme dranken automat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Q4">
            <v>1.1903249512915108</v>
          </cell>
        </row>
        <row r="7">
          <cell r="Q7">
            <v>1.1984411832396593</v>
          </cell>
        </row>
      </sheetData>
      <sheetData sheetId="16"/>
      <sheetData sheetId="17"/>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DDE62-7718-4E85-B3ED-3A1C92C75B1E}">
  <sheetPr codeName="Blad1">
    <pageSetUpPr fitToPage="1"/>
  </sheetPr>
  <dimension ref="A2:K41"/>
  <sheetViews>
    <sheetView topLeftCell="A6" workbookViewId="0">
      <selection activeCell="I29" sqref="I29"/>
    </sheetView>
  </sheetViews>
  <sheetFormatPr defaultColWidth="8.81640625" defaultRowHeight="15" customHeight="1" x14ac:dyDescent="0.35"/>
  <cols>
    <col min="1" max="1" width="3.90625" style="165" customWidth="1"/>
    <col min="2" max="16384" width="8.81640625" style="165"/>
  </cols>
  <sheetData>
    <row r="2" spans="2:11" ht="30" customHeight="1" x14ac:dyDescent="0.35">
      <c r="B2" s="164" t="s">
        <v>326</v>
      </c>
    </row>
    <row r="3" spans="2:11" ht="15" customHeight="1" x14ac:dyDescent="0.35">
      <c r="B3" s="165" t="s">
        <v>325</v>
      </c>
    </row>
    <row r="5" spans="2:11" ht="57.5" customHeight="1" x14ac:dyDescent="0.35">
      <c r="B5" s="263" t="s">
        <v>324</v>
      </c>
      <c r="C5" s="263"/>
      <c r="D5" s="263"/>
      <c r="E5" s="263"/>
      <c r="F5" s="263"/>
      <c r="G5" s="263"/>
      <c r="H5" s="263"/>
      <c r="I5" s="263"/>
      <c r="J5" s="263"/>
      <c r="K5" s="263"/>
    </row>
    <row r="7" spans="2:11" ht="15" customHeight="1" x14ac:dyDescent="0.35">
      <c r="B7" s="166" t="s">
        <v>264</v>
      </c>
      <c r="C7" s="165" t="s">
        <v>265</v>
      </c>
    </row>
    <row r="9" spans="2:11" ht="15" customHeight="1" x14ac:dyDescent="0.35">
      <c r="B9" s="166" t="s">
        <v>266</v>
      </c>
    </row>
    <row r="10" spans="2:11" ht="15" customHeight="1" x14ac:dyDescent="0.35">
      <c r="B10" s="165" t="s">
        <v>258</v>
      </c>
    </row>
    <row r="12" spans="2:11" ht="15" customHeight="1" x14ac:dyDescent="0.35">
      <c r="B12" s="165" t="s">
        <v>259</v>
      </c>
    </row>
    <row r="14" spans="2:11" ht="27.5" customHeight="1" x14ac:dyDescent="0.35">
      <c r="B14" s="263" t="s">
        <v>262</v>
      </c>
      <c r="C14" s="263"/>
      <c r="D14" s="263"/>
      <c r="E14" s="263"/>
      <c r="F14" s="263"/>
      <c r="G14" s="263"/>
      <c r="H14" s="263"/>
      <c r="I14" s="263"/>
      <c r="J14" s="263"/>
      <c r="K14" s="263"/>
    </row>
    <row r="16" spans="2:11" ht="27.5" customHeight="1" x14ac:dyDescent="0.35">
      <c r="B16" s="263" t="s">
        <v>263</v>
      </c>
      <c r="C16" s="263"/>
      <c r="D16" s="263"/>
      <c r="E16" s="263"/>
      <c r="F16" s="263"/>
      <c r="G16" s="263"/>
      <c r="H16" s="263"/>
      <c r="I16" s="263"/>
      <c r="J16" s="263"/>
      <c r="K16" s="263"/>
    </row>
    <row r="17" spans="1:11" ht="15" customHeight="1" x14ac:dyDescent="0.35">
      <c r="B17" s="165" t="s">
        <v>267</v>
      </c>
    </row>
    <row r="19" spans="1:11" ht="15" customHeight="1" thickBot="1" x14ac:dyDescent="0.4">
      <c r="B19" s="165" t="s">
        <v>268</v>
      </c>
    </row>
    <row r="20" spans="1:11" ht="15" customHeight="1" x14ac:dyDescent="0.35">
      <c r="A20" s="224"/>
      <c r="B20" s="225"/>
      <c r="C20" s="225"/>
      <c r="D20" s="225"/>
      <c r="E20" s="225"/>
      <c r="F20" s="225"/>
      <c r="G20" s="225"/>
      <c r="H20" s="225"/>
      <c r="I20" s="225"/>
      <c r="J20" s="225"/>
      <c r="K20" s="226"/>
    </row>
    <row r="21" spans="1:11" ht="15" customHeight="1" x14ac:dyDescent="0.35">
      <c r="A21" s="227"/>
      <c r="B21" s="166" t="s">
        <v>269</v>
      </c>
      <c r="K21" s="228"/>
    </row>
    <row r="22" spans="1:11" ht="15" customHeight="1" x14ac:dyDescent="0.35">
      <c r="A22" s="227"/>
      <c r="B22" s="165" t="s">
        <v>275</v>
      </c>
      <c r="K22" s="228"/>
    </row>
    <row r="23" spans="1:11" ht="15" customHeight="1" x14ac:dyDescent="0.35">
      <c r="A23" s="227"/>
      <c r="B23" s="165" t="s">
        <v>276</v>
      </c>
      <c r="K23" s="228"/>
    </row>
    <row r="24" spans="1:11" ht="15" customHeight="1" x14ac:dyDescent="0.35">
      <c r="A24" s="227"/>
      <c r="B24" s="165" t="s">
        <v>277</v>
      </c>
      <c r="K24" s="228"/>
    </row>
    <row r="25" spans="1:11" ht="15" customHeight="1" x14ac:dyDescent="0.35">
      <c r="A25" s="227"/>
      <c r="B25" s="165" t="s">
        <v>278</v>
      </c>
      <c r="K25" s="228"/>
    </row>
    <row r="26" spans="1:11" ht="15" customHeight="1" x14ac:dyDescent="0.35">
      <c r="A26" s="227"/>
      <c r="B26" s="165" t="s">
        <v>279</v>
      </c>
      <c r="K26" s="228"/>
    </row>
    <row r="27" spans="1:11" ht="15" customHeight="1" x14ac:dyDescent="0.35">
      <c r="A27" s="227"/>
      <c r="B27" s="165" t="s">
        <v>280</v>
      </c>
      <c r="K27" s="228"/>
    </row>
    <row r="28" spans="1:11" ht="15" customHeight="1" x14ac:dyDescent="0.35">
      <c r="A28" s="227"/>
      <c r="B28" s="165" t="s">
        <v>281</v>
      </c>
      <c r="K28" s="228"/>
    </row>
    <row r="29" spans="1:11" ht="15" customHeight="1" x14ac:dyDescent="0.35">
      <c r="A29" s="227"/>
      <c r="B29" s="165" t="s">
        <v>282</v>
      </c>
      <c r="K29" s="228"/>
    </row>
    <row r="30" spans="1:11" ht="15" customHeight="1" x14ac:dyDescent="0.35">
      <c r="A30" s="227"/>
      <c r="B30" s="165" t="s">
        <v>283</v>
      </c>
      <c r="K30" s="228"/>
    </row>
    <row r="31" spans="1:11" ht="15" customHeight="1" x14ac:dyDescent="0.35">
      <c r="A31" s="227"/>
      <c r="B31" s="165" t="s">
        <v>284</v>
      </c>
      <c r="K31" s="228"/>
    </row>
    <row r="32" spans="1:11" ht="15" customHeight="1" x14ac:dyDescent="0.35">
      <c r="A32" s="227"/>
      <c r="B32" s="165" t="s">
        <v>285</v>
      </c>
      <c r="K32" s="228"/>
    </row>
    <row r="33" spans="1:11" ht="15" customHeight="1" x14ac:dyDescent="0.35">
      <c r="A33" s="227"/>
      <c r="B33" s="165" t="s">
        <v>286</v>
      </c>
      <c r="K33" s="228"/>
    </row>
    <row r="34" spans="1:11" ht="15" customHeight="1" x14ac:dyDescent="0.35">
      <c r="A34" s="227"/>
      <c r="B34" s="165" t="s">
        <v>287</v>
      </c>
      <c r="K34" s="228"/>
    </row>
    <row r="35" spans="1:11" ht="15" customHeight="1" x14ac:dyDescent="0.35">
      <c r="A35" s="227"/>
      <c r="K35" s="228"/>
    </row>
    <row r="36" spans="1:11" ht="15" customHeight="1" x14ac:dyDescent="0.35">
      <c r="A36" s="227"/>
      <c r="B36" s="264" t="s">
        <v>270</v>
      </c>
      <c r="C36" s="264"/>
      <c r="D36" s="264"/>
      <c r="E36" s="265"/>
      <c r="F36" s="265"/>
      <c r="G36" s="265"/>
      <c r="H36" s="265"/>
      <c r="I36" s="265"/>
      <c r="J36" s="265"/>
      <c r="K36" s="228"/>
    </row>
    <row r="37" spans="1:11" ht="15" customHeight="1" x14ac:dyDescent="0.35">
      <c r="A37" s="227"/>
      <c r="B37" s="264" t="s">
        <v>271</v>
      </c>
      <c r="C37" s="264"/>
      <c r="D37" s="264"/>
      <c r="E37" s="265"/>
      <c r="F37" s="265"/>
      <c r="G37" s="265"/>
      <c r="H37" s="265"/>
      <c r="I37" s="265"/>
      <c r="J37" s="265"/>
      <c r="K37" s="228"/>
    </row>
    <row r="38" spans="1:11" ht="15" customHeight="1" x14ac:dyDescent="0.35">
      <c r="A38" s="227"/>
      <c r="B38" s="264" t="s">
        <v>272</v>
      </c>
      <c r="C38" s="264"/>
      <c r="D38" s="264"/>
      <c r="E38" s="265"/>
      <c r="F38" s="265"/>
      <c r="G38" s="265"/>
      <c r="H38" s="265"/>
      <c r="I38" s="265"/>
      <c r="J38" s="265"/>
      <c r="K38" s="228"/>
    </row>
    <row r="39" spans="1:11" ht="15" customHeight="1" x14ac:dyDescent="0.35">
      <c r="A39" s="227"/>
      <c r="B39" s="264" t="s">
        <v>273</v>
      </c>
      <c r="C39" s="264"/>
      <c r="D39" s="264"/>
      <c r="E39" s="265"/>
      <c r="F39" s="265"/>
      <c r="G39" s="265"/>
      <c r="H39" s="265"/>
      <c r="I39" s="265"/>
      <c r="J39" s="265"/>
      <c r="K39" s="228"/>
    </row>
    <row r="40" spans="1:11" ht="59.5" customHeight="1" x14ac:dyDescent="0.35">
      <c r="A40" s="227"/>
      <c r="B40" s="264" t="s">
        <v>274</v>
      </c>
      <c r="C40" s="264"/>
      <c r="D40" s="264"/>
      <c r="E40" s="265"/>
      <c r="F40" s="265"/>
      <c r="G40" s="265"/>
      <c r="H40" s="265"/>
      <c r="I40" s="265"/>
      <c r="J40" s="265"/>
      <c r="K40" s="228"/>
    </row>
    <row r="41" spans="1:11" ht="15" customHeight="1" thickBot="1" x14ac:dyDescent="0.4">
      <c r="A41" s="229"/>
      <c r="B41" s="230"/>
      <c r="C41" s="230"/>
      <c r="D41" s="230"/>
      <c r="E41" s="230"/>
      <c r="F41" s="230"/>
      <c r="G41" s="230"/>
      <c r="H41" s="230"/>
      <c r="I41" s="230"/>
      <c r="J41" s="230"/>
      <c r="K41" s="231"/>
    </row>
  </sheetData>
  <mergeCells count="13">
    <mergeCell ref="B5:K5"/>
    <mergeCell ref="B40:D40"/>
    <mergeCell ref="E36:J36"/>
    <mergeCell ref="E37:J37"/>
    <mergeCell ref="E38:J38"/>
    <mergeCell ref="E39:J39"/>
    <mergeCell ref="E40:J40"/>
    <mergeCell ref="B39:D39"/>
    <mergeCell ref="B14:K14"/>
    <mergeCell ref="B16:K16"/>
    <mergeCell ref="B36:D36"/>
    <mergeCell ref="B37:D37"/>
    <mergeCell ref="B38:D38"/>
  </mergeCells>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E6211-1607-4B67-98C3-894FD4974D84}">
  <sheetPr codeName="Blad10">
    <pageSetUpPr fitToPage="1"/>
  </sheetPr>
  <dimension ref="A1:H51"/>
  <sheetViews>
    <sheetView showGridLines="0" topLeftCell="A30" zoomScaleNormal="100" workbookViewId="0">
      <selection activeCell="C11" sqref="C11"/>
    </sheetView>
  </sheetViews>
  <sheetFormatPr defaultColWidth="8.81640625" defaultRowHeight="15" customHeight="1" x14ac:dyDescent="0.25"/>
  <cols>
    <col min="1" max="1" width="41.54296875" style="1" bestFit="1" customWidth="1"/>
    <col min="2" max="2" width="12.54296875" style="1" customWidth="1"/>
    <col min="3" max="3" width="14.453125" style="1" customWidth="1"/>
    <col min="4" max="4" width="34.54296875" style="1" customWidth="1"/>
    <col min="5" max="5" width="10.54296875" style="1" customWidth="1"/>
    <col min="6" max="6" width="10.54296875" style="1" bestFit="1" customWidth="1"/>
    <col min="7" max="16384" width="8.81640625" style="1"/>
  </cols>
  <sheetData>
    <row r="1" spans="1:5" ht="15" customHeight="1" x14ac:dyDescent="0.3">
      <c r="A1" s="9" t="s">
        <v>156</v>
      </c>
    </row>
    <row r="3" spans="1:5" ht="15" customHeight="1" x14ac:dyDescent="0.3">
      <c r="A3" s="311" t="s">
        <v>0</v>
      </c>
      <c r="B3" s="311"/>
      <c r="C3" s="311"/>
      <c r="D3" s="311"/>
    </row>
    <row r="4" spans="1:5" s="3" customFormat="1" ht="34.5" x14ac:dyDescent="0.35">
      <c r="A4" s="11" t="s">
        <v>56</v>
      </c>
      <c r="B4" s="11" t="s">
        <v>157</v>
      </c>
      <c r="C4" s="11" t="s">
        <v>158</v>
      </c>
      <c r="D4" s="11" t="s">
        <v>59</v>
      </c>
    </row>
    <row r="5" spans="1:5" ht="15" customHeight="1" x14ac:dyDescent="0.25">
      <c r="A5" s="5" t="s">
        <v>159</v>
      </c>
      <c r="B5" s="41">
        <v>8</v>
      </c>
      <c r="C5" s="237"/>
      <c r="D5" s="14">
        <f>C5*B5</f>
        <v>0</v>
      </c>
    </row>
    <row r="6" spans="1:5" s="3" customFormat="1" ht="15" customHeight="1" x14ac:dyDescent="0.35">
      <c r="A6" s="11" t="s">
        <v>160</v>
      </c>
      <c r="B6" s="12"/>
      <c r="C6" s="12"/>
      <c r="D6" s="12">
        <f>D5</f>
        <v>0</v>
      </c>
      <c r="E6" s="95"/>
    </row>
    <row r="7" spans="1:5" s="3" customFormat="1" ht="15" customHeight="1" x14ac:dyDescent="0.35">
      <c r="A7" s="25"/>
      <c r="B7" s="26"/>
      <c r="C7" s="26"/>
      <c r="D7" s="26">
        <f>D6/12</f>
        <v>0</v>
      </c>
    </row>
    <row r="9" spans="1:5" ht="15" customHeight="1" x14ac:dyDescent="0.3">
      <c r="A9" s="311" t="s">
        <v>17</v>
      </c>
      <c r="B9" s="311"/>
      <c r="C9" s="311"/>
      <c r="D9" s="311"/>
    </row>
    <row r="10" spans="1:5" s="3" customFormat="1" ht="34.5" x14ac:dyDescent="0.35">
      <c r="A10" s="11" t="s">
        <v>56</v>
      </c>
      <c r="B10" s="11" t="s">
        <v>157</v>
      </c>
      <c r="C10" s="11" t="s">
        <v>158</v>
      </c>
      <c r="D10" s="11" t="s">
        <v>59</v>
      </c>
    </row>
    <row r="11" spans="1:5" ht="15" customHeight="1" x14ac:dyDescent="0.25">
      <c r="A11" s="5" t="s">
        <v>159</v>
      </c>
      <c r="B11" s="41">
        <v>8</v>
      </c>
      <c r="C11" s="237"/>
      <c r="D11" s="14">
        <f>B11*C11</f>
        <v>0</v>
      </c>
    </row>
    <row r="12" spans="1:5" s="3" customFormat="1" ht="15" customHeight="1" x14ac:dyDescent="0.35">
      <c r="A12" s="11" t="s">
        <v>161</v>
      </c>
      <c r="B12" s="12"/>
      <c r="C12" s="12"/>
      <c r="D12" s="12">
        <f>D11</f>
        <v>0</v>
      </c>
      <c r="E12" s="95"/>
    </row>
    <row r="13" spans="1:5" s="3" customFormat="1" ht="15" customHeight="1" x14ac:dyDescent="0.35">
      <c r="A13" s="25"/>
      <c r="B13" s="26"/>
      <c r="C13" s="26"/>
      <c r="D13" s="26">
        <f>D12/12</f>
        <v>0</v>
      </c>
    </row>
    <row r="14" spans="1:5" ht="15" customHeight="1" x14ac:dyDescent="0.25">
      <c r="B14" s="92"/>
      <c r="C14" s="92"/>
      <c r="D14" s="21"/>
    </row>
    <row r="15" spans="1:5" ht="15" customHeight="1" x14ac:dyDescent="0.3">
      <c r="A15" s="311" t="s">
        <v>18</v>
      </c>
      <c r="B15" s="311"/>
      <c r="C15" s="311"/>
      <c r="D15" s="311"/>
    </row>
    <row r="16" spans="1:5" s="3" customFormat="1" ht="34.5" x14ac:dyDescent="0.35">
      <c r="A16" s="11" t="s">
        <v>56</v>
      </c>
      <c r="B16" s="11" t="s">
        <v>157</v>
      </c>
      <c r="C16" s="11" t="s">
        <v>158</v>
      </c>
      <c r="D16" s="11" t="s">
        <v>59</v>
      </c>
    </row>
    <row r="17" spans="1:8" ht="15" customHeight="1" x14ac:dyDescent="0.25">
      <c r="A17" s="5" t="s">
        <v>159</v>
      </c>
      <c r="B17" s="41">
        <v>8</v>
      </c>
      <c r="C17" s="237"/>
      <c r="D17" s="14">
        <f>B17*C17</f>
        <v>0</v>
      </c>
    </row>
    <row r="18" spans="1:8" s="3" customFormat="1" ht="15" customHeight="1" x14ac:dyDescent="0.35">
      <c r="A18" s="11" t="s">
        <v>162</v>
      </c>
      <c r="B18" s="12"/>
      <c r="C18" s="12"/>
      <c r="D18" s="12">
        <f>D17</f>
        <v>0</v>
      </c>
      <c r="E18" s="95"/>
    </row>
    <row r="19" spans="1:8" s="3" customFormat="1" ht="15" customHeight="1" x14ac:dyDescent="0.35">
      <c r="A19" s="25"/>
      <c r="B19" s="26"/>
      <c r="C19" s="26"/>
      <c r="D19" s="26"/>
    </row>
    <row r="20" spans="1:8" s="3" customFormat="1" ht="15" customHeight="1" x14ac:dyDescent="0.35">
      <c r="A20" s="25"/>
      <c r="B20" s="26"/>
      <c r="C20" s="26"/>
      <c r="D20" s="26"/>
    </row>
    <row r="21" spans="1:8" ht="15" customHeight="1" x14ac:dyDescent="0.3">
      <c r="A21" s="311" t="s">
        <v>25</v>
      </c>
      <c r="B21" s="311"/>
      <c r="C21" s="311"/>
      <c r="D21" s="311"/>
    </row>
    <row r="22" spans="1:8" s="3" customFormat="1" ht="34.5" x14ac:dyDescent="0.35">
      <c r="A22" s="11" t="s">
        <v>56</v>
      </c>
      <c r="B22" s="11" t="s">
        <v>157</v>
      </c>
      <c r="C22" s="11" t="s">
        <v>158</v>
      </c>
      <c r="D22" s="11" t="s">
        <v>59</v>
      </c>
    </row>
    <row r="23" spans="1:8" ht="15" customHeight="1" x14ac:dyDescent="0.25">
      <c r="A23" s="5" t="s">
        <v>159</v>
      </c>
      <c r="B23" s="41">
        <v>8</v>
      </c>
      <c r="C23" s="237"/>
      <c r="D23" s="14">
        <f>B23*C23</f>
        <v>0</v>
      </c>
    </row>
    <row r="24" spans="1:8" s="3" customFormat="1" ht="15" customHeight="1" x14ac:dyDescent="0.35">
      <c r="A24" s="11" t="s">
        <v>163</v>
      </c>
      <c r="B24" s="12"/>
      <c r="C24" s="12"/>
      <c r="D24" s="12">
        <f>D23</f>
        <v>0</v>
      </c>
      <c r="E24" s="95"/>
    </row>
    <row r="25" spans="1:8" s="3" customFormat="1" ht="15" customHeight="1" x14ac:dyDescent="0.35">
      <c r="A25" s="25"/>
      <c r="B25" s="26"/>
      <c r="C25" s="26"/>
      <c r="D25" s="26"/>
    </row>
    <row r="26" spans="1:8" ht="15" customHeight="1" x14ac:dyDescent="0.25">
      <c r="A26" s="25"/>
      <c r="B26" s="26"/>
      <c r="C26" s="26"/>
      <c r="D26" s="26"/>
    </row>
    <row r="27" spans="1:8" ht="15" customHeight="1" x14ac:dyDescent="0.3">
      <c r="A27" s="311" t="s">
        <v>29</v>
      </c>
      <c r="B27" s="311"/>
      <c r="C27" s="311"/>
      <c r="D27" s="311"/>
    </row>
    <row r="28" spans="1:8" s="3" customFormat="1" ht="34.5" x14ac:dyDescent="0.35">
      <c r="A28" s="11" t="s">
        <v>56</v>
      </c>
      <c r="B28" s="11" t="s">
        <v>157</v>
      </c>
      <c r="C28" s="11" t="s">
        <v>158</v>
      </c>
      <c r="D28" s="11" t="s">
        <v>59</v>
      </c>
    </row>
    <row r="29" spans="1:8" ht="15" customHeight="1" x14ac:dyDescent="0.25">
      <c r="A29" s="5" t="s">
        <v>159</v>
      </c>
      <c r="B29" s="41">
        <v>8</v>
      </c>
      <c r="C29" s="237"/>
      <c r="D29" s="14">
        <f>B29*C29</f>
        <v>0</v>
      </c>
      <c r="H29" s="3"/>
    </row>
    <row r="30" spans="1:8" s="3" customFormat="1" ht="15" customHeight="1" x14ac:dyDescent="0.35">
      <c r="A30" s="11" t="s">
        <v>164</v>
      </c>
      <c r="B30" s="12"/>
      <c r="C30" s="12"/>
      <c r="D30" s="12">
        <f>D29</f>
        <v>0</v>
      </c>
      <c r="E30" s="95"/>
      <c r="H30" s="95"/>
    </row>
    <row r="31" spans="1:8" s="3" customFormat="1" ht="15" customHeight="1" x14ac:dyDescent="0.35">
      <c r="A31" s="25"/>
      <c r="B31" s="26"/>
      <c r="C31" s="26"/>
      <c r="D31" s="26"/>
      <c r="H31" s="96"/>
    </row>
    <row r="32" spans="1:8" ht="15" customHeight="1" x14ac:dyDescent="0.35">
      <c r="B32" s="21"/>
      <c r="C32" s="21"/>
      <c r="D32" s="21"/>
      <c r="G32" s="93"/>
      <c r="H32" s="90"/>
    </row>
    <row r="33" spans="1:5" ht="15" customHeight="1" x14ac:dyDescent="0.3">
      <c r="A33" s="311" t="s">
        <v>33</v>
      </c>
      <c r="B33" s="311"/>
      <c r="C33" s="311"/>
      <c r="D33" s="311"/>
    </row>
    <row r="34" spans="1:5" s="3" customFormat="1" ht="34.5" x14ac:dyDescent="0.35">
      <c r="A34" s="11" t="s">
        <v>56</v>
      </c>
      <c r="B34" s="11" t="s">
        <v>157</v>
      </c>
      <c r="C34" s="11" t="s">
        <v>158</v>
      </c>
      <c r="D34" s="11" t="s">
        <v>59</v>
      </c>
    </row>
    <row r="35" spans="1:5" ht="15" customHeight="1" x14ac:dyDescent="0.25">
      <c r="A35" s="5" t="s">
        <v>159</v>
      </c>
      <c r="B35" s="41">
        <v>8</v>
      </c>
      <c r="C35" s="237"/>
      <c r="D35" s="14">
        <f>B35*C35</f>
        <v>0</v>
      </c>
    </row>
    <row r="36" spans="1:5" s="3" customFormat="1" ht="15" customHeight="1" x14ac:dyDescent="0.35">
      <c r="A36" s="11" t="s">
        <v>165</v>
      </c>
      <c r="B36" s="12"/>
      <c r="C36" s="12"/>
      <c r="D36" s="12">
        <f>D35</f>
        <v>0</v>
      </c>
      <c r="E36" s="95"/>
    </row>
    <row r="37" spans="1:5" s="3" customFormat="1" ht="15" customHeight="1" x14ac:dyDescent="0.35">
      <c r="A37" s="25"/>
      <c r="B37" s="26"/>
      <c r="C37" s="26"/>
      <c r="D37" s="26"/>
    </row>
    <row r="38" spans="1:5" ht="15" customHeight="1" x14ac:dyDescent="0.25">
      <c r="B38" s="94"/>
      <c r="C38" s="21"/>
      <c r="D38" s="21"/>
    </row>
    <row r="39" spans="1:5" ht="15" customHeight="1" x14ac:dyDescent="0.3">
      <c r="A39" s="311" t="s">
        <v>37</v>
      </c>
      <c r="B39" s="311"/>
      <c r="C39" s="311"/>
      <c r="D39" s="311"/>
    </row>
    <row r="40" spans="1:5" s="3" customFormat="1" ht="34.5" x14ac:dyDescent="0.35">
      <c r="A40" s="11" t="s">
        <v>56</v>
      </c>
      <c r="B40" s="11" t="s">
        <v>157</v>
      </c>
      <c r="C40" s="11" t="s">
        <v>158</v>
      </c>
      <c r="D40" s="11" t="s">
        <v>59</v>
      </c>
    </row>
    <row r="41" spans="1:5" ht="15" customHeight="1" x14ac:dyDescent="0.25">
      <c r="A41" s="5" t="s">
        <v>159</v>
      </c>
      <c r="B41" s="41">
        <v>8</v>
      </c>
      <c r="C41" s="237"/>
      <c r="D41" s="14">
        <f>B41*C41</f>
        <v>0</v>
      </c>
    </row>
    <row r="42" spans="1:5" s="3" customFormat="1" ht="15" customHeight="1" x14ac:dyDescent="0.35">
      <c r="A42" s="11" t="s">
        <v>166</v>
      </c>
      <c r="B42" s="12"/>
      <c r="C42" s="12"/>
      <c r="D42" s="12">
        <f>D41</f>
        <v>0</v>
      </c>
      <c r="E42" s="95"/>
    </row>
    <row r="43" spans="1:5" s="3" customFormat="1" ht="15" customHeight="1" x14ac:dyDescent="0.35">
      <c r="A43" s="25"/>
      <c r="B43" s="26"/>
      <c r="C43" s="26"/>
      <c r="D43" s="26">
        <f>890.7/'[4]PRIJSBLAD TOTAAL'!Q7</f>
        <v>743.21544724642661</v>
      </c>
    </row>
    <row r="44" spans="1:5" s="3" customFormat="1" ht="15" customHeight="1" x14ac:dyDescent="0.35">
      <c r="A44" s="25"/>
      <c r="B44" s="26"/>
      <c r="C44" s="26"/>
      <c r="D44" s="26"/>
    </row>
    <row r="45" spans="1:5" ht="15" customHeight="1" x14ac:dyDescent="0.3">
      <c r="A45" s="311" t="s">
        <v>41</v>
      </c>
      <c r="B45" s="311"/>
      <c r="C45" s="311"/>
      <c r="D45" s="311"/>
    </row>
    <row r="46" spans="1:5" s="3" customFormat="1" ht="34.5" x14ac:dyDescent="0.35">
      <c r="A46" s="11" t="s">
        <v>56</v>
      </c>
      <c r="B46" s="11" t="s">
        <v>157</v>
      </c>
      <c r="C46" s="11" t="s">
        <v>158</v>
      </c>
      <c r="D46" s="11" t="s">
        <v>59</v>
      </c>
    </row>
    <row r="47" spans="1:5" ht="15" customHeight="1" x14ac:dyDescent="0.25">
      <c r="A47" s="5" t="s">
        <v>159</v>
      </c>
      <c r="B47" s="41">
        <v>8</v>
      </c>
      <c r="C47" s="237"/>
      <c r="D47" s="14">
        <f>B47*C47</f>
        <v>0</v>
      </c>
    </row>
    <row r="48" spans="1:5" s="3" customFormat="1" ht="15" customHeight="1" x14ac:dyDescent="0.35">
      <c r="A48" s="11" t="s">
        <v>167</v>
      </c>
      <c r="B48" s="11"/>
      <c r="C48" s="11"/>
      <c r="D48" s="252">
        <f>D47</f>
        <v>0</v>
      </c>
      <c r="E48" s="95"/>
    </row>
    <row r="49" spans="1:5" s="3" customFormat="1" ht="15" customHeight="1" x14ac:dyDescent="0.35">
      <c r="A49" s="25"/>
      <c r="B49" s="25"/>
      <c r="C49" s="25"/>
      <c r="D49" s="25"/>
    </row>
    <row r="51" spans="1:5" s="17" customFormat="1" ht="24" customHeight="1" x14ac:dyDescent="0.35">
      <c r="A51" s="11" t="s">
        <v>79</v>
      </c>
      <c r="B51" s="11"/>
      <c r="C51" s="11"/>
      <c r="D51" s="252">
        <f>D6+D12+D18+D24+D30+D36+D42+D48</f>
        <v>0</v>
      </c>
      <c r="E51" s="97"/>
    </row>
  </sheetData>
  <sheetProtection algorithmName="SHA-512" hashValue="U6BS1UA7ulVhJgpNoDNfR6vsceXDhEPwP1vEj0Jq6IxUJYm5ppNImjKleHs9jGfv1YMXw69P5pvTDJR/fg1AtQ==" saltValue="icBv9RsewfwuIm+BZjY11g==" spinCount="100000" sheet="1" objects="1" scenarios="1" selectLockedCells="1"/>
  <mergeCells count="8">
    <mergeCell ref="A33:D33"/>
    <mergeCell ref="A39:D39"/>
    <mergeCell ref="A45:D45"/>
    <mergeCell ref="A3:D3"/>
    <mergeCell ref="A9:D9"/>
    <mergeCell ref="A15:D15"/>
    <mergeCell ref="A21:D21"/>
    <mergeCell ref="A27:D27"/>
  </mergeCells>
  <pageMargins left="0.75" right="0.75" top="1" bottom="1" header="0.5" footer="0.5"/>
  <pageSetup paperSize="9" scale="74" orientation="portrait"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A731-E1AD-47D6-9376-2BC5EC635BC4}">
  <sheetPr codeName="Blad11">
    <pageSetUpPr fitToPage="1"/>
  </sheetPr>
  <dimension ref="A1:O32"/>
  <sheetViews>
    <sheetView topLeftCell="A4" zoomScale="90" zoomScaleNormal="90" workbookViewId="0">
      <selection activeCell="N20" sqref="N20"/>
    </sheetView>
  </sheetViews>
  <sheetFormatPr defaultColWidth="9.1796875" defaultRowHeight="15" customHeight="1" x14ac:dyDescent="0.35"/>
  <cols>
    <col min="1" max="1" width="26.54296875" style="43" bestFit="1" customWidth="1"/>
    <col min="2" max="2" width="16.453125" style="43" customWidth="1"/>
    <col min="3" max="3" width="16.54296875" style="43" bestFit="1" customWidth="1"/>
    <col min="4" max="4" width="16.54296875" style="43" customWidth="1"/>
    <col min="5" max="5" width="16" style="43" customWidth="1"/>
    <col min="6" max="6" width="17.54296875" style="43" bestFit="1" customWidth="1"/>
    <col min="7" max="7" width="16" style="43" customWidth="1"/>
    <col min="8" max="8" width="19.54296875" style="43" customWidth="1"/>
    <col min="9" max="9" width="13.81640625" style="43" customWidth="1"/>
    <col min="10" max="10" width="12.453125" style="43" bestFit="1" customWidth="1"/>
    <col min="11" max="11" width="10.81640625" style="43" customWidth="1"/>
    <col min="12" max="12" width="11.81640625" style="43" customWidth="1"/>
    <col min="13" max="16384" width="9.1796875" style="43"/>
  </cols>
  <sheetData>
    <row r="1" spans="1:15" ht="15" customHeight="1" x14ac:dyDescent="0.35">
      <c r="A1" s="312" t="s">
        <v>175</v>
      </c>
      <c r="B1" s="312"/>
      <c r="C1" s="312"/>
      <c r="D1" s="312"/>
      <c r="E1" s="312"/>
      <c r="F1" s="312"/>
      <c r="G1" s="312"/>
      <c r="H1" s="312"/>
    </row>
    <row r="2" spans="1:15" ht="15" customHeight="1" x14ac:dyDescent="0.35">
      <c r="A2" s="312"/>
      <c r="B2" s="312"/>
      <c r="C2" s="312"/>
      <c r="D2" s="312"/>
      <c r="E2" s="312"/>
      <c r="F2" s="312"/>
      <c r="G2" s="312"/>
      <c r="H2" s="312"/>
    </row>
    <row r="3" spans="1:15" ht="15" customHeight="1" x14ac:dyDescent="0.35">
      <c r="K3" s="107"/>
      <c r="L3" s="108"/>
    </row>
    <row r="4" spans="1:15" ht="26" x14ac:dyDescent="0.35">
      <c r="A4" s="103" t="s">
        <v>117</v>
      </c>
      <c r="B4" s="104" t="s">
        <v>246</v>
      </c>
      <c r="C4" s="105" t="s">
        <v>138</v>
      </c>
      <c r="D4" s="104" t="s">
        <v>182</v>
      </c>
      <c r="E4" s="67"/>
      <c r="F4" s="67"/>
      <c r="G4" s="48"/>
      <c r="I4" s="48"/>
      <c r="J4" s="48"/>
    </row>
    <row r="5" spans="1:15" ht="15" customHeight="1" x14ac:dyDescent="0.35">
      <c r="A5" s="65" t="s">
        <v>180</v>
      </c>
      <c r="B5" s="246"/>
      <c r="C5" s="247"/>
      <c r="D5" s="66">
        <f>B5*(1+C5)</f>
        <v>0</v>
      </c>
      <c r="E5" s="67"/>
      <c r="F5" s="68"/>
      <c r="G5" s="48"/>
      <c r="I5" s="48"/>
      <c r="J5" s="48"/>
    </row>
    <row r="6" spans="1:15" ht="15" customHeight="1" x14ac:dyDescent="0.35">
      <c r="A6" s="101" t="s">
        <v>181</v>
      </c>
      <c r="B6" s="246"/>
      <c r="C6" s="247"/>
      <c r="D6" s="66">
        <f t="shared" ref="D6:D7" si="0">B6*(1+C6)</f>
        <v>0</v>
      </c>
      <c r="E6" s="67"/>
      <c r="F6" s="67"/>
      <c r="G6" s="48"/>
      <c r="I6" s="48"/>
      <c r="J6" s="48"/>
    </row>
    <row r="7" spans="1:15" ht="15" customHeight="1" x14ac:dyDescent="0.35">
      <c r="A7" s="101" t="s">
        <v>186</v>
      </c>
      <c r="B7" s="246"/>
      <c r="C7" s="247"/>
      <c r="D7" s="66">
        <f t="shared" si="0"/>
        <v>0</v>
      </c>
      <c r="E7" s="67"/>
      <c r="F7" s="67"/>
      <c r="G7" s="48"/>
      <c r="I7" s="48"/>
      <c r="J7" s="48"/>
    </row>
    <row r="8" spans="1:15" ht="15" customHeight="1" x14ac:dyDescent="0.35">
      <c r="K8" s="107"/>
      <c r="L8" s="108"/>
    </row>
    <row r="9" spans="1:15" ht="15" customHeight="1" x14ac:dyDescent="0.35">
      <c r="K9" s="107"/>
      <c r="L9" s="108"/>
    </row>
    <row r="10" spans="1:15" ht="15" customHeight="1" x14ac:dyDescent="0.35">
      <c r="A10" s="298" t="s">
        <v>183</v>
      </c>
      <c r="B10" s="298"/>
      <c r="C10" s="298"/>
      <c r="D10" s="298"/>
      <c r="E10" s="298"/>
      <c r="F10" s="298"/>
      <c r="G10" s="298"/>
      <c r="H10" s="298"/>
      <c r="K10" s="107"/>
      <c r="L10" s="108"/>
    </row>
    <row r="11" spans="1:15" ht="46" x14ac:dyDescent="0.35">
      <c r="A11" s="103" t="s">
        <v>105</v>
      </c>
      <c r="B11" s="103" t="s">
        <v>168</v>
      </c>
      <c r="C11" s="103" t="s">
        <v>169</v>
      </c>
      <c r="D11" s="114" t="s">
        <v>176</v>
      </c>
      <c r="E11" s="114" t="s">
        <v>170</v>
      </c>
      <c r="F11" s="115" t="s">
        <v>177</v>
      </c>
      <c r="G11" s="115" t="s">
        <v>172</v>
      </c>
      <c r="H11" s="114" t="s">
        <v>173</v>
      </c>
      <c r="K11" s="107"/>
      <c r="L11" s="108"/>
    </row>
    <row r="12" spans="1:15" ht="15" customHeight="1" x14ac:dyDescent="0.35">
      <c r="A12" s="65" t="s">
        <v>127</v>
      </c>
      <c r="B12" s="116">
        <v>52</v>
      </c>
      <c r="C12" s="116">
        <v>52</v>
      </c>
      <c r="D12" s="109">
        <f>$D$5</f>
        <v>0</v>
      </c>
      <c r="E12" s="109">
        <f>C12*D12</f>
        <v>0</v>
      </c>
      <c r="F12" s="109">
        <f>$D$6</f>
        <v>0</v>
      </c>
      <c r="G12" s="109">
        <f>B12*F12</f>
        <v>0</v>
      </c>
      <c r="H12" s="109">
        <f>E12+G12</f>
        <v>0</v>
      </c>
      <c r="J12" s="110"/>
      <c r="K12" s="107"/>
      <c r="L12" s="108"/>
    </row>
    <row r="13" spans="1:15" ht="15" customHeight="1" x14ac:dyDescent="0.35">
      <c r="A13" s="65" t="s">
        <v>128</v>
      </c>
      <c r="B13" s="116">
        <v>198</v>
      </c>
      <c r="C13" s="116">
        <v>198</v>
      </c>
      <c r="D13" s="109">
        <f t="shared" ref="D13:D19" si="1">$D$5</f>
        <v>0</v>
      </c>
      <c r="E13" s="109">
        <f t="shared" ref="E13:E19" si="2">C13*D13</f>
        <v>0</v>
      </c>
      <c r="F13" s="109">
        <f t="shared" ref="F13:F19" si="3">$D$6</f>
        <v>0</v>
      </c>
      <c r="G13" s="109">
        <f t="shared" ref="G13:G19" si="4">B13*F13</f>
        <v>0</v>
      </c>
      <c r="H13" s="109">
        <f t="shared" ref="H13:H19" si="5">E13+G13</f>
        <v>0</v>
      </c>
      <c r="J13" s="110"/>
      <c r="K13" s="107"/>
      <c r="L13" s="108"/>
    </row>
    <row r="14" spans="1:15" ht="15" customHeight="1" x14ac:dyDescent="0.35">
      <c r="A14" s="65" t="s">
        <v>133</v>
      </c>
      <c r="B14" s="116">
        <v>32</v>
      </c>
      <c r="C14" s="116">
        <v>32</v>
      </c>
      <c r="D14" s="109">
        <f t="shared" si="1"/>
        <v>0</v>
      </c>
      <c r="E14" s="109">
        <f t="shared" si="2"/>
        <v>0</v>
      </c>
      <c r="F14" s="109">
        <f t="shared" si="3"/>
        <v>0</v>
      </c>
      <c r="G14" s="109">
        <f t="shared" si="4"/>
        <v>0</v>
      </c>
      <c r="H14" s="109">
        <f t="shared" si="5"/>
        <v>0</v>
      </c>
      <c r="J14" s="110"/>
      <c r="K14" s="107"/>
      <c r="L14" s="108"/>
    </row>
    <row r="15" spans="1:15" ht="15" customHeight="1" x14ac:dyDescent="0.35">
      <c r="A15" s="65" t="s">
        <v>109</v>
      </c>
      <c r="B15" s="116">
        <v>103</v>
      </c>
      <c r="C15" s="116">
        <v>103</v>
      </c>
      <c r="D15" s="109">
        <f t="shared" si="1"/>
        <v>0</v>
      </c>
      <c r="E15" s="109">
        <f t="shared" si="2"/>
        <v>0</v>
      </c>
      <c r="F15" s="109">
        <f t="shared" si="3"/>
        <v>0</v>
      </c>
      <c r="G15" s="109">
        <f t="shared" si="4"/>
        <v>0</v>
      </c>
      <c r="H15" s="109">
        <f t="shared" si="5"/>
        <v>0</v>
      </c>
      <c r="J15" s="110"/>
      <c r="K15" s="107"/>
    </row>
    <row r="16" spans="1:15" ht="15" customHeight="1" x14ac:dyDescent="0.35">
      <c r="A16" s="65" t="s">
        <v>107</v>
      </c>
      <c r="B16" s="116">
        <v>50</v>
      </c>
      <c r="C16" s="116">
        <v>50</v>
      </c>
      <c r="D16" s="109">
        <f t="shared" si="1"/>
        <v>0</v>
      </c>
      <c r="E16" s="109">
        <f t="shared" si="2"/>
        <v>0</v>
      </c>
      <c r="F16" s="109">
        <f t="shared" si="3"/>
        <v>0</v>
      </c>
      <c r="G16" s="109">
        <f t="shared" si="4"/>
        <v>0</v>
      </c>
      <c r="H16" s="109">
        <f t="shared" si="5"/>
        <v>0</v>
      </c>
      <c r="J16" s="110"/>
      <c r="K16" s="107"/>
      <c r="O16" s="111"/>
    </row>
    <row r="17" spans="1:11" ht="15" customHeight="1" x14ac:dyDescent="0.35">
      <c r="A17" s="65" t="s">
        <v>121</v>
      </c>
      <c r="B17" s="116">
        <v>45</v>
      </c>
      <c r="C17" s="116">
        <v>45</v>
      </c>
      <c r="D17" s="109">
        <f t="shared" si="1"/>
        <v>0</v>
      </c>
      <c r="E17" s="109">
        <f t="shared" si="2"/>
        <v>0</v>
      </c>
      <c r="F17" s="109">
        <f t="shared" si="3"/>
        <v>0</v>
      </c>
      <c r="G17" s="109">
        <f t="shared" si="4"/>
        <v>0</v>
      </c>
      <c r="H17" s="109">
        <f t="shared" si="5"/>
        <v>0</v>
      </c>
      <c r="J17" s="110"/>
      <c r="K17" s="107"/>
    </row>
    <row r="18" spans="1:11" ht="15" customHeight="1" x14ac:dyDescent="0.35">
      <c r="A18" s="65" t="s">
        <v>106</v>
      </c>
      <c r="B18" s="116">
        <v>64</v>
      </c>
      <c r="C18" s="116">
        <v>64</v>
      </c>
      <c r="D18" s="109">
        <f t="shared" si="1"/>
        <v>0</v>
      </c>
      <c r="E18" s="109">
        <f t="shared" si="2"/>
        <v>0</v>
      </c>
      <c r="F18" s="109">
        <f t="shared" si="3"/>
        <v>0</v>
      </c>
      <c r="G18" s="109">
        <f t="shared" si="4"/>
        <v>0</v>
      </c>
      <c r="H18" s="109">
        <f t="shared" si="5"/>
        <v>0</v>
      </c>
      <c r="J18" s="110"/>
      <c r="K18" s="107"/>
    </row>
    <row r="19" spans="1:11" ht="15" customHeight="1" x14ac:dyDescent="0.35">
      <c r="A19" s="65" t="s">
        <v>108</v>
      </c>
      <c r="B19" s="116">
        <v>112</v>
      </c>
      <c r="C19" s="116">
        <v>116</v>
      </c>
      <c r="D19" s="109">
        <f t="shared" si="1"/>
        <v>0</v>
      </c>
      <c r="E19" s="109">
        <f t="shared" si="2"/>
        <v>0</v>
      </c>
      <c r="F19" s="109">
        <f t="shared" si="3"/>
        <v>0</v>
      </c>
      <c r="G19" s="109">
        <f t="shared" si="4"/>
        <v>0</v>
      </c>
      <c r="H19" s="109">
        <f t="shared" si="5"/>
        <v>0</v>
      </c>
      <c r="J19" s="110"/>
      <c r="K19" s="107"/>
    </row>
    <row r="20" spans="1:11" s="36" customFormat="1" ht="15" customHeight="1" x14ac:dyDescent="0.35">
      <c r="A20" s="313" t="s">
        <v>184</v>
      </c>
      <c r="B20" s="313"/>
      <c r="C20" s="313"/>
      <c r="D20" s="313"/>
      <c r="E20" s="313"/>
      <c r="F20" s="313"/>
      <c r="G20" s="313"/>
      <c r="H20" s="131">
        <f>SUM(H12:H19)</f>
        <v>0</v>
      </c>
    </row>
    <row r="21" spans="1:11" ht="15" customHeight="1" x14ac:dyDescent="0.35">
      <c r="K21" s="107"/>
    </row>
    <row r="22" spans="1:11" ht="15" customHeight="1" x14ac:dyDescent="0.35">
      <c r="K22" s="107"/>
    </row>
    <row r="23" spans="1:11" ht="15" customHeight="1" x14ac:dyDescent="0.35">
      <c r="A23" s="298" t="s">
        <v>174</v>
      </c>
      <c r="B23" s="298"/>
      <c r="C23" s="298"/>
      <c r="D23" s="298"/>
      <c r="E23" s="298"/>
      <c r="F23" s="298"/>
      <c r="G23" s="298"/>
      <c r="H23" s="298"/>
      <c r="K23" s="107"/>
    </row>
    <row r="24" spans="1:11" ht="39" x14ac:dyDescent="0.35">
      <c r="A24" s="103" t="s">
        <v>105</v>
      </c>
      <c r="B24" s="103" t="s">
        <v>168</v>
      </c>
      <c r="C24" s="103" t="s">
        <v>169</v>
      </c>
      <c r="D24" s="103"/>
      <c r="E24" s="114" t="s">
        <v>170</v>
      </c>
      <c r="F24" s="115" t="s">
        <v>171</v>
      </c>
      <c r="G24" s="115" t="s">
        <v>172</v>
      </c>
      <c r="H24" s="114" t="s">
        <v>173</v>
      </c>
      <c r="K24" s="107"/>
    </row>
    <row r="25" spans="1:11" s="112" customFormat="1" ht="15" customHeight="1" x14ac:dyDescent="0.35">
      <c r="A25" s="65" t="s">
        <v>127</v>
      </c>
      <c r="B25" s="116">
        <v>1</v>
      </c>
      <c r="C25" s="116">
        <v>4</v>
      </c>
      <c r="D25" s="65"/>
      <c r="E25" s="248"/>
      <c r="F25" s="248"/>
      <c r="G25" s="109">
        <f>B25*F25</f>
        <v>0</v>
      </c>
      <c r="H25" s="109">
        <f>E25+G25</f>
        <v>0</v>
      </c>
      <c r="I25" s="43"/>
      <c r="K25" s="107"/>
    </row>
    <row r="26" spans="1:11" s="112" customFormat="1" ht="15" customHeight="1" x14ac:dyDescent="0.35">
      <c r="A26" s="65" t="s">
        <v>128</v>
      </c>
      <c r="B26" s="116">
        <v>29</v>
      </c>
      <c r="C26" s="116">
        <v>51</v>
      </c>
      <c r="D26" s="65"/>
      <c r="E26" s="248"/>
      <c r="F26" s="248"/>
      <c r="G26" s="109">
        <f>B26*F26</f>
        <v>0</v>
      </c>
      <c r="H26" s="109">
        <f>E26+G26</f>
        <v>0</v>
      </c>
      <c r="I26" s="43"/>
      <c r="K26" s="107"/>
    </row>
    <row r="27" spans="1:11" ht="15" customHeight="1" x14ac:dyDescent="0.35">
      <c r="A27" s="65" t="s">
        <v>133</v>
      </c>
      <c r="B27" s="116">
        <v>3</v>
      </c>
      <c r="C27" s="116">
        <v>8</v>
      </c>
      <c r="D27" s="65"/>
      <c r="E27" s="248"/>
      <c r="F27" s="248"/>
      <c r="G27" s="109">
        <f>B27*F27</f>
        <v>0</v>
      </c>
      <c r="H27" s="109">
        <f>E27+G27</f>
        <v>0</v>
      </c>
      <c r="K27" s="107"/>
    </row>
    <row r="28" spans="1:11" ht="15" customHeight="1" x14ac:dyDescent="0.35">
      <c r="A28" s="65" t="s">
        <v>109</v>
      </c>
      <c r="B28" s="116">
        <v>19</v>
      </c>
      <c r="C28" s="116">
        <v>38</v>
      </c>
      <c r="D28" s="65"/>
      <c r="E28" s="248"/>
      <c r="F28" s="248"/>
      <c r="G28" s="109">
        <f>B28*F28</f>
        <v>0</v>
      </c>
      <c r="H28" s="109">
        <f>E28+G28</f>
        <v>0</v>
      </c>
      <c r="K28" s="107"/>
    </row>
    <row r="29" spans="1:11" s="36" customFormat="1" ht="15" customHeight="1" x14ac:dyDescent="0.35">
      <c r="A29" s="313" t="s">
        <v>185</v>
      </c>
      <c r="B29" s="313"/>
      <c r="C29" s="313"/>
      <c r="D29" s="313"/>
      <c r="E29" s="313"/>
      <c r="F29" s="313"/>
      <c r="G29" s="313"/>
      <c r="H29" s="131">
        <f>SUM(H25:H28)</f>
        <v>0</v>
      </c>
    </row>
    <row r="30" spans="1:11" ht="15" customHeight="1" x14ac:dyDescent="0.35">
      <c r="K30" s="107"/>
    </row>
    <row r="31" spans="1:11" ht="15" customHeight="1" x14ac:dyDescent="0.35">
      <c r="A31" s="42"/>
      <c r="K31" s="107"/>
    </row>
    <row r="32" spans="1:11" s="17" customFormat="1" ht="20" customHeight="1" x14ac:dyDescent="0.35">
      <c r="A32" s="314" t="s">
        <v>187</v>
      </c>
      <c r="B32" s="314"/>
      <c r="C32" s="314"/>
      <c r="D32" s="314"/>
      <c r="E32" s="314"/>
      <c r="F32" s="314"/>
      <c r="G32" s="314"/>
      <c r="H32" s="235">
        <f>H20+H29</f>
        <v>0</v>
      </c>
    </row>
  </sheetData>
  <sheetProtection selectLockedCells="1"/>
  <mergeCells count="6">
    <mergeCell ref="A1:H2"/>
    <mergeCell ref="A29:G29"/>
    <mergeCell ref="A20:G20"/>
    <mergeCell ref="A32:G32"/>
    <mergeCell ref="A10:H10"/>
    <mergeCell ref="A23:H23"/>
  </mergeCells>
  <pageMargins left="0.7" right="0.7" top="0.75" bottom="0.75" header="0.3" footer="0.3"/>
  <pageSetup paperSize="9" scale="7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D948B-CF23-4FBB-878D-0B21FEFC7865}">
  <sheetPr codeName="Blad12">
    <pageSetUpPr fitToPage="1"/>
  </sheetPr>
  <dimension ref="A1:O83"/>
  <sheetViews>
    <sheetView tabSelected="1" topLeftCell="A65" zoomScale="130" zoomScaleNormal="130" workbookViewId="0">
      <selection activeCell="D4" sqref="D4"/>
    </sheetView>
  </sheetViews>
  <sheetFormatPr defaultColWidth="8.81640625" defaultRowHeight="15" customHeight="1" x14ac:dyDescent="0.35"/>
  <cols>
    <col min="1" max="1" width="22.08984375" style="117" bestFit="1" customWidth="1"/>
    <col min="2" max="2" width="6.36328125" style="117" bestFit="1" customWidth="1"/>
    <col min="3" max="3" width="16.1796875" style="117" customWidth="1"/>
    <col min="4" max="4" width="16.453125" style="117" bestFit="1" customWidth="1"/>
    <col min="5" max="5" width="8.81640625" style="117"/>
    <col min="6" max="6" width="14.81640625" style="117" customWidth="1"/>
    <col min="7" max="7" width="16.6328125" style="117" bestFit="1" customWidth="1"/>
    <col min="8" max="8" width="16.1796875" style="117" customWidth="1"/>
    <col min="9" max="16384" width="8.81640625" style="117"/>
  </cols>
  <sheetData>
    <row r="1" spans="1:8" ht="15" customHeight="1" x14ac:dyDescent="0.35">
      <c r="A1" s="121" t="s">
        <v>195</v>
      </c>
    </row>
    <row r="3" spans="1:8" ht="26" x14ac:dyDescent="0.35">
      <c r="A3" s="122" t="s">
        <v>117</v>
      </c>
      <c r="B3" s="122" t="s">
        <v>188</v>
      </c>
      <c r="C3" s="122" t="s">
        <v>189</v>
      </c>
      <c r="D3" s="123" t="s">
        <v>197</v>
      </c>
      <c r="E3" s="122" t="s">
        <v>64</v>
      </c>
      <c r="F3" s="123" t="s">
        <v>198</v>
      </c>
      <c r="G3" s="122" t="s">
        <v>196</v>
      </c>
      <c r="H3" s="123" t="s">
        <v>201</v>
      </c>
    </row>
    <row r="4" spans="1:8" ht="15" customHeight="1" x14ac:dyDescent="0.35">
      <c r="A4" s="118" t="s">
        <v>328</v>
      </c>
      <c r="B4" s="118" t="s">
        <v>192</v>
      </c>
      <c r="C4" s="118" t="s">
        <v>194</v>
      </c>
      <c r="D4" s="254"/>
      <c r="E4" s="255"/>
      <c r="F4" s="119">
        <f>D4*(1+E4)</f>
        <v>0</v>
      </c>
      <c r="G4" s="129">
        <v>12</v>
      </c>
      <c r="H4" s="119">
        <f>F4*G4</f>
        <v>0</v>
      </c>
    </row>
    <row r="5" spans="1:8" ht="15" customHeight="1" x14ac:dyDescent="0.35">
      <c r="A5" s="118" t="s">
        <v>190</v>
      </c>
      <c r="B5" s="118" t="s">
        <v>192</v>
      </c>
      <c r="C5" s="118" t="s">
        <v>193</v>
      </c>
      <c r="D5" s="254"/>
      <c r="E5" s="255"/>
      <c r="F5" s="119">
        <f>D5*(1+E5)</f>
        <v>0</v>
      </c>
      <c r="G5" s="129">
        <v>12</v>
      </c>
      <c r="H5" s="119">
        <f>F5*G5</f>
        <v>0</v>
      </c>
    </row>
    <row r="8" spans="1:8" ht="15" customHeight="1" x14ac:dyDescent="0.35">
      <c r="A8" s="323" t="s">
        <v>0</v>
      </c>
      <c r="B8" s="323"/>
      <c r="C8" s="323"/>
      <c r="D8" s="323"/>
    </row>
    <row r="9" spans="1:8" ht="26" x14ac:dyDescent="0.35">
      <c r="A9" s="122" t="s">
        <v>117</v>
      </c>
      <c r="B9" s="122" t="s">
        <v>110</v>
      </c>
      <c r="C9" s="123" t="s">
        <v>199</v>
      </c>
      <c r="D9" s="123" t="s">
        <v>200</v>
      </c>
    </row>
    <row r="10" spans="1:8" ht="12.5" x14ac:dyDescent="0.35">
      <c r="A10" s="118" t="s">
        <v>328</v>
      </c>
      <c r="B10" s="128">
        <v>5</v>
      </c>
      <c r="C10" s="126">
        <v>12</v>
      </c>
      <c r="D10" s="125">
        <f>$H$4*B10</f>
        <v>0</v>
      </c>
    </row>
    <row r="11" spans="1:8" ht="15" customHeight="1" x14ac:dyDescent="0.35">
      <c r="A11" s="118" t="s">
        <v>190</v>
      </c>
      <c r="B11" s="128">
        <v>12</v>
      </c>
      <c r="C11" s="126">
        <v>12</v>
      </c>
      <c r="D11" s="125">
        <f>$H$5*B11</f>
        <v>0</v>
      </c>
    </row>
    <row r="12" spans="1:8" s="121" customFormat="1" ht="15" customHeight="1" x14ac:dyDescent="0.35">
      <c r="A12" s="320" t="s">
        <v>227</v>
      </c>
      <c r="B12" s="320"/>
      <c r="C12" s="320"/>
      <c r="D12" s="127">
        <f>SUM(D10:D11)</f>
        <v>0</v>
      </c>
    </row>
    <row r="15" spans="1:8" ht="15" customHeight="1" x14ac:dyDescent="0.35">
      <c r="A15" s="323" t="s">
        <v>17</v>
      </c>
      <c r="B15" s="323"/>
      <c r="C15" s="323"/>
      <c r="D15" s="323"/>
    </row>
    <row r="16" spans="1:8" ht="26" x14ac:dyDescent="0.35">
      <c r="A16" s="122" t="s">
        <v>117</v>
      </c>
      <c r="B16" s="122" t="s">
        <v>110</v>
      </c>
      <c r="C16" s="123" t="s">
        <v>199</v>
      </c>
      <c r="D16" s="123" t="s">
        <v>200</v>
      </c>
    </row>
    <row r="17" spans="1:4" ht="12.5" x14ac:dyDescent="0.35">
      <c r="A17" s="118" t="s">
        <v>328</v>
      </c>
      <c r="B17" s="128">
        <v>20</v>
      </c>
      <c r="C17" s="126">
        <v>12</v>
      </c>
      <c r="D17" s="125">
        <f>$H$4*B17</f>
        <v>0</v>
      </c>
    </row>
    <row r="18" spans="1:4" ht="15" customHeight="1" x14ac:dyDescent="0.35">
      <c r="A18" s="118" t="s">
        <v>190</v>
      </c>
      <c r="B18" s="128">
        <v>48</v>
      </c>
      <c r="C18" s="126">
        <v>12</v>
      </c>
      <c r="D18" s="125">
        <f>$H$5*B18</f>
        <v>0</v>
      </c>
    </row>
    <row r="19" spans="1:4" s="121" customFormat="1" ht="15" customHeight="1" x14ac:dyDescent="0.35">
      <c r="A19" s="320" t="s">
        <v>227</v>
      </c>
      <c r="B19" s="320"/>
      <c r="C19" s="320"/>
      <c r="D19" s="127">
        <f>SUM(D17:D18)</f>
        <v>0</v>
      </c>
    </row>
    <row r="22" spans="1:4" ht="15" customHeight="1" x14ac:dyDescent="0.35">
      <c r="A22" s="323" t="s">
        <v>18</v>
      </c>
      <c r="B22" s="323"/>
      <c r="C22" s="323"/>
      <c r="D22" s="323"/>
    </row>
    <row r="23" spans="1:4" ht="26" x14ac:dyDescent="0.35">
      <c r="A23" s="122" t="s">
        <v>117</v>
      </c>
      <c r="B23" s="122" t="s">
        <v>110</v>
      </c>
      <c r="C23" s="123" t="s">
        <v>199</v>
      </c>
      <c r="D23" s="123" t="s">
        <v>200</v>
      </c>
    </row>
    <row r="24" spans="1:4" ht="12.5" x14ac:dyDescent="0.35">
      <c r="A24" s="118" t="s">
        <v>328</v>
      </c>
      <c r="B24" s="128">
        <v>15</v>
      </c>
      <c r="C24" s="126">
        <v>12</v>
      </c>
      <c r="D24" s="125">
        <f>$H$4*B24</f>
        <v>0</v>
      </c>
    </row>
    <row r="25" spans="1:4" ht="15" customHeight="1" x14ac:dyDescent="0.35">
      <c r="A25" s="118" t="s">
        <v>190</v>
      </c>
      <c r="B25" s="128">
        <v>45</v>
      </c>
      <c r="C25" s="126">
        <v>12</v>
      </c>
      <c r="D25" s="125">
        <f>$H$5*B25</f>
        <v>0</v>
      </c>
    </row>
    <row r="26" spans="1:4" ht="15" customHeight="1" x14ac:dyDescent="0.35">
      <c r="A26" s="118" t="s">
        <v>191</v>
      </c>
      <c r="B26" s="128">
        <v>2</v>
      </c>
      <c r="C26" s="126">
        <v>24</v>
      </c>
      <c r="D26" s="254"/>
    </row>
    <row r="27" spans="1:4" s="121" customFormat="1" ht="15" customHeight="1" x14ac:dyDescent="0.35">
      <c r="A27" s="320" t="s">
        <v>227</v>
      </c>
      <c r="B27" s="320"/>
      <c r="C27" s="320"/>
      <c r="D27" s="127">
        <f>SUM(D24:D26)</f>
        <v>0</v>
      </c>
    </row>
    <row r="30" spans="1:4" ht="15" customHeight="1" x14ac:dyDescent="0.35">
      <c r="A30" s="323" t="s">
        <v>25</v>
      </c>
      <c r="B30" s="323"/>
      <c r="C30" s="323"/>
      <c r="D30" s="323"/>
    </row>
    <row r="31" spans="1:4" ht="15" customHeight="1" x14ac:dyDescent="0.35">
      <c r="A31" s="122" t="s">
        <v>117</v>
      </c>
      <c r="B31" s="122" t="s">
        <v>110</v>
      </c>
      <c r="C31" s="123" t="s">
        <v>199</v>
      </c>
      <c r="D31" s="123" t="s">
        <v>200</v>
      </c>
    </row>
    <row r="32" spans="1:4" ht="15" customHeight="1" x14ac:dyDescent="0.35">
      <c r="A32" s="118" t="s">
        <v>328</v>
      </c>
      <c r="B32" s="128">
        <v>10</v>
      </c>
      <c r="C32" s="126">
        <v>12</v>
      </c>
      <c r="D32" s="125">
        <f>$H$4*B32</f>
        <v>0</v>
      </c>
    </row>
    <row r="33" spans="1:8" ht="15" customHeight="1" x14ac:dyDescent="0.35">
      <c r="A33" s="118" t="s">
        <v>190</v>
      </c>
      <c r="B33" s="128">
        <v>18</v>
      </c>
      <c r="C33" s="126">
        <v>12</v>
      </c>
      <c r="D33" s="125">
        <f>$H$5*B33</f>
        <v>0</v>
      </c>
    </row>
    <row r="34" spans="1:8" s="121" customFormat="1" ht="15" customHeight="1" x14ac:dyDescent="0.35">
      <c r="A34" s="320" t="s">
        <v>227</v>
      </c>
      <c r="B34" s="320"/>
      <c r="C34" s="320"/>
      <c r="D34" s="127">
        <f>SUM(D32:D33)</f>
        <v>0</v>
      </c>
    </row>
    <row r="37" spans="1:8" ht="15" customHeight="1" x14ac:dyDescent="0.35">
      <c r="A37" s="323" t="s">
        <v>29</v>
      </c>
      <c r="B37" s="323"/>
      <c r="C37" s="323"/>
      <c r="D37" s="323"/>
    </row>
    <row r="38" spans="1:8" ht="15" customHeight="1" x14ac:dyDescent="0.35">
      <c r="A38" s="122" t="s">
        <v>117</v>
      </c>
      <c r="B38" s="122" t="s">
        <v>110</v>
      </c>
      <c r="C38" s="123" t="s">
        <v>199</v>
      </c>
      <c r="D38" s="123" t="s">
        <v>200</v>
      </c>
    </row>
    <row r="39" spans="1:8" ht="15" customHeight="1" x14ac:dyDescent="0.35">
      <c r="A39" s="118" t="s">
        <v>328</v>
      </c>
      <c r="B39" s="128">
        <v>11</v>
      </c>
      <c r="C39" s="126">
        <v>12</v>
      </c>
      <c r="D39" s="125">
        <f>$H$4*B39</f>
        <v>0</v>
      </c>
    </row>
    <row r="40" spans="1:8" ht="15" customHeight="1" x14ac:dyDescent="0.35">
      <c r="A40" s="118" t="s">
        <v>190</v>
      </c>
      <c r="B40" s="128">
        <v>28</v>
      </c>
      <c r="C40" s="126">
        <v>12</v>
      </c>
      <c r="D40" s="125">
        <f>$H$5*B40</f>
        <v>0</v>
      </c>
    </row>
    <row r="41" spans="1:8" s="121" customFormat="1" ht="15" customHeight="1" x14ac:dyDescent="0.35">
      <c r="A41" s="320" t="s">
        <v>227</v>
      </c>
      <c r="B41" s="320"/>
      <c r="C41" s="320"/>
      <c r="D41" s="127">
        <f>SUM(D39:D40)</f>
        <v>0</v>
      </c>
    </row>
    <row r="44" spans="1:8" ht="15" customHeight="1" x14ac:dyDescent="0.35">
      <c r="A44" s="323" t="s">
        <v>33</v>
      </c>
      <c r="B44" s="323"/>
      <c r="C44" s="323"/>
      <c r="D44" s="323"/>
    </row>
    <row r="45" spans="1:8" ht="15" customHeight="1" x14ac:dyDescent="0.35">
      <c r="A45" s="122" t="s">
        <v>117</v>
      </c>
      <c r="B45" s="122" t="s">
        <v>110</v>
      </c>
      <c r="C45" s="123" t="s">
        <v>199</v>
      </c>
      <c r="D45" s="123" t="s">
        <v>200</v>
      </c>
      <c r="H45" s="120"/>
    </row>
    <row r="46" spans="1:8" ht="15" customHeight="1" x14ac:dyDescent="0.35">
      <c r="A46" s="118" t="s">
        <v>328</v>
      </c>
      <c r="B46" s="128">
        <v>8</v>
      </c>
      <c r="C46" s="126">
        <v>12</v>
      </c>
      <c r="D46" s="125">
        <f>$H$4*B46</f>
        <v>0</v>
      </c>
      <c r="H46" s="120"/>
    </row>
    <row r="47" spans="1:8" ht="15" customHeight="1" x14ac:dyDescent="0.35">
      <c r="A47" s="118" t="s">
        <v>190</v>
      </c>
      <c r="B47" s="128">
        <v>18</v>
      </c>
      <c r="C47" s="126">
        <v>12</v>
      </c>
      <c r="D47" s="125">
        <f>$H$5*B47</f>
        <v>0</v>
      </c>
    </row>
    <row r="48" spans="1:8" ht="15" customHeight="1" x14ac:dyDescent="0.35">
      <c r="A48" s="118" t="s">
        <v>202</v>
      </c>
      <c r="B48" s="128">
        <v>2</v>
      </c>
      <c r="C48" s="126">
        <v>24</v>
      </c>
      <c r="D48" s="256"/>
    </row>
    <row r="49" spans="1:4" s="121" customFormat="1" ht="15" customHeight="1" x14ac:dyDescent="0.35">
      <c r="A49" s="320" t="s">
        <v>227</v>
      </c>
      <c r="B49" s="320"/>
      <c r="C49" s="320"/>
      <c r="D49" s="127">
        <f>SUM(D46:D48)</f>
        <v>0</v>
      </c>
    </row>
    <row r="52" spans="1:4" ht="15" customHeight="1" x14ac:dyDescent="0.35">
      <c r="A52" s="323" t="s">
        <v>203</v>
      </c>
      <c r="B52" s="323"/>
      <c r="C52" s="323"/>
      <c r="D52" s="323"/>
    </row>
    <row r="53" spans="1:4" ht="15" customHeight="1" x14ac:dyDescent="0.35">
      <c r="A53" s="122" t="s">
        <v>117</v>
      </c>
      <c r="B53" s="122" t="s">
        <v>110</v>
      </c>
      <c r="C53" s="123" t="s">
        <v>199</v>
      </c>
      <c r="D53" s="123" t="s">
        <v>200</v>
      </c>
    </row>
    <row r="54" spans="1:4" ht="15" customHeight="1" x14ac:dyDescent="0.35">
      <c r="A54" s="118" t="s">
        <v>328</v>
      </c>
      <c r="B54" s="128">
        <v>1</v>
      </c>
      <c r="C54" s="126">
        <v>12</v>
      </c>
      <c r="D54" s="125">
        <f>$H$4*B54</f>
        <v>0</v>
      </c>
    </row>
    <row r="55" spans="1:4" ht="15" customHeight="1" x14ac:dyDescent="0.35">
      <c r="A55" s="118" t="s">
        <v>190</v>
      </c>
      <c r="B55" s="128">
        <v>71</v>
      </c>
      <c r="C55" s="126">
        <v>12</v>
      </c>
      <c r="D55" s="125">
        <f>$H$5*B55</f>
        <v>0</v>
      </c>
    </row>
    <row r="56" spans="1:4" ht="15" customHeight="1" x14ac:dyDescent="0.35">
      <c r="A56" s="118" t="s">
        <v>204</v>
      </c>
      <c r="B56" s="128">
        <v>1</v>
      </c>
      <c r="C56" s="126">
        <v>24</v>
      </c>
      <c r="D56" s="254"/>
    </row>
    <row r="57" spans="1:4" ht="15" customHeight="1" x14ac:dyDescent="0.35">
      <c r="A57" s="118" t="s">
        <v>202</v>
      </c>
      <c r="B57" s="128">
        <v>1</v>
      </c>
      <c r="C57" s="126">
        <v>24</v>
      </c>
      <c r="D57" s="257"/>
    </row>
    <row r="58" spans="1:4" s="121" customFormat="1" ht="15" customHeight="1" x14ac:dyDescent="0.35">
      <c r="A58" s="320" t="s">
        <v>227</v>
      </c>
      <c r="B58" s="320"/>
      <c r="C58" s="320"/>
      <c r="D58" s="127">
        <f>SUM(D54:D57)</f>
        <v>0</v>
      </c>
    </row>
    <row r="61" spans="1:4" ht="15" customHeight="1" x14ac:dyDescent="0.35">
      <c r="A61" s="323" t="s">
        <v>205</v>
      </c>
      <c r="B61" s="323"/>
      <c r="C61" s="323"/>
      <c r="D61" s="323"/>
    </row>
    <row r="62" spans="1:4" ht="15" customHeight="1" x14ac:dyDescent="0.35">
      <c r="A62" s="122" t="s">
        <v>117</v>
      </c>
      <c r="B62" s="122" t="s">
        <v>110</v>
      </c>
      <c r="C62" s="123" t="s">
        <v>199</v>
      </c>
      <c r="D62" s="123" t="s">
        <v>200</v>
      </c>
    </row>
    <row r="63" spans="1:4" ht="15" customHeight="1" x14ac:dyDescent="0.35">
      <c r="A63" s="118" t="s">
        <v>328</v>
      </c>
      <c r="B63" s="128">
        <v>34</v>
      </c>
      <c r="C63" s="126">
        <v>12</v>
      </c>
      <c r="D63" s="125">
        <f>$H$4*B63</f>
        <v>0</v>
      </c>
    </row>
    <row r="64" spans="1:4" ht="15" customHeight="1" x14ac:dyDescent="0.35">
      <c r="A64" s="118" t="s">
        <v>190</v>
      </c>
      <c r="B64" s="128">
        <v>74</v>
      </c>
      <c r="C64" s="126">
        <v>12</v>
      </c>
      <c r="D64" s="125">
        <f>$H$5*B64</f>
        <v>0</v>
      </c>
    </row>
    <row r="65" spans="1:15" ht="15" customHeight="1" x14ac:dyDescent="0.35">
      <c r="A65" s="118" t="s">
        <v>204</v>
      </c>
      <c r="B65" s="128">
        <v>1</v>
      </c>
      <c r="C65" s="126">
        <v>24</v>
      </c>
      <c r="D65" s="254"/>
    </row>
    <row r="66" spans="1:15" ht="15" customHeight="1" x14ac:dyDescent="0.35">
      <c r="A66" s="118" t="s">
        <v>202</v>
      </c>
      <c r="B66" s="128">
        <v>1</v>
      </c>
      <c r="C66" s="126">
        <v>24</v>
      </c>
      <c r="D66" s="257"/>
    </row>
    <row r="67" spans="1:15" s="121" customFormat="1" ht="15" customHeight="1" x14ac:dyDescent="0.35">
      <c r="A67" s="320" t="s">
        <v>227</v>
      </c>
      <c r="B67" s="320"/>
      <c r="C67" s="320"/>
      <c r="D67" s="127">
        <f>SUM(D64:D66)</f>
        <v>0</v>
      </c>
    </row>
    <row r="68" spans="1:15" ht="15" customHeight="1" x14ac:dyDescent="0.35">
      <c r="O68" s="253"/>
    </row>
    <row r="70" spans="1:15" s="17" customFormat="1" ht="25.5" customHeight="1" x14ac:dyDescent="0.35">
      <c r="A70" s="321" t="s">
        <v>320</v>
      </c>
      <c r="B70" s="322"/>
      <c r="C70" s="322"/>
      <c r="D70" s="218">
        <f>D67+D58+D49+D41+D34+D19+D12+D27</f>
        <v>0</v>
      </c>
      <c r="E70" s="217"/>
      <c r="F70" s="217"/>
      <c r="G70" s="217"/>
      <c r="H70" s="217"/>
      <c r="I70" s="216"/>
    </row>
    <row r="71" spans="1:15" ht="16" customHeight="1" x14ac:dyDescent="0.35"/>
    <row r="73" spans="1:15" s="121" customFormat="1" ht="39" x14ac:dyDescent="0.35">
      <c r="A73" s="320" t="s">
        <v>206</v>
      </c>
      <c r="B73" s="320"/>
      <c r="C73" s="122" t="s">
        <v>211</v>
      </c>
      <c r="D73" s="123" t="s">
        <v>222</v>
      </c>
      <c r="E73" s="318" t="s">
        <v>225</v>
      </c>
      <c r="F73" s="318"/>
      <c r="G73" s="123" t="s">
        <v>223</v>
      </c>
      <c r="H73" s="122" t="s">
        <v>224</v>
      </c>
    </row>
    <row r="74" spans="1:15" ht="15" customHeight="1" x14ac:dyDescent="0.25">
      <c r="A74" s="317" t="s">
        <v>208</v>
      </c>
      <c r="B74" s="317"/>
      <c r="C74" s="118" t="s">
        <v>212</v>
      </c>
      <c r="D74" s="118" t="s">
        <v>216</v>
      </c>
      <c r="E74" s="319">
        <v>300</v>
      </c>
      <c r="F74" s="319"/>
      <c r="G74" s="257"/>
      <c r="H74" s="119">
        <f>E74*G74</f>
        <v>0</v>
      </c>
    </row>
    <row r="75" spans="1:15" ht="15" customHeight="1" x14ac:dyDescent="0.25">
      <c r="A75" s="317" t="s">
        <v>208</v>
      </c>
      <c r="B75" s="317"/>
      <c r="C75" s="118" t="s">
        <v>213</v>
      </c>
      <c r="D75" s="118" t="s">
        <v>217</v>
      </c>
      <c r="E75" s="319">
        <v>450</v>
      </c>
      <c r="F75" s="319"/>
      <c r="G75" s="257"/>
      <c r="H75" s="119">
        <f t="shared" ref="H75:H79" si="0">E75*G75</f>
        <v>0</v>
      </c>
    </row>
    <row r="76" spans="1:15" ht="15" customHeight="1" x14ac:dyDescent="0.25">
      <c r="A76" s="317" t="s">
        <v>210</v>
      </c>
      <c r="B76" s="317"/>
      <c r="C76" s="118" t="s">
        <v>214</v>
      </c>
      <c r="D76" s="118" t="s">
        <v>218</v>
      </c>
      <c r="E76" s="319">
        <v>150</v>
      </c>
      <c r="F76" s="319"/>
      <c r="G76" s="257"/>
      <c r="H76" s="119">
        <f t="shared" si="0"/>
        <v>0</v>
      </c>
    </row>
    <row r="77" spans="1:15" ht="15" customHeight="1" x14ac:dyDescent="0.25">
      <c r="A77" s="317" t="s">
        <v>210</v>
      </c>
      <c r="B77" s="317"/>
      <c r="C77" s="118"/>
      <c r="D77" s="118" t="s">
        <v>219</v>
      </c>
      <c r="E77" s="319">
        <v>225</v>
      </c>
      <c r="F77" s="319"/>
      <c r="G77" s="257"/>
      <c r="H77" s="119">
        <f t="shared" si="0"/>
        <v>0</v>
      </c>
    </row>
    <row r="78" spans="1:15" ht="15" customHeight="1" x14ac:dyDescent="0.25">
      <c r="A78" s="317" t="s">
        <v>209</v>
      </c>
      <c r="B78" s="317"/>
      <c r="C78" s="118">
        <v>1466</v>
      </c>
      <c r="D78" s="118" t="s">
        <v>220</v>
      </c>
      <c r="E78" s="319">
        <v>50</v>
      </c>
      <c r="F78" s="319"/>
      <c r="G78" s="257"/>
      <c r="H78" s="119">
        <f t="shared" si="0"/>
        <v>0</v>
      </c>
    </row>
    <row r="79" spans="1:15" ht="15" customHeight="1" x14ac:dyDescent="0.25">
      <c r="A79" s="317" t="s">
        <v>207</v>
      </c>
      <c r="B79" s="317"/>
      <c r="C79" s="118" t="s">
        <v>215</v>
      </c>
      <c r="D79" s="118" t="s">
        <v>221</v>
      </c>
      <c r="E79" s="319">
        <v>50</v>
      </c>
      <c r="F79" s="319"/>
      <c r="G79" s="257"/>
      <c r="H79" s="119">
        <f t="shared" si="0"/>
        <v>0</v>
      </c>
    </row>
    <row r="80" spans="1:15" s="121" customFormat="1" ht="15" customHeight="1" x14ac:dyDescent="0.35">
      <c r="A80" s="315" t="s">
        <v>226</v>
      </c>
      <c r="B80" s="315"/>
      <c r="C80" s="315"/>
      <c r="D80" s="315"/>
      <c r="E80" s="315"/>
      <c r="F80" s="315"/>
      <c r="G80" s="315"/>
      <c r="H80" s="124">
        <f>SUM(H74:H79)</f>
        <v>0</v>
      </c>
    </row>
    <row r="83" spans="1:8" s="17" customFormat="1" ht="24" customHeight="1" x14ac:dyDescent="0.35">
      <c r="A83" s="316" t="s">
        <v>321</v>
      </c>
      <c r="B83" s="316"/>
      <c r="C83" s="316"/>
      <c r="D83" s="316"/>
      <c r="E83" s="316"/>
      <c r="F83" s="316"/>
      <c r="G83" s="316"/>
      <c r="H83" s="106">
        <f>D70+H80</f>
        <v>0</v>
      </c>
    </row>
  </sheetData>
  <sheetProtection algorithmName="SHA-512" hashValue="B4vXAIpd9c+TpykX2VFIou0SDhhOlVXL2UdEY6mwQ1aJL9uj7TMNGr4bUhhihHLRA3uUo77ag7+Hfzhhh0yIxw==" saltValue="0Z0b1aAsHdypWmfhiUcRBg==" spinCount="100000" sheet="1" selectLockedCells="1"/>
  <mergeCells count="33">
    <mergeCell ref="A61:D61"/>
    <mergeCell ref="A8:D8"/>
    <mergeCell ref="A15:D15"/>
    <mergeCell ref="A19:C19"/>
    <mergeCell ref="A22:D22"/>
    <mergeCell ref="A27:C27"/>
    <mergeCell ref="A30:D30"/>
    <mergeCell ref="A34:C34"/>
    <mergeCell ref="A37:D37"/>
    <mergeCell ref="A12:C12"/>
    <mergeCell ref="A41:C41"/>
    <mergeCell ref="A44:D44"/>
    <mergeCell ref="A49:C49"/>
    <mergeCell ref="A52:D52"/>
    <mergeCell ref="A58:C58"/>
    <mergeCell ref="A67:C67"/>
    <mergeCell ref="A73:B73"/>
    <mergeCell ref="A74:B74"/>
    <mergeCell ref="A75:B75"/>
    <mergeCell ref="A76:B76"/>
    <mergeCell ref="A70:C70"/>
    <mergeCell ref="A80:G80"/>
    <mergeCell ref="A83:G83"/>
    <mergeCell ref="A78:B78"/>
    <mergeCell ref="A79:B79"/>
    <mergeCell ref="E73:F73"/>
    <mergeCell ref="E74:F74"/>
    <mergeCell ref="E75:F75"/>
    <mergeCell ref="E76:F76"/>
    <mergeCell ref="E77:F77"/>
    <mergeCell ref="E78:F78"/>
    <mergeCell ref="E79:F79"/>
    <mergeCell ref="A77:B77"/>
  </mergeCells>
  <phoneticPr fontId="20" type="noConversion"/>
  <pageMargins left="0.7" right="0.7" top="0.75" bottom="0.75" header="0.3" footer="0.3"/>
  <pageSetup paperSize="9" scale="7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C779-A9D5-48FC-9680-422F2521C255}">
  <sheetPr codeName="Blad13"/>
  <dimension ref="A1:L60"/>
  <sheetViews>
    <sheetView showGridLines="0" topLeftCell="A44" zoomScaleNormal="100" workbookViewId="0">
      <selection activeCell="C54" sqref="C54"/>
    </sheetView>
  </sheetViews>
  <sheetFormatPr defaultColWidth="8.81640625" defaultRowHeight="12.5" x14ac:dyDescent="0.35"/>
  <cols>
    <col min="1" max="1" width="17.453125" style="43" bestFit="1" customWidth="1"/>
    <col min="2" max="2" width="15.453125" style="43" bestFit="1" customWidth="1"/>
    <col min="3" max="3" width="15.453125" style="43" customWidth="1"/>
    <col min="4" max="4" width="19.1796875" style="43" customWidth="1"/>
    <col min="5" max="5" width="15.453125" style="43" customWidth="1"/>
    <col min="6" max="6" width="30.453125" style="43" bestFit="1" customWidth="1"/>
    <col min="7" max="9" width="17.81640625" style="43" customWidth="1"/>
    <col min="10" max="16384" width="8.81640625" style="43"/>
  </cols>
  <sheetData>
    <row r="1" spans="1:12" ht="15" customHeight="1" x14ac:dyDescent="0.35">
      <c r="A1" s="42" t="s">
        <v>228</v>
      </c>
      <c r="E1" s="62"/>
    </row>
    <row r="2" spans="1:12" ht="15" customHeight="1" x14ac:dyDescent="0.35">
      <c r="A2" s="42"/>
    </row>
    <row r="3" spans="1:12" ht="15" customHeight="1" x14ac:dyDescent="0.35">
      <c r="A3" s="295" t="s">
        <v>235</v>
      </c>
      <c r="B3" s="296"/>
      <c r="C3" s="296"/>
      <c r="D3" s="297"/>
    </row>
    <row r="4" spans="1:12" ht="15" customHeight="1" x14ac:dyDescent="0.35">
      <c r="A4" s="337" t="s">
        <v>188</v>
      </c>
      <c r="B4" s="338"/>
      <c r="C4" s="339"/>
      <c r="D4" s="340"/>
    </row>
    <row r="5" spans="1:12" ht="15" customHeight="1" x14ac:dyDescent="0.35">
      <c r="A5" s="337" t="s">
        <v>211</v>
      </c>
      <c r="B5" s="338"/>
      <c r="C5" s="339"/>
      <c r="D5" s="340"/>
      <c r="F5" s="149"/>
      <c r="G5" s="55"/>
      <c r="H5" s="55"/>
      <c r="I5" s="55"/>
    </row>
    <row r="6" spans="1:12" ht="15" customHeight="1" x14ac:dyDescent="0.35">
      <c r="A6" s="337" t="s">
        <v>247</v>
      </c>
      <c r="B6" s="338"/>
      <c r="C6" s="330"/>
      <c r="D6" s="331"/>
      <c r="F6" s="149"/>
      <c r="G6" s="55"/>
      <c r="H6" s="55"/>
      <c r="I6" s="55"/>
    </row>
    <row r="7" spans="1:12" ht="15" customHeight="1" x14ac:dyDescent="0.35">
      <c r="A7" s="70" t="s">
        <v>64</v>
      </c>
      <c r="B7" s="150">
        <v>0.21</v>
      </c>
      <c r="C7" s="332">
        <f>C6*B7</f>
        <v>0</v>
      </c>
      <c r="D7" s="333"/>
      <c r="F7" s="149"/>
      <c r="G7" s="55"/>
      <c r="H7" s="55"/>
      <c r="I7" s="55"/>
    </row>
    <row r="8" spans="1:12" ht="15" customHeight="1" x14ac:dyDescent="0.35">
      <c r="A8" s="337" t="s">
        <v>248</v>
      </c>
      <c r="B8" s="338"/>
      <c r="C8" s="332">
        <f>SUM(C6:D7)</f>
        <v>0</v>
      </c>
      <c r="D8" s="333"/>
      <c r="F8" s="149"/>
      <c r="G8" s="55"/>
      <c r="H8" s="55"/>
      <c r="I8" s="55"/>
    </row>
    <row r="9" spans="1:12" ht="15" customHeight="1" x14ac:dyDescent="0.35">
      <c r="A9" s="42"/>
      <c r="F9" s="149"/>
      <c r="G9" s="55"/>
      <c r="H9" s="55"/>
      <c r="I9" s="55"/>
    </row>
    <row r="10" spans="1:12" ht="23" x14ac:dyDescent="0.35">
      <c r="A10" s="146" t="s">
        <v>105</v>
      </c>
      <c r="B10" s="147" t="s">
        <v>229</v>
      </c>
      <c r="C10" s="147" t="s">
        <v>230</v>
      </c>
      <c r="D10" s="147" t="s">
        <v>231</v>
      </c>
      <c r="E10" s="142"/>
      <c r="F10" s="132"/>
      <c r="G10" s="133"/>
      <c r="H10" s="133"/>
      <c r="I10" s="133"/>
    </row>
    <row r="11" spans="1:12" ht="15" customHeight="1" x14ac:dyDescent="0.35">
      <c r="A11" s="144" t="s">
        <v>232</v>
      </c>
      <c r="B11" s="138">
        <v>3</v>
      </c>
      <c r="C11" s="141">
        <f>$C$8</f>
        <v>0</v>
      </c>
      <c r="D11" s="145">
        <f>B11*C11</f>
        <v>0</v>
      </c>
      <c r="E11" s="143"/>
      <c r="F11" s="134"/>
      <c r="G11" s="135"/>
      <c r="H11" s="136"/>
      <c r="I11" s="136"/>
      <c r="L11" s="151"/>
    </row>
    <row r="12" spans="1:12" ht="15" customHeight="1" x14ac:dyDescent="0.35">
      <c r="A12" s="144" t="s">
        <v>108</v>
      </c>
      <c r="B12" s="138">
        <f>10+2-1</f>
        <v>11</v>
      </c>
      <c r="C12" s="141">
        <f t="shared" ref="C12:C18" si="0">$C$8</f>
        <v>0</v>
      </c>
      <c r="D12" s="145">
        <f t="shared" ref="D12:D18" si="1">B12*C12</f>
        <v>0</v>
      </c>
      <c r="E12" s="143"/>
      <c r="F12" s="137"/>
      <c r="G12" s="135"/>
      <c r="H12" s="136"/>
      <c r="I12" s="136"/>
      <c r="L12" s="151"/>
    </row>
    <row r="13" spans="1:12" ht="15" customHeight="1" x14ac:dyDescent="0.35">
      <c r="A13" s="144" t="s">
        <v>109</v>
      </c>
      <c r="B13" s="138">
        <v>7</v>
      </c>
      <c r="C13" s="141">
        <f t="shared" si="0"/>
        <v>0</v>
      </c>
      <c r="D13" s="145">
        <f t="shared" si="1"/>
        <v>0</v>
      </c>
      <c r="E13" s="143"/>
      <c r="F13" s="137"/>
      <c r="G13" s="135"/>
      <c r="H13" s="136"/>
      <c r="I13" s="136"/>
      <c r="L13" s="152"/>
    </row>
    <row r="14" spans="1:12" ht="15" customHeight="1" x14ac:dyDescent="0.35">
      <c r="A14" s="144" t="s">
        <v>127</v>
      </c>
      <c r="B14" s="138">
        <v>3</v>
      </c>
      <c r="C14" s="141">
        <f t="shared" si="0"/>
        <v>0</v>
      </c>
      <c r="D14" s="145">
        <f t="shared" si="1"/>
        <v>0</v>
      </c>
      <c r="E14" s="143"/>
      <c r="F14" s="137"/>
      <c r="G14" s="135"/>
      <c r="H14" s="136"/>
      <c r="I14" s="136"/>
      <c r="L14" s="151"/>
    </row>
    <row r="15" spans="1:12" ht="15" customHeight="1" x14ac:dyDescent="0.35">
      <c r="A15" s="144" t="s">
        <v>106</v>
      </c>
      <c r="B15" s="138">
        <v>5</v>
      </c>
      <c r="C15" s="141">
        <f t="shared" si="0"/>
        <v>0</v>
      </c>
      <c r="D15" s="145">
        <f t="shared" si="1"/>
        <v>0</v>
      </c>
      <c r="E15" s="143"/>
      <c r="F15" s="137"/>
      <c r="G15" s="135"/>
      <c r="H15" s="136"/>
      <c r="I15" s="136"/>
      <c r="L15" s="151"/>
    </row>
    <row r="16" spans="1:12" ht="15" customHeight="1" x14ac:dyDescent="0.35">
      <c r="A16" s="144" t="s">
        <v>107</v>
      </c>
      <c r="B16" s="138">
        <f>7-3</f>
        <v>4</v>
      </c>
      <c r="C16" s="141">
        <f t="shared" si="0"/>
        <v>0</v>
      </c>
      <c r="D16" s="145">
        <f t="shared" si="1"/>
        <v>0</v>
      </c>
      <c r="E16" s="143"/>
      <c r="F16" s="137"/>
      <c r="G16" s="135"/>
      <c r="H16" s="136"/>
      <c r="I16" s="136"/>
      <c r="L16" s="152"/>
    </row>
    <row r="17" spans="1:12" ht="15" customHeight="1" x14ac:dyDescent="0.35">
      <c r="A17" s="144" t="s">
        <v>233</v>
      </c>
      <c r="B17" s="138">
        <v>13</v>
      </c>
      <c r="C17" s="141">
        <f t="shared" si="0"/>
        <v>0</v>
      </c>
      <c r="D17" s="145">
        <f t="shared" si="1"/>
        <v>0</v>
      </c>
      <c r="E17" s="143"/>
      <c r="F17" s="137"/>
      <c r="G17" s="135"/>
      <c r="H17" s="136"/>
      <c r="I17" s="136"/>
      <c r="L17" s="151"/>
    </row>
    <row r="18" spans="1:12" ht="15" customHeight="1" x14ac:dyDescent="0.35">
      <c r="A18" s="144" t="s">
        <v>234</v>
      </c>
      <c r="B18" s="138">
        <f>8+1+1</f>
        <v>10</v>
      </c>
      <c r="C18" s="141">
        <f t="shared" si="0"/>
        <v>0</v>
      </c>
      <c r="D18" s="145">
        <f t="shared" si="1"/>
        <v>0</v>
      </c>
      <c r="E18" s="143"/>
      <c r="F18" s="137"/>
      <c r="G18" s="135"/>
      <c r="H18" s="136"/>
      <c r="I18" s="136"/>
      <c r="L18" s="151"/>
    </row>
    <row r="19" spans="1:12" ht="15" customHeight="1" x14ac:dyDescent="0.35">
      <c r="A19" s="334" t="s">
        <v>125</v>
      </c>
      <c r="B19" s="335"/>
      <c r="C19" s="336"/>
      <c r="D19" s="148">
        <f>SUM(D11:D18)</f>
        <v>0</v>
      </c>
      <c r="E19" s="143"/>
      <c r="F19" s="139"/>
      <c r="G19" s="139"/>
      <c r="H19" s="140"/>
      <c r="I19" s="140"/>
      <c r="L19" s="152"/>
    </row>
    <row r="20" spans="1:12" ht="15" customHeight="1" x14ac:dyDescent="0.35">
      <c r="E20" s="143"/>
      <c r="F20" s="55"/>
      <c r="G20" s="55"/>
      <c r="H20" s="55"/>
      <c r="I20" s="55"/>
      <c r="L20" s="151"/>
    </row>
    <row r="21" spans="1:12" ht="15" customHeight="1" x14ac:dyDescent="0.35">
      <c r="E21" s="143"/>
      <c r="F21" s="149"/>
      <c r="G21" s="55"/>
      <c r="H21" s="55"/>
      <c r="I21" s="55"/>
      <c r="L21" s="151"/>
    </row>
    <row r="22" spans="1:12" ht="15" customHeight="1" x14ac:dyDescent="0.35">
      <c r="A22" s="295" t="s">
        <v>236</v>
      </c>
      <c r="B22" s="296"/>
      <c r="C22" s="296"/>
      <c r="D22" s="297"/>
    </row>
    <row r="23" spans="1:12" ht="15" customHeight="1" x14ac:dyDescent="0.35">
      <c r="A23" s="337" t="s">
        <v>188</v>
      </c>
      <c r="B23" s="338"/>
      <c r="C23" s="339"/>
      <c r="D23" s="340"/>
    </row>
    <row r="24" spans="1:12" ht="15" customHeight="1" x14ac:dyDescent="0.35">
      <c r="A24" s="337" t="s">
        <v>211</v>
      </c>
      <c r="B24" s="338"/>
      <c r="C24" s="339"/>
      <c r="D24" s="340"/>
      <c r="F24" s="149"/>
      <c r="G24" s="55"/>
      <c r="H24" s="55"/>
      <c r="I24" s="55"/>
    </row>
    <row r="25" spans="1:12" ht="15" customHeight="1" x14ac:dyDescent="0.35">
      <c r="A25" s="337" t="s">
        <v>247</v>
      </c>
      <c r="B25" s="338"/>
      <c r="C25" s="330"/>
      <c r="D25" s="331"/>
      <c r="F25" s="149"/>
      <c r="G25" s="55"/>
      <c r="H25" s="55"/>
      <c r="I25" s="55"/>
    </row>
    <row r="26" spans="1:12" ht="15" customHeight="1" x14ac:dyDescent="0.35">
      <c r="A26" s="70" t="s">
        <v>64</v>
      </c>
      <c r="B26" s="150">
        <v>0.21</v>
      </c>
      <c r="C26" s="332">
        <f>C25*B26</f>
        <v>0</v>
      </c>
      <c r="D26" s="333"/>
      <c r="F26" s="149"/>
      <c r="G26" s="55"/>
      <c r="H26" s="55"/>
      <c r="I26" s="55"/>
    </row>
    <row r="27" spans="1:12" ht="15" customHeight="1" x14ac:dyDescent="0.35">
      <c r="A27" s="337" t="s">
        <v>248</v>
      </c>
      <c r="B27" s="338"/>
      <c r="C27" s="332">
        <f>SUM(C25:D26)</f>
        <v>0</v>
      </c>
      <c r="D27" s="333"/>
      <c r="F27" s="149"/>
      <c r="G27" s="55"/>
      <c r="H27" s="55"/>
      <c r="I27" s="55"/>
    </row>
    <row r="28" spans="1:12" ht="15" customHeight="1" x14ac:dyDescent="0.35">
      <c r="E28" s="143"/>
      <c r="F28" s="149"/>
      <c r="G28" s="55"/>
      <c r="H28" s="55"/>
      <c r="I28" s="55"/>
      <c r="L28" s="151"/>
    </row>
    <row r="29" spans="1:12" ht="23" x14ac:dyDescent="0.35">
      <c r="A29" s="146" t="s">
        <v>105</v>
      </c>
      <c r="B29" s="147" t="s">
        <v>229</v>
      </c>
      <c r="C29" s="147" t="s">
        <v>230</v>
      </c>
      <c r="D29" s="147" t="s">
        <v>231</v>
      </c>
      <c r="E29" s="143"/>
      <c r="F29" s="133"/>
      <c r="G29" s="133"/>
      <c r="H29" s="133"/>
      <c r="I29" s="133"/>
      <c r="L29" s="151"/>
    </row>
    <row r="30" spans="1:12" ht="15" customHeight="1" x14ac:dyDescent="0.35">
      <c r="A30" s="144" t="s">
        <v>232</v>
      </c>
      <c r="B30" s="138">
        <v>1</v>
      </c>
      <c r="C30" s="141">
        <f>$C$27</f>
        <v>0</v>
      </c>
      <c r="D30" s="145">
        <f>B30*C30</f>
        <v>0</v>
      </c>
      <c r="E30" s="143"/>
      <c r="F30" s="137"/>
      <c r="G30" s="135"/>
      <c r="H30" s="136"/>
      <c r="I30" s="136"/>
      <c r="L30" s="151"/>
    </row>
    <row r="31" spans="1:12" ht="15" customHeight="1" x14ac:dyDescent="0.35">
      <c r="A31" s="144" t="s">
        <v>108</v>
      </c>
      <c r="B31" s="138">
        <v>1</v>
      </c>
      <c r="C31" s="141">
        <f t="shared" ref="C31:C37" si="2">$C$27</f>
        <v>0</v>
      </c>
      <c r="D31" s="145">
        <f t="shared" ref="D31:D37" si="3">B31*C31</f>
        <v>0</v>
      </c>
      <c r="E31" s="143"/>
      <c r="F31" s="137"/>
      <c r="G31" s="135"/>
      <c r="H31" s="136"/>
      <c r="I31" s="136"/>
      <c r="L31" s="152"/>
    </row>
    <row r="32" spans="1:12" ht="15" customHeight="1" x14ac:dyDescent="0.35">
      <c r="A32" s="144" t="s">
        <v>109</v>
      </c>
      <c r="B32" s="138">
        <v>0</v>
      </c>
      <c r="C32" s="141">
        <f t="shared" si="2"/>
        <v>0</v>
      </c>
      <c r="D32" s="145">
        <f t="shared" si="3"/>
        <v>0</v>
      </c>
      <c r="E32" s="143"/>
      <c r="F32" s="137"/>
      <c r="G32" s="135"/>
      <c r="H32" s="136"/>
      <c r="I32" s="136"/>
      <c r="L32" s="151"/>
    </row>
    <row r="33" spans="1:12" ht="15" customHeight="1" x14ac:dyDescent="0.35">
      <c r="A33" s="144" t="s">
        <v>127</v>
      </c>
      <c r="B33" s="138">
        <v>0</v>
      </c>
      <c r="C33" s="141">
        <f t="shared" si="2"/>
        <v>0</v>
      </c>
      <c r="D33" s="145">
        <f t="shared" si="3"/>
        <v>0</v>
      </c>
      <c r="E33" s="143"/>
      <c r="F33" s="137"/>
      <c r="G33" s="135"/>
      <c r="H33" s="136"/>
      <c r="I33" s="136"/>
      <c r="L33" s="151"/>
    </row>
    <row r="34" spans="1:12" ht="15" customHeight="1" x14ac:dyDescent="0.35">
      <c r="A34" s="144" t="s">
        <v>106</v>
      </c>
      <c r="B34" s="138">
        <v>1</v>
      </c>
      <c r="C34" s="141">
        <f t="shared" si="2"/>
        <v>0</v>
      </c>
      <c r="D34" s="145">
        <f t="shared" si="3"/>
        <v>0</v>
      </c>
      <c r="E34" s="143"/>
      <c r="F34" s="137"/>
      <c r="G34" s="135"/>
      <c r="H34" s="136"/>
      <c r="I34" s="136"/>
      <c r="L34" s="152"/>
    </row>
    <row r="35" spans="1:12" ht="15" customHeight="1" x14ac:dyDescent="0.35">
      <c r="A35" s="144" t="s">
        <v>107</v>
      </c>
      <c r="B35" s="138">
        <v>0</v>
      </c>
      <c r="C35" s="141">
        <f t="shared" si="2"/>
        <v>0</v>
      </c>
      <c r="D35" s="145">
        <f t="shared" si="3"/>
        <v>0</v>
      </c>
      <c r="E35" s="143"/>
      <c r="F35" s="137"/>
      <c r="G35" s="135"/>
      <c r="H35" s="136"/>
      <c r="I35" s="136"/>
      <c r="L35" s="151"/>
    </row>
    <row r="36" spans="1:12" ht="15" customHeight="1" x14ac:dyDescent="0.35">
      <c r="A36" s="144" t="s">
        <v>233</v>
      </c>
      <c r="B36" s="138">
        <v>3</v>
      </c>
      <c r="C36" s="141">
        <f t="shared" si="2"/>
        <v>0</v>
      </c>
      <c r="D36" s="145">
        <f t="shared" si="3"/>
        <v>0</v>
      </c>
      <c r="E36" s="143"/>
      <c r="F36" s="137"/>
      <c r="G36" s="135"/>
      <c r="H36" s="136"/>
      <c r="I36" s="136"/>
      <c r="L36" s="151"/>
    </row>
    <row r="37" spans="1:12" ht="15" customHeight="1" x14ac:dyDescent="0.35">
      <c r="A37" s="144" t="s">
        <v>234</v>
      </c>
      <c r="B37" s="138">
        <v>1</v>
      </c>
      <c r="C37" s="141">
        <f t="shared" si="2"/>
        <v>0</v>
      </c>
      <c r="D37" s="145">
        <f t="shared" si="3"/>
        <v>0</v>
      </c>
      <c r="E37" s="143"/>
      <c r="F37" s="258"/>
      <c r="G37" s="135"/>
      <c r="H37" s="136"/>
      <c r="I37" s="136"/>
      <c r="L37" s="152"/>
    </row>
    <row r="38" spans="1:12" ht="15" customHeight="1" x14ac:dyDescent="0.35">
      <c r="A38" s="334" t="s">
        <v>125</v>
      </c>
      <c r="B38" s="335"/>
      <c r="C38" s="336"/>
      <c r="D38" s="148">
        <f>SUM(D30:D37)</f>
        <v>0</v>
      </c>
      <c r="E38" s="143"/>
      <c r="F38" s="139"/>
      <c r="G38" s="139"/>
      <c r="H38" s="140"/>
      <c r="I38" s="140"/>
      <c r="L38" s="151"/>
    </row>
    <row r="39" spans="1:12" ht="15" customHeight="1" x14ac:dyDescent="0.35">
      <c r="L39" s="151"/>
    </row>
    <row r="40" spans="1:12" s="42" customFormat="1" ht="15" customHeight="1" x14ac:dyDescent="0.35">
      <c r="A40" s="325" t="s">
        <v>240</v>
      </c>
      <c r="B40" s="325"/>
      <c r="C40" s="325"/>
      <c r="D40" s="113">
        <f>D19+D38</f>
        <v>0</v>
      </c>
      <c r="L40" s="153"/>
    </row>
    <row r="41" spans="1:12" ht="15" customHeight="1" x14ac:dyDescent="0.35">
      <c r="L41" s="151"/>
    </row>
    <row r="42" spans="1:12" ht="15" customHeight="1" x14ac:dyDescent="0.35">
      <c r="L42" s="151"/>
    </row>
    <row r="43" spans="1:12" ht="15" customHeight="1" x14ac:dyDescent="0.35">
      <c r="A43" s="326" t="s">
        <v>237</v>
      </c>
      <c r="B43" s="327"/>
      <c r="C43" s="327"/>
      <c r="D43" s="328"/>
      <c r="L43" s="152"/>
    </row>
    <row r="44" spans="1:12" ht="37.5" x14ac:dyDescent="0.35">
      <c r="A44" s="154" t="s">
        <v>239</v>
      </c>
      <c r="B44" s="155" t="s">
        <v>245</v>
      </c>
      <c r="C44" s="155" t="s">
        <v>241</v>
      </c>
      <c r="D44" s="155" t="s">
        <v>242</v>
      </c>
      <c r="L44" s="152"/>
    </row>
    <row r="45" spans="1:12" ht="15" customHeight="1" x14ac:dyDescent="0.35">
      <c r="A45" s="65" t="s">
        <v>250</v>
      </c>
      <c r="B45" s="156">
        <v>170000</v>
      </c>
      <c r="C45" s="259"/>
      <c r="D45" s="109">
        <f>B45*C45</f>
        <v>0</v>
      </c>
    </row>
    <row r="46" spans="1:12" ht="15" customHeight="1" x14ac:dyDescent="0.35">
      <c r="A46" s="65" t="s">
        <v>251</v>
      </c>
      <c r="B46" s="156">
        <v>135000</v>
      </c>
      <c r="C46" s="259"/>
      <c r="D46" s="109">
        <f t="shared" ref="D46:D54" si="4">B46*C46</f>
        <v>0</v>
      </c>
    </row>
    <row r="47" spans="1:12" ht="15" customHeight="1" x14ac:dyDescent="0.35">
      <c r="A47" s="65" t="s">
        <v>244</v>
      </c>
      <c r="B47" s="156">
        <v>120000</v>
      </c>
      <c r="C47" s="259"/>
      <c r="D47" s="109">
        <f t="shared" si="4"/>
        <v>0</v>
      </c>
      <c r="F47" s="157"/>
    </row>
    <row r="48" spans="1:12" ht="15" customHeight="1" x14ac:dyDescent="0.35">
      <c r="A48" s="65" t="s">
        <v>252</v>
      </c>
      <c r="B48" s="156">
        <v>58000</v>
      </c>
      <c r="C48" s="259"/>
      <c r="D48" s="109">
        <f t="shared" si="4"/>
        <v>0</v>
      </c>
    </row>
    <row r="49" spans="1:5" ht="15" customHeight="1" x14ac:dyDescent="0.35">
      <c r="A49" s="65" t="s">
        <v>238</v>
      </c>
      <c r="B49" s="156">
        <v>37000</v>
      </c>
      <c r="C49" s="259"/>
      <c r="D49" s="109">
        <f t="shared" si="4"/>
        <v>0</v>
      </c>
    </row>
    <row r="50" spans="1:5" ht="15" customHeight="1" x14ac:dyDescent="0.35">
      <c r="A50" s="65" t="s">
        <v>243</v>
      </c>
      <c r="B50" s="156">
        <v>20000</v>
      </c>
      <c r="C50" s="259"/>
      <c r="D50" s="109">
        <f t="shared" si="4"/>
        <v>0</v>
      </c>
    </row>
    <row r="51" spans="1:5" ht="15" customHeight="1" x14ac:dyDescent="0.35">
      <c r="A51" s="65" t="s">
        <v>253</v>
      </c>
      <c r="B51" s="156">
        <v>18000</v>
      </c>
      <c r="C51" s="259"/>
      <c r="D51" s="109">
        <f t="shared" si="4"/>
        <v>0</v>
      </c>
    </row>
    <row r="52" spans="1:5" ht="15" customHeight="1" x14ac:dyDescent="0.35">
      <c r="A52" s="65" t="s">
        <v>254</v>
      </c>
      <c r="B52" s="156">
        <v>16000</v>
      </c>
      <c r="C52" s="259"/>
      <c r="D52" s="109">
        <f t="shared" si="4"/>
        <v>0</v>
      </c>
    </row>
    <row r="53" spans="1:5" ht="15" customHeight="1" x14ac:dyDescent="0.35">
      <c r="A53" s="65" t="s">
        <v>255</v>
      </c>
      <c r="B53" s="156">
        <v>12000</v>
      </c>
      <c r="C53" s="259"/>
      <c r="D53" s="109">
        <f t="shared" si="4"/>
        <v>0</v>
      </c>
    </row>
    <row r="54" spans="1:5" ht="15" customHeight="1" x14ac:dyDescent="0.35">
      <c r="A54" s="65" t="s">
        <v>256</v>
      </c>
      <c r="B54" s="156">
        <v>11000</v>
      </c>
      <c r="C54" s="259"/>
      <c r="D54" s="109">
        <f t="shared" si="4"/>
        <v>0</v>
      </c>
    </row>
    <row r="55" spans="1:5" ht="15" customHeight="1" x14ac:dyDescent="0.35">
      <c r="A55" s="329" t="s">
        <v>249</v>
      </c>
      <c r="B55" s="329"/>
      <c r="C55" s="329"/>
      <c r="D55" s="158">
        <f>SUM(D45:D54)</f>
        <v>0</v>
      </c>
    </row>
    <row r="56" spans="1:5" ht="15" customHeight="1" x14ac:dyDescent="0.35">
      <c r="A56" s="329" t="s">
        <v>64</v>
      </c>
      <c r="B56" s="329"/>
      <c r="C56" s="159">
        <v>0.21</v>
      </c>
      <c r="D56" s="158">
        <f>D55*C56</f>
        <v>0</v>
      </c>
    </row>
    <row r="57" spans="1:5" ht="13" x14ac:dyDescent="0.35">
      <c r="A57" s="325" t="s">
        <v>257</v>
      </c>
      <c r="B57" s="325"/>
      <c r="C57" s="325"/>
      <c r="D57" s="113">
        <f>SUM(D55:D56)</f>
        <v>0</v>
      </c>
    </row>
    <row r="60" spans="1:5" s="17" customFormat="1" ht="33" customHeight="1" x14ac:dyDescent="0.35">
      <c r="A60" s="324" t="s">
        <v>322</v>
      </c>
      <c r="B60" s="324"/>
      <c r="C60" s="324"/>
      <c r="D60" s="219">
        <f>D57+D40</f>
        <v>0</v>
      </c>
      <c r="E60" s="97"/>
    </row>
  </sheetData>
  <sheetProtection algorithmName="SHA-512" hashValue="W9iueQYyJs5QFyyR6iH3OWgkDwj+X7/WORB7M/65YMV38s1/HMjSpAwEQ3t/qBcVLykL58vjRWUkk+thHUGmIA==" saltValue="OQDAlM6sCa+CwNZpCZ22Eg==" spinCount="100000" sheet="1" objects="1" scenarios="1" selectLockedCells="1"/>
  <protectedRanges>
    <protectedRange sqref="G30:G37 G11:G18" name="dranken"/>
  </protectedRanges>
  <mergeCells count="28">
    <mergeCell ref="A3:D3"/>
    <mergeCell ref="A22:D22"/>
    <mergeCell ref="C4:D4"/>
    <mergeCell ref="C5:D5"/>
    <mergeCell ref="C23:D23"/>
    <mergeCell ref="C6:D6"/>
    <mergeCell ref="C7:D7"/>
    <mergeCell ref="C8:D8"/>
    <mergeCell ref="A4:B4"/>
    <mergeCell ref="A5:B5"/>
    <mergeCell ref="A6:B6"/>
    <mergeCell ref="A8:B8"/>
    <mergeCell ref="A23:B23"/>
    <mergeCell ref="C25:D25"/>
    <mergeCell ref="C26:D26"/>
    <mergeCell ref="C27:D27"/>
    <mergeCell ref="A19:C19"/>
    <mergeCell ref="A38:C38"/>
    <mergeCell ref="A27:B27"/>
    <mergeCell ref="C24:D24"/>
    <mergeCell ref="A24:B24"/>
    <mergeCell ref="A25:B25"/>
    <mergeCell ref="A60:C60"/>
    <mergeCell ref="A40:C40"/>
    <mergeCell ref="A43:D43"/>
    <mergeCell ref="A55:C55"/>
    <mergeCell ref="A56:B56"/>
    <mergeCell ref="A57:C57"/>
  </mergeCells>
  <pageMargins left="0.75" right="0.75" top="1" bottom="1" header="0.5" footer="0.5"/>
  <pageSetup paperSize="9" fitToWidth="0" fitToHeight="0" orientation="portrait" r:id="rId1"/>
  <headerFooter alignWithMargins="0"/>
  <rowBreaks count="1" manualBreakCount="1">
    <brk id="4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3F51C-DA2C-48DF-BEDC-B5D7EAC02CF4}">
  <sheetPr codeName="Blad14"/>
  <dimension ref="A1:B17"/>
  <sheetViews>
    <sheetView workbookViewId="0">
      <selection activeCell="F28" sqref="F28"/>
    </sheetView>
  </sheetViews>
  <sheetFormatPr defaultColWidth="8.81640625" defaultRowHeight="11.5" x14ac:dyDescent="0.35"/>
  <cols>
    <col min="1" max="1" width="38.81640625" style="34" customWidth="1"/>
    <col min="2" max="2" width="24.1796875" style="34" customWidth="1"/>
    <col min="3" max="16384" width="8.81640625" style="34"/>
  </cols>
  <sheetData>
    <row r="1" spans="1:2" ht="15.5" x14ac:dyDescent="0.35">
      <c r="A1" s="341" t="s">
        <v>295</v>
      </c>
      <c r="B1" s="341"/>
    </row>
    <row r="3" spans="1:2" ht="23" x14ac:dyDescent="0.35">
      <c r="A3" s="220" t="s">
        <v>296</v>
      </c>
      <c r="B3" s="221" t="s">
        <v>297</v>
      </c>
    </row>
    <row r="4" spans="1:2" x14ac:dyDescent="0.35">
      <c r="A4" s="34" t="s">
        <v>298</v>
      </c>
      <c r="B4" s="167">
        <f>Beheer!E75</f>
        <v>0</v>
      </c>
    </row>
    <row r="5" spans="1:2" x14ac:dyDescent="0.35">
      <c r="A5" s="34" t="s">
        <v>300</v>
      </c>
      <c r="B5" s="167">
        <f>Beveiliging!E94</f>
        <v>0</v>
      </c>
    </row>
    <row r="6" spans="1:2" x14ac:dyDescent="0.35">
      <c r="A6" s="34" t="s">
        <v>299</v>
      </c>
      <c r="B6" s="167">
        <f>Receptie!E101</f>
        <v>0</v>
      </c>
    </row>
    <row r="7" spans="1:2" x14ac:dyDescent="0.35">
      <c r="A7" s="34" t="s">
        <v>301</v>
      </c>
      <c r="B7" s="167">
        <f>'Catering 1'!E75</f>
        <v>0</v>
      </c>
    </row>
    <row r="8" spans="1:2" x14ac:dyDescent="0.35">
      <c r="A8" s="34" t="s">
        <v>302</v>
      </c>
      <c r="B8" s="167">
        <f>' Catering 2'!D9</f>
        <v>0</v>
      </c>
    </row>
    <row r="9" spans="1:2" x14ac:dyDescent="0.35">
      <c r="A9" s="34" t="s">
        <v>303</v>
      </c>
      <c r="B9" s="167">
        <f>Schoonmaak!I125</f>
        <v>0</v>
      </c>
    </row>
    <row r="10" spans="1:2" x14ac:dyDescent="0.35">
      <c r="A10" s="34" t="s">
        <v>304</v>
      </c>
      <c r="B10" s="167">
        <f>Glasbewassing!I75</f>
        <v>0</v>
      </c>
    </row>
    <row r="11" spans="1:2" x14ac:dyDescent="0.35">
      <c r="A11" s="34" t="s">
        <v>147</v>
      </c>
      <c r="B11" s="167">
        <f>Huismeester!E62</f>
        <v>0</v>
      </c>
    </row>
    <row r="12" spans="1:2" x14ac:dyDescent="0.35">
      <c r="A12" s="34" t="s">
        <v>305</v>
      </c>
      <c r="B12" s="167">
        <f>Plaagdierbeheersing!D51</f>
        <v>0</v>
      </c>
    </row>
    <row r="13" spans="1:2" x14ac:dyDescent="0.35">
      <c r="A13" s="34" t="s">
        <v>306</v>
      </c>
      <c r="B13" s="167">
        <f>Binnenbeplanting!H32</f>
        <v>0</v>
      </c>
    </row>
    <row r="14" spans="1:2" x14ac:dyDescent="0.35">
      <c r="A14" s="34" t="s">
        <v>307</v>
      </c>
      <c r="B14" s="167">
        <f>'Sanitaire voorzieningen'!H83</f>
        <v>0</v>
      </c>
    </row>
    <row r="15" spans="1:2" x14ac:dyDescent="0.35">
      <c r="A15" s="34" t="s">
        <v>308</v>
      </c>
      <c r="B15" s="167">
        <f>'Warme dranken automaten'!D60</f>
        <v>0</v>
      </c>
    </row>
    <row r="16" spans="1:2" x14ac:dyDescent="0.35">
      <c r="B16" s="167"/>
    </row>
    <row r="17" spans="1:2" ht="22" customHeight="1" x14ac:dyDescent="0.35">
      <c r="A17" s="222" t="s">
        <v>323</v>
      </c>
      <c r="B17" s="223">
        <f>SUM(B4:B16)</f>
        <v>0</v>
      </c>
    </row>
  </sheetData>
  <sheetProtection algorithmName="SHA-512" hashValue="bFU4j9uV/PgoSyojYyhnpq7OIHy9Fg1/6ldWAHU9EM3jZZIMj+almxcCwygavUjX5rVvRv7V75YAMbm15EyAGw==" saltValue="OpZzrINGTMrazHArOqB6PA==" spinCount="100000" sheet="1" objects="1" scenarios="1" selectLockedCells="1"/>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EDD33-7833-4F8F-9B05-FC46ABC9F886}">
  <sheetPr codeName="Blad2">
    <pageSetUpPr fitToPage="1"/>
  </sheetPr>
  <dimension ref="A1:F76"/>
  <sheetViews>
    <sheetView showGridLines="0" topLeftCell="A37" zoomScaleNormal="100" workbookViewId="0">
      <selection activeCell="C42" sqref="C42"/>
    </sheetView>
  </sheetViews>
  <sheetFormatPr defaultColWidth="8.81640625" defaultRowHeight="12.5" x14ac:dyDescent="0.25"/>
  <cols>
    <col min="1" max="1" width="39.54296875" style="1" bestFit="1" customWidth="1"/>
    <col min="2" max="2" width="13.1796875" style="1" customWidth="1"/>
    <col min="3" max="5" width="12.54296875" style="1" customWidth="1"/>
    <col min="6" max="6" width="11.81640625" style="1" bestFit="1" customWidth="1"/>
    <col min="7" max="16384" width="8.81640625" style="1"/>
  </cols>
  <sheetData>
    <row r="1" spans="1:6" ht="13" x14ac:dyDescent="0.3">
      <c r="A1" s="9" t="s">
        <v>288</v>
      </c>
      <c r="B1" s="9"/>
    </row>
    <row r="3" spans="1:6" ht="15" customHeight="1" x14ac:dyDescent="0.3">
      <c r="A3" s="266" t="s">
        <v>0</v>
      </c>
      <c r="B3" s="267"/>
      <c r="C3" s="267"/>
      <c r="D3" s="267"/>
      <c r="E3" s="268"/>
    </row>
    <row r="4" spans="1:6" s="3" customFormat="1" ht="34.5" x14ac:dyDescent="0.35">
      <c r="A4" s="11" t="s">
        <v>56</v>
      </c>
      <c r="B4" s="11" t="s">
        <v>64</v>
      </c>
      <c r="C4" s="11" t="s">
        <v>292</v>
      </c>
      <c r="D4" s="11" t="s">
        <v>293</v>
      </c>
      <c r="E4" s="11" t="s">
        <v>294</v>
      </c>
    </row>
    <row r="5" spans="1:6" ht="15" customHeight="1" x14ac:dyDescent="0.25">
      <c r="A5" s="5" t="s">
        <v>289</v>
      </c>
      <c r="B5" s="5"/>
      <c r="C5" s="13" t="s">
        <v>62</v>
      </c>
      <c r="D5" s="236"/>
      <c r="E5" s="14">
        <f t="shared" ref="E5" si="0">D5*12</f>
        <v>0</v>
      </c>
    </row>
    <row r="6" spans="1:6" ht="15" customHeight="1" x14ac:dyDescent="0.25">
      <c r="A6" s="5" t="s">
        <v>291</v>
      </c>
      <c r="B6" s="5"/>
      <c r="C6" s="236"/>
      <c r="D6" s="14"/>
      <c r="E6" s="14">
        <f>C6/8</f>
        <v>0</v>
      </c>
    </row>
    <row r="7" spans="1:6" s="3" customFormat="1" ht="15" customHeight="1" x14ac:dyDescent="0.35">
      <c r="A7" s="11" t="s">
        <v>63</v>
      </c>
      <c r="B7" s="11"/>
      <c r="C7" s="12"/>
      <c r="D7" s="12"/>
      <c r="E7" s="12">
        <f>SUM(E5:E6)</f>
        <v>0</v>
      </c>
    </row>
    <row r="8" spans="1:6" ht="15" customHeight="1" x14ac:dyDescent="0.25">
      <c r="A8" s="5" t="s">
        <v>64</v>
      </c>
      <c r="B8" s="232">
        <v>0.21</v>
      </c>
      <c r="C8" s="14" t="s">
        <v>62</v>
      </c>
      <c r="D8" s="14">
        <f>D5*B8</f>
        <v>0</v>
      </c>
      <c r="E8" s="14">
        <f>E7*B8</f>
        <v>0</v>
      </c>
    </row>
    <row r="9" spans="1:6" s="3" customFormat="1" ht="15" customHeight="1" x14ac:dyDescent="0.35">
      <c r="A9" s="11" t="s">
        <v>65</v>
      </c>
      <c r="B9" s="11"/>
      <c r="C9" s="12"/>
      <c r="D9" s="12">
        <f>SUM(D5:D8)</f>
        <v>0</v>
      </c>
      <c r="E9" s="12">
        <f>SUM(E7:E8)</f>
        <v>0</v>
      </c>
    </row>
    <row r="10" spans="1:6" x14ac:dyDescent="0.25">
      <c r="E10" s="21"/>
      <c r="F10" s="2"/>
    </row>
    <row r="12" spans="1:6" ht="15" customHeight="1" x14ac:dyDescent="0.3">
      <c r="A12" s="266" t="s">
        <v>17</v>
      </c>
      <c r="B12" s="267"/>
      <c r="C12" s="267"/>
      <c r="D12" s="267"/>
      <c r="E12" s="268"/>
    </row>
    <row r="13" spans="1:6" s="3" customFormat="1" ht="34.5" x14ac:dyDescent="0.35">
      <c r="A13" s="11" t="s">
        <v>56</v>
      </c>
      <c r="B13" s="11" t="s">
        <v>64</v>
      </c>
      <c r="C13" s="11" t="s">
        <v>292</v>
      </c>
      <c r="D13" s="11" t="s">
        <v>293</v>
      </c>
      <c r="E13" s="11" t="s">
        <v>294</v>
      </c>
    </row>
    <row r="14" spans="1:6" ht="15" customHeight="1" x14ac:dyDescent="0.25">
      <c r="A14" s="5" t="s">
        <v>289</v>
      </c>
      <c r="B14" s="5"/>
      <c r="C14" s="13" t="s">
        <v>62</v>
      </c>
      <c r="D14" s="236"/>
      <c r="E14" s="14">
        <f t="shared" ref="E14" si="1">D14*12</f>
        <v>0</v>
      </c>
    </row>
    <row r="15" spans="1:6" ht="15" customHeight="1" x14ac:dyDescent="0.25">
      <c r="A15" s="5" t="s">
        <v>291</v>
      </c>
      <c r="B15" s="5"/>
      <c r="C15" s="236"/>
      <c r="D15" s="14"/>
      <c r="E15" s="14">
        <f>C15/8</f>
        <v>0</v>
      </c>
    </row>
    <row r="16" spans="1:6" s="3" customFormat="1" ht="15" customHeight="1" x14ac:dyDescent="0.35">
      <c r="A16" s="11" t="s">
        <v>63</v>
      </c>
      <c r="B16" s="11"/>
      <c r="C16" s="12"/>
      <c r="D16" s="12"/>
      <c r="E16" s="12">
        <f>SUM(E14:E15)</f>
        <v>0</v>
      </c>
    </row>
    <row r="17" spans="1:5" ht="15" customHeight="1" x14ac:dyDescent="0.25">
      <c r="A17" s="5" t="s">
        <v>64</v>
      </c>
      <c r="B17" s="232">
        <v>0.21</v>
      </c>
      <c r="C17" s="14" t="s">
        <v>62</v>
      </c>
      <c r="D17" s="14">
        <f>D14*B17</f>
        <v>0</v>
      </c>
      <c r="E17" s="14">
        <f>E16*B17</f>
        <v>0</v>
      </c>
    </row>
    <row r="18" spans="1:5" s="3" customFormat="1" ht="15" customHeight="1" thickBot="1" x14ac:dyDescent="0.4">
      <c r="A18" s="10" t="s">
        <v>65</v>
      </c>
      <c r="B18" s="10"/>
      <c r="C18" s="30"/>
      <c r="D18" s="32">
        <f>SUM(D14:D17)</f>
        <v>0</v>
      </c>
      <c r="E18" s="33">
        <f>SUM(E16:E17)</f>
        <v>0</v>
      </c>
    </row>
    <row r="21" spans="1:5" ht="15" customHeight="1" x14ac:dyDescent="0.3">
      <c r="A21" s="266" t="s">
        <v>18</v>
      </c>
      <c r="B21" s="267"/>
      <c r="C21" s="267"/>
      <c r="D21" s="267"/>
      <c r="E21" s="268"/>
    </row>
    <row r="22" spans="1:5" s="3" customFormat="1" ht="34.5" x14ac:dyDescent="0.35">
      <c r="A22" s="11" t="s">
        <v>56</v>
      </c>
      <c r="B22" s="11" t="s">
        <v>64</v>
      </c>
      <c r="C22" s="11" t="s">
        <v>292</v>
      </c>
      <c r="D22" s="11" t="s">
        <v>293</v>
      </c>
      <c r="E22" s="11" t="s">
        <v>294</v>
      </c>
    </row>
    <row r="23" spans="1:5" ht="15" customHeight="1" x14ac:dyDescent="0.25">
      <c r="A23" s="5" t="s">
        <v>289</v>
      </c>
      <c r="B23" s="5"/>
      <c r="C23" s="13" t="s">
        <v>62</v>
      </c>
      <c r="D23" s="236"/>
      <c r="E23" s="14">
        <f t="shared" ref="E23" si="2">D23*12</f>
        <v>0</v>
      </c>
    </row>
    <row r="24" spans="1:5" ht="15" customHeight="1" x14ac:dyDescent="0.25">
      <c r="A24" s="5" t="s">
        <v>291</v>
      </c>
      <c r="B24" s="5"/>
      <c r="C24" s="236"/>
      <c r="D24" s="14"/>
      <c r="E24" s="14">
        <f>C24/8</f>
        <v>0</v>
      </c>
    </row>
    <row r="25" spans="1:5" s="3" customFormat="1" ht="15" customHeight="1" x14ac:dyDescent="0.35">
      <c r="A25" s="11" t="s">
        <v>63</v>
      </c>
      <c r="B25" s="11"/>
      <c r="C25" s="12"/>
      <c r="D25" s="12"/>
      <c r="E25" s="12">
        <f>SUM(E23:E24)</f>
        <v>0</v>
      </c>
    </row>
    <row r="26" spans="1:5" ht="15" customHeight="1" x14ac:dyDescent="0.25">
      <c r="A26" s="5" t="s">
        <v>64</v>
      </c>
      <c r="B26" s="232">
        <v>0.21</v>
      </c>
      <c r="C26" s="14" t="s">
        <v>62</v>
      </c>
      <c r="D26" s="14">
        <f>D23*B26</f>
        <v>0</v>
      </c>
      <c r="E26" s="14">
        <f>E25*B26</f>
        <v>0</v>
      </c>
    </row>
    <row r="27" spans="1:5" s="3" customFormat="1" ht="15" customHeight="1" x14ac:dyDescent="0.35">
      <c r="A27" s="11" t="s">
        <v>65</v>
      </c>
      <c r="B27" s="11"/>
      <c r="C27" s="12"/>
      <c r="D27" s="12">
        <f>SUM(D23:D26)</f>
        <v>0</v>
      </c>
      <c r="E27" s="12">
        <f>SUM(E25:E26)</f>
        <v>0</v>
      </c>
    </row>
    <row r="30" spans="1:5" ht="15" customHeight="1" x14ac:dyDescent="0.3">
      <c r="A30" s="266" t="s">
        <v>25</v>
      </c>
      <c r="B30" s="267"/>
      <c r="C30" s="267"/>
      <c r="D30" s="267"/>
      <c r="E30" s="268"/>
    </row>
    <row r="31" spans="1:5" s="3" customFormat="1" ht="34.5" x14ac:dyDescent="0.35">
      <c r="A31" s="11" t="s">
        <v>56</v>
      </c>
      <c r="B31" s="11" t="s">
        <v>64</v>
      </c>
      <c r="C31" s="11" t="s">
        <v>292</v>
      </c>
      <c r="D31" s="11" t="s">
        <v>293</v>
      </c>
      <c r="E31" s="11" t="s">
        <v>294</v>
      </c>
    </row>
    <row r="32" spans="1:5" ht="15" customHeight="1" x14ac:dyDescent="0.25">
      <c r="A32" s="5" t="s">
        <v>289</v>
      </c>
      <c r="B32" s="5"/>
      <c r="C32" s="13" t="s">
        <v>62</v>
      </c>
      <c r="D32" s="236"/>
      <c r="E32" s="14">
        <f t="shared" ref="E32" si="3">D32*12</f>
        <v>0</v>
      </c>
    </row>
    <row r="33" spans="1:5" ht="15" customHeight="1" x14ac:dyDescent="0.25">
      <c r="A33" s="5" t="s">
        <v>291</v>
      </c>
      <c r="B33" s="5"/>
      <c r="C33" s="236"/>
      <c r="D33" s="14"/>
      <c r="E33" s="14">
        <f>C33/8</f>
        <v>0</v>
      </c>
    </row>
    <row r="34" spans="1:5" s="3" customFormat="1" ht="15" customHeight="1" x14ac:dyDescent="0.35">
      <c r="A34" s="11" t="s">
        <v>63</v>
      </c>
      <c r="B34" s="11"/>
      <c r="C34" s="12"/>
      <c r="D34" s="12"/>
      <c r="E34" s="12">
        <f>SUM(E32:E33)</f>
        <v>0</v>
      </c>
    </row>
    <row r="35" spans="1:5" ht="15" customHeight="1" x14ac:dyDescent="0.25">
      <c r="A35" s="5" t="s">
        <v>64</v>
      </c>
      <c r="B35" s="232">
        <v>0.21</v>
      </c>
      <c r="C35" s="14" t="s">
        <v>62</v>
      </c>
      <c r="D35" s="14">
        <f>D32*B35</f>
        <v>0</v>
      </c>
      <c r="E35" s="14">
        <f>E34*B35</f>
        <v>0</v>
      </c>
    </row>
    <row r="36" spans="1:5" s="3" customFormat="1" ht="15" customHeight="1" x14ac:dyDescent="0.35">
      <c r="A36" s="11" t="s">
        <v>65</v>
      </c>
      <c r="B36" s="11"/>
      <c r="C36" s="12"/>
      <c r="D36" s="12">
        <f>SUM(D32:D35)</f>
        <v>0</v>
      </c>
      <c r="E36" s="12">
        <f>SUM(E34:E35)</f>
        <v>0</v>
      </c>
    </row>
    <row r="39" spans="1:5" ht="15" customHeight="1" x14ac:dyDescent="0.3">
      <c r="A39" s="266" t="s">
        <v>29</v>
      </c>
      <c r="B39" s="267"/>
      <c r="C39" s="267"/>
      <c r="D39" s="267"/>
      <c r="E39" s="268"/>
    </row>
    <row r="40" spans="1:5" s="3" customFormat="1" ht="34.5" x14ac:dyDescent="0.35">
      <c r="A40" s="11" t="s">
        <v>56</v>
      </c>
      <c r="B40" s="11" t="s">
        <v>64</v>
      </c>
      <c r="C40" s="11" t="s">
        <v>292</v>
      </c>
      <c r="D40" s="11" t="s">
        <v>293</v>
      </c>
      <c r="E40" s="11" t="s">
        <v>294</v>
      </c>
    </row>
    <row r="41" spans="1:5" ht="15" customHeight="1" x14ac:dyDescent="0.25">
      <c r="A41" s="5" t="s">
        <v>289</v>
      </c>
      <c r="B41" s="5"/>
      <c r="C41" s="13" t="s">
        <v>62</v>
      </c>
      <c r="D41" s="236"/>
      <c r="E41" s="14">
        <f t="shared" ref="E41" si="4">D41*12</f>
        <v>0</v>
      </c>
    </row>
    <row r="42" spans="1:5" ht="15" customHeight="1" x14ac:dyDescent="0.25">
      <c r="A42" s="5" t="s">
        <v>291</v>
      </c>
      <c r="B42" s="5"/>
      <c r="C42" s="236"/>
      <c r="D42" s="14"/>
      <c r="E42" s="14">
        <f>C42/8</f>
        <v>0</v>
      </c>
    </row>
    <row r="43" spans="1:5" s="3" customFormat="1" ht="15" customHeight="1" x14ac:dyDescent="0.35">
      <c r="A43" s="11" t="s">
        <v>63</v>
      </c>
      <c r="B43" s="11"/>
      <c r="C43" s="12"/>
      <c r="D43" s="12"/>
      <c r="E43" s="12">
        <f>SUM(E41:E42)</f>
        <v>0</v>
      </c>
    </row>
    <row r="44" spans="1:5" ht="15" customHeight="1" x14ac:dyDescent="0.25">
      <c r="A44" s="5" t="s">
        <v>64</v>
      </c>
      <c r="B44" s="232">
        <v>0.21</v>
      </c>
      <c r="C44" s="14" t="s">
        <v>62</v>
      </c>
      <c r="D44" s="14">
        <f>D41*B44</f>
        <v>0</v>
      </c>
      <c r="E44" s="14">
        <f>E43*B44</f>
        <v>0</v>
      </c>
    </row>
    <row r="45" spans="1:5" s="3" customFormat="1" ht="15" customHeight="1" x14ac:dyDescent="0.35">
      <c r="A45" s="11" t="s">
        <v>65</v>
      </c>
      <c r="B45" s="11"/>
      <c r="C45" s="12"/>
      <c r="D45" s="12">
        <f>SUM(D41:D44)</f>
        <v>0</v>
      </c>
      <c r="E45" s="12">
        <f>SUM(E43:E44)</f>
        <v>0</v>
      </c>
    </row>
    <row r="48" spans="1:5" ht="15" customHeight="1" x14ac:dyDescent="0.3">
      <c r="A48" s="266" t="s">
        <v>33</v>
      </c>
      <c r="B48" s="267"/>
      <c r="C48" s="267"/>
      <c r="D48" s="267"/>
      <c r="E48" s="268"/>
    </row>
    <row r="49" spans="1:5" s="3" customFormat="1" ht="34.5" x14ac:dyDescent="0.35">
      <c r="A49" s="11" t="s">
        <v>56</v>
      </c>
      <c r="B49" s="11" t="s">
        <v>64</v>
      </c>
      <c r="C49" s="11" t="s">
        <v>292</v>
      </c>
      <c r="D49" s="11" t="s">
        <v>293</v>
      </c>
      <c r="E49" s="11" t="s">
        <v>294</v>
      </c>
    </row>
    <row r="50" spans="1:5" ht="15" customHeight="1" x14ac:dyDescent="0.25">
      <c r="A50" s="5" t="s">
        <v>289</v>
      </c>
      <c r="B50" s="5"/>
      <c r="C50" s="13" t="s">
        <v>62</v>
      </c>
      <c r="D50" s="236"/>
      <c r="E50" s="14">
        <f t="shared" ref="E50" si="5">D50*12</f>
        <v>0</v>
      </c>
    </row>
    <row r="51" spans="1:5" ht="15" customHeight="1" x14ac:dyDescent="0.25">
      <c r="A51" s="5" t="s">
        <v>291</v>
      </c>
      <c r="B51" s="5"/>
      <c r="C51" s="236"/>
      <c r="D51" s="14"/>
      <c r="E51" s="14">
        <f>C51/8</f>
        <v>0</v>
      </c>
    </row>
    <row r="52" spans="1:5" s="3" customFormat="1" ht="15" customHeight="1" x14ac:dyDescent="0.35">
      <c r="A52" s="11" t="s">
        <v>63</v>
      </c>
      <c r="B52" s="11"/>
      <c r="C52" s="12"/>
      <c r="D52" s="12"/>
      <c r="E52" s="12">
        <f>SUM(E50:E51)</f>
        <v>0</v>
      </c>
    </row>
    <row r="53" spans="1:5" ht="15" customHeight="1" x14ac:dyDescent="0.25">
      <c r="A53" s="5" t="s">
        <v>64</v>
      </c>
      <c r="B53" s="232">
        <v>0.21</v>
      </c>
      <c r="C53" s="14" t="s">
        <v>62</v>
      </c>
      <c r="D53" s="14">
        <f>D50*B53</f>
        <v>0</v>
      </c>
      <c r="E53" s="14">
        <f>E52*B53</f>
        <v>0</v>
      </c>
    </row>
    <row r="54" spans="1:5" s="3" customFormat="1" ht="15" customHeight="1" x14ac:dyDescent="0.35">
      <c r="A54" s="11" t="s">
        <v>65</v>
      </c>
      <c r="B54" s="11"/>
      <c r="C54" s="12"/>
      <c r="D54" s="12">
        <f>SUM(D50:D53)</f>
        <v>0</v>
      </c>
      <c r="E54" s="12">
        <f>SUM(E52:E53)</f>
        <v>0</v>
      </c>
    </row>
    <row r="57" spans="1:5" ht="15" customHeight="1" x14ac:dyDescent="0.3">
      <c r="A57" s="266" t="s">
        <v>37</v>
      </c>
      <c r="B57" s="267"/>
      <c r="C57" s="267"/>
      <c r="D57" s="267"/>
      <c r="E57" s="268"/>
    </row>
    <row r="58" spans="1:5" s="3" customFormat="1" ht="34.5" x14ac:dyDescent="0.35">
      <c r="A58" s="11" t="s">
        <v>56</v>
      </c>
      <c r="B58" s="11" t="s">
        <v>64</v>
      </c>
      <c r="C58" s="11" t="s">
        <v>292</v>
      </c>
      <c r="D58" s="11" t="s">
        <v>293</v>
      </c>
      <c r="E58" s="11" t="s">
        <v>294</v>
      </c>
    </row>
    <row r="59" spans="1:5" ht="15" customHeight="1" x14ac:dyDescent="0.25">
      <c r="A59" s="5" t="s">
        <v>289</v>
      </c>
      <c r="B59" s="5"/>
      <c r="C59" s="13" t="s">
        <v>62</v>
      </c>
      <c r="D59" s="236"/>
      <c r="E59" s="14">
        <f t="shared" ref="E59" si="6">D59*12</f>
        <v>0</v>
      </c>
    </row>
    <row r="60" spans="1:5" ht="15" customHeight="1" x14ac:dyDescent="0.25">
      <c r="A60" s="5" t="s">
        <v>291</v>
      </c>
      <c r="B60" s="5"/>
      <c r="C60" s="236"/>
      <c r="D60" s="14"/>
      <c r="E60" s="14">
        <f>C60/8</f>
        <v>0</v>
      </c>
    </row>
    <row r="61" spans="1:5" s="3" customFormat="1" ht="15" customHeight="1" x14ac:dyDescent="0.35">
      <c r="A61" s="11" t="s">
        <v>63</v>
      </c>
      <c r="B61" s="11"/>
      <c r="C61" s="12"/>
      <c r="D61" s="12"/>
      <c r="E61" s="12">
        <f>SUM(E59:E60)</f>
        <v>0</v>
      </c>
    </row>
    <row r="62" spans="1:5" ht="15" customHeight="1" x14ac:dyDescent="0.25">
      <c r="A62" s="5" t="s">
        <v>64</v>
      </c>
      <c r="B62" s="232">
        <v>0.21</v>
      </c>
      <c r="C62" s="14" t="s">
        <v>62</v>
      </c>
      <c r="D62" s="14">
        <f>D59*B62</f>
        <v>0</v>
      </c>
      <c r="E62" s="14">
        <f>E61*B62</f>
        <v>0</v>
      </c>
    </row>
    <row r="63" spans="1:5" s="3" customFormat="1" ht="15" customHeight="1" x14ac:dyDescent="0.35">
      <c r="A63" s="11" t="s">
        <v>65</v>
      </c>
      <c r="B63" s="11"/>
      <c r="C63" s="12"/>
      <c r="D63" s="12">
        <f>SUM(D59:D62)</f>
        <v>0</v>
      </c>
      <c r="E63" s="12">
        <f>SUM(E61:E62)</f>
        <v>0</v>
      </c>
    </row>
    <row r="66" spans="1:5" ht="15" customHeight="1" x14ac:dyDescent="0.3">
      <c r="A66" s="266" t="s">
        <v>41</v>
      </c>
      <c r="B66" s="267"/>
      <c r="C66" s="267"/>
      <c r="D66" s="267"/>
      <c r="E66" s="268"/>
    </row>
    <row r="67" spans="1:5" s="3" customFormat="1" ht="34.5" x14ac:dyDescent="0.35">
      <c r="A67" s="11" t="s">
        <v>56</v>
      </c>
      <c r="B67" s="11" t="s">
        <v>64</v>
      </c>
      <c r="C67" s="11" t="s">
        <v>292</v>
      </c>
      <c r="D67" s="11" t="s">
        <v>293</v>
      </c>
      <c r="E67" s="11" t="s">
        <v>294</v>
      </c>
    </row>
    <row r="68" spans="1:5" ht="15" customHeight="1" x14ac:dyDescent="0.25">
      <c r="A68" s="5" t="s">
        <v>289</v>
      </c>
      <c r="B68" s="5"/>
      <c r="C68" s="13" t="s">
        <v>62</v>
      </c>
      <c r="D68" s="236"/>
      <c r="E68" s="14">
        <f t="shared" ref="E68" si="7">D68*12</f>
        <v>0</v>
      </c>
    </row>
    <row r="69" spans="1:5" ht="15" customHeight="1" x14ac:dyDescent="0.25">
      <c r="A69" s="5" t="s">
        <v>291</v>
      </c>
      <c r="B69" s="5"/>
      <c r="C69" s="236"/>
      <c r="D69" s="14"/>
      <c r="E69" s="14">
        <f>C69/8</f>
        <v>0</v>
      </c>
    </row>
    <row r="70" spans="1:5" s="3" customFormat="1" ht="15" customHeight="1" x14ac:dyDescent="0.35">
      <c r="A70" s="11" t="s">
        <v>63</v>
      </c>
      <c r="B70" s="11"/>
      <c r="C70" s="12"/>
      <c r="D70" s="12"/>
      <c r="E70" s="12">
        <f>SUM(E68:E69)</f>
        <v>0</v>
      </c>
    </row>
    <row r="71" spans="1:5" ht="15" customHeight="1" x14ac:dyDescent="0.25">
      <c r="A71" s="5" t="s">
        <v>64</v>
      </c>
      <c r="B71" s="232">
        <v>0.21</v>
      </c>
      <c r="C71" s="14" t="s">
        <v>62</v>
      </c>
      <c r="D71" s="14">
        <f>D68*B71</f>
        <v>0</v>
      </c>
      <c r="E71" s="14">
        <f>E70*B71</f>
        <v>0</v>
      </c>
    </row>
    <row r="72" spans="1:5" s="3" customFormat="1" ht="15" customHeight="1" x14ac:dyDescent="0.35">
      <c r="A72" s="11" t="s">
        <v>65</v>
      </c>
      <c r="B72" s="11"/>
      <c r="C72" s="12"/>
      <c r="D72" s="12">
        <f>SUM(D68:D71)</f>
        <v>0</v>
      </c>
      <c r="E72" s="12">
        <f>SUM(E70:E71)</f>
        <v>0</v>
      </c>
    </row>
    <row r="75" spans="1:5" x14ac:dyDescent="0.25">
      <c r="A75" s="269" t="s">
        <v>290</v>
      </c>
      <c r="B75" s="269"/>
      <c r="C75" s="269"/>
      <c r="D75" s="269"/>
      <c r="E75" s="12">
        <f>E9+E18+E27+E36+E45+E54+E63+E72</f>
        <v>0</v>
      </c>
    </row>
    <row r="76" spans="1:5" x14ac:dyDescent="0.25">
      <c r="E76" s="90"/>
    </row>
  </sheetData>
  <sheetProtection algorithmName="SHA-512" hashValue="ORu80DGZCm3blo2UjfnkMjHsz46gz9qpYMxqofuNaK0ynGu7VoA2kaAMxY9JP4ksZuzUhT2MdpeBUtW5tky3Ag==" saltValue="RHWre6GziDKiIikxonE7PA==" spinCount="100000" sheet="1" objects="1" scenarios="1" selectLockedCells="1"/>
  <protectedRanges>
    <protectedRange sqref="D5:D6 D14:D15 D23:D24 D32:D33 D41:D42 D50:D51 D59:D60 D68:D69" name="beheer"/>
  </protectedRanges>
  <mergeCells count="9">
    <mergeCell ref="A30:E30"/>
    <mergeCell ref="A21:E21"/>
    <mergeCell ref="A12:E12"/>
    <mergeCell ref="A3:E3"/>
    <mergeCell ref="A75:D75"/>
    <mergeCell ref="A66:E66"/>
    <mergeCell ref="A57:E57"/>
    <mergeCell ref="A48:E48"/>
    <mergeCell ref="A39:E39"/>
  </mergeCells>
  <pageMargins left="0.75" right="0.75" top="1" bottom="1" header="0.5" footer="0.5"/>
  <pageSetup paperSize="9" scale="95" fitToHeight="0" orientation="portrait" r:id="rId1"/>
  <headerFooter alignWithMargins="0"/>
  <rowBreaks count="1" manualBreakCount="1">
    <brk id="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9E211-2EE5-48A1-AB70-A7B50819F120}">
  <sheetPr codeName="Blad3">
    <pageSetUpPr fitToPage="1"/>
  </sheetPr>
  <dimension ref="A1:F94"/>
  <sheetViews>
    <sheetView showGridLines="0" zoomScaleNormal="100" workbookViewId="0">
      <selection activeCell="C5" sqref="C5"/>
    </sheetView>
  </sheetViews>
  <sheetFormatPr defaultColWidth="8.81640625" defaultRowHeight="14" customHeight="1" x14ac:dyDescent="0.25"/>
  <cols>
    <col min="1" max="1" width="75.453125" style="1" bestFit="1" customWidth="1"/>
    <col min="2" max="5" width="22.54296875" style="1" customWidth="1"/>
    <col min="6" max="6" width="12.1796875" style="1" customWidth="1"/>
    <col min="7" max="16384" width="8.81640625" style="1"/>
  </cols>
  <sheetData>
    <row r="1" spans="1:6" ht="14" customHeight="1" x14ac:dyDescent="0.3">
      <c r="A1" s="9" t="s">
        <v>9</v>
      </c>
    </row>
    <row r="3" spans="1:6" ht="14" customHeight="1" x14ac:dyDescent="0.3">
      <c r="A3" s="266" t="s">
        <v>0</v>
      </c>
      <c r="B3" s="267"/>
      <c r="C3" s="267"/>
      <c r="D3" s="267"/>
      <c r="E3" s="268"/>
    </row>
    <row r="4" spans="1:6" s="3" customFormat="1" ht="14" customHeight="1" x14ac:dyDescent="0.35">
      <c r="A4" s="11" t="s">
        <v>1</v>
      </c>
      <c r="B4" s="11" t="s">
        <v>2</v>
      </c>
      <c r="C4" s="11" t="s">
        <v>3</v>
      </c>
      <c r="D4" s="11" t="s">
        <v>8</v>
      </c>
      <c r="E4" s="11" t="s">
        <v>5</v>
      </c>
    </row>
    <row r="5" spans="1:6" ht="14" customHeight="1" x14ac:dyDescent="0.25">
      <c r="A5" s="5" t="s">
        <v>10</v>
      </c>
      <c r="B5" s="13" t="s">
        <v>6</v>
      </c>
      <c r="C5" s="237"/>
      <c r="D5" s="8">
        <v>0.5</v>
      </c>
      <c r="E5" s="14">
        <f>C5*D5</f>
        <v>0</v>
      </c>
    </row>
    <row r="6" spans="1:6" ht="14" customHeight="1" x14ac:dyDescent="0.25">
      <c r="A6" s="5" t="s">
        <v>11</v>
      </c>
      <c r="B6" s="238"/>
      <c r="C6" s="15"/>
      <c r="D6" s="8">
        <v>0.05</v>
      </c>
      <c r="E6" s="14">
        <f>((1+B6)*C5)*D6</f>
        <v>0</v>
      </c>
    </row>
    <row r="7" spans="1:6" ht="14" customHeight="1" x14ac:dyDescent="0.25">
      <c r="A7" s="5" t="s">
        <v>12</v>
      </c>
      <c r="B7" s="13" t="s">
        <v>6</v>
      </c>
      <c r="C7" s="237"/>
      <c r="D7" s="8">
        <v>0.05</v>
      </c>
      <c r="E7" s="14">
        <f>C7*D7</f>
        <v>0</v>
      </c>
    </row>
    <row r="8" spans="1:6" s="3" customFormat="1" ht="14" customHeight="1" x14ac:dyDescent="0.35">
      <c r="A8" s="269" t="s">
        <v>7</v>
      </c>
      <c r="B8" s="269"/>
      <c r="C8" s="269"/>
      <c r="D8" s="269"/>
      <c r="E8" s="12">
        <f>E5+E6+E7</f>
        <v>0</v>
      </c>
    </row>
    <row r="9" spans="1:6" ht="14" customHeight="1" x14ac:dyDescent="0.25">
      <c r="A9" s="271"/>
      <c r="B9" s="272"/>
      <c r="C9" s="272"/>
      <c r="D9" s="272"/>
      <c r="E9" s="273"/>
    </row>
    <row r="10" spans="1:6" s="3" customFormat="1" ht="14" customHeight="1" x14ac:dyDescent="0.35">
      <c r="A10" s="269" t="s">
        <v>14</v>
      </c>
      <c r="B10" s="269"/>
      <c r="C10" s="269"/>
      <c r="D10" s="269"/>
      <c r="E10" s="12">
        <f>(E5*255)/12</f>
        <v>0</v>
      </c>
    </row>
    <row r="11" spans="1:6" s="3" customFormat="1" ht="14" customHeight="1" x14ac:dyDescent="0.35">
      <c r="A11" s="269" t="s">
        <v>15</v>
      </c>
      <c r="B11" s="269"/>
      <c r="C11" s="269"/>
      <c r="D11" s="269"/>
      <c r="E11" s="12">
        <f>((E6+E7)*255)/12</f>
        <v>0</v>
      </c>
    </row>
    <row r="12" spans="1:6" ht="14" customHeight="1" x14ac:dyDescent="0.25">
      <c r="A12" s="270" t="s">
        <v>13</v>
      </c>
      <c r="B12" s="270"/>
      <c r="C12" s="270"/>
      <c r="D12" s="270"/>
      <c r="E12" s="239"/>
      <c r="F12" s="7"/>
    </row>
    <row r="13" spans="1:6" s="3" customFormat="1" ht="14" customHeight="1" x14ac:dyDescent="0.35">
      <c r="A13" s="269" t="s">
        <v>16</v>
      </c>
      <c r="B13" s="269"/>
      <c r="C13" s="269"/>
      <c r="D13" s="269"/>
      <c r="E13" s="12">
        <f>((E10+E11)*12)+E12</f>
        <v>0</v>
      </c>
      <c r="F13" s="4"/>
    </row>
    <row r="14" spans="1:6" ht="14" customHeight="1" x14ac:dyDescent="0.25">
      <c r="A14" s="6"/>
      <c r="F14" s="2"/>
    </row>
    <row r="15" spans="1:6" ht="14" customHeight="1" x14ac:dyDescent="0.25">
      <c r="E15" s="2"/>
    </row>
    <row r="16" spans="1:6" ht="14" customHeight="1" x14ac:dyDescent="0.3">
      <c r="A16" s="266" t="s">
        <v>17</v>
      </c>
      <c r="B16" s="267"/>
      <c r="C16" s="267"/>
      <c r="D16" s="267"/>
      <c r="E16" s="268"/>
    </row>
    <row r="17" spans="1:6" s="3" customFormat="1" ht="14" customHeight="1" x14ac:dyDescent="0.35">
      <c r="A17" s="11" t="s">
        <v>1</v>
      </c>
      <c r="B17" s="11" t="s">
        <v>2</v>
      </c>
      <c r="C17" s="11" t="s">
        <v>3</v>
      </c>
      <c r="D17" s="11" t="s">
        <v>8</v>
      </c>
      <c r="E17" s="11" t="s">
        <v>5</v>
      </c>
    </row>
    <row r="18" spans="1:6" ht="14" customHeight="1" x14ac:dyDescent="0.25">
      <c r="A18" s="5" t="s">
        <v>10</v>
      </c>
      <c r="B18" s="13" t="s">
        <v>6</v>
      </c>
      <c r="C18" s="237"/>
      <c r="D18" s="8">
        <v>1</v>
      </c>
      <c r="E18" s="14">
        <f>C18*D18</f>
        <v>0</v>
      </c>
    </row>
    <row r="19" spans="1:6" ht="14" customHeight="1" x14ac:dyDescent="0.25">
      <c r="A19" s="5" t="s">
        <v>11</v>
      </c>
      <c r="B19" s="238"/>
      <c r="C19" s="15"/>
      <c r="D19" s="8">
        <v>0.05</v>
      </c>
      <c r="E19" s="14">
        <f>((1+B19)*C18)*D19</f>
        <v>0</v>
      </c>
    </row>
    <row r="20" spans="1:6" ht="14" customHeight="1" x14ac:dyDescent="0.25">
      <c r="A20" s="5" t="s">
        <v>12</v>
      </c>
      <c r="B20" s="13" t="s">
        <v>6</v>
      </c>
      <c r="C20" s="237"/>
      <c r="D20" s="8">
        <v>0.05</v>
      </c>
      <c r="E20" s="14">
        <f>C20*D20</f>
        <v>0</v>
      </c>
    </row>
    <row r="21" spans="1:6" s="3" customFormat="1" ht="14" customHeight="1" x14ac:dyDescent="0.35">
      <c r="A21" s="269" t="s">
        <v>7</v>
      </c>
      <c r="B21" s="269"/>
      <c r="C21" s="269"/>
      <c r="D21" s="269"/>
      <c r="E21" s="12">
        <f>E18+E19+E20</f>
        <v>0</v>
      </c>
    </row>
    <row r="22" spans="1:6" ht="14" customHeight="1" x14ac:dyDescent="0.25">
      <c r="A22" s="271"/>
      <c r="B22" s="272"/>
      <c r="C22" s="272"/>
      <c r="D22" s="272"/>
      <c r="E22" s="273"/>
    </row>
    <row r="23" spans="1:6" s="3" customFormat="1" ht="14" customHeight="1" x14ac:dyDescent="0.35">
      <c r="A23" s="269" t="s">
        <v>19</v>
      </c>
      <c r="B23" s="269"/>
      <c r="C23" s="269"/>
      <c r="D23" s="269"/>
      <c r="E23" s="12">
        <f>(E18*255)/12</f>
        <v>0</v>
      </c>
    </row>
    <row r="24" spans="1:6" s="3" customFormat="1" ht="14" customHeight="1" x14ac:dyDescent="0.35">
      <c r="A24" s="269" t="s">
        <v>20</v>
      </c>
      <c r="B24" s="269"/>
      <c r="C24" s="269"/>
      <c r="D24" s="269"/>
      <c r="E24" s="12">
        <f>((E19+E20)*255)/12</f>
        <v>0</v>
      </c>
    </row>
    <row r="25" spans="1:6" ht="14" customHeight="1" x14ac:dyDescent="0.25">
      <c r="A25" s="270" t="s">
        <v>13</v>
      </c>
      <c r="B25" s="270"/>
      <c r="C25" s="270"/>
      <c r="D25" s="270"/>
      <c r="E25" s="239"/>
      <c r="F25" s="7"/>
    </row>
    <row r="26" spans="1:6" s="3" customFormat="1" ht="14" customHeight="1" x14ac:dyDescent="0.35">
      <c r="A26" s="269" t="s">
        <v>21</v>
      </c>
      <c r="B26" s="269"/>
      <c r="C26" s="269"/>
      <c r="D26" s="269"/>
      <c r="E26" s="12">
        <f>((E23+E24)*12)+E25</f>
        <v>0</v>
      </c>
      <c r="F26" s="4"/>
    </row>
    <row r="29" spans="1:6" ht="14" customHeight="1" x14ac:dyDescent="0.3">
      <c r="A29" s="266" t="s">
        <v>18</v>
      </c>
      <c r="B29" s="267"/>
      <c r="C29" s="267"/>
      <c r="D29" s="267"/>
      <c r="E29" s="268"/>
    </row>
    <row r="30" spans="1:6" s="3" customFormat="1" ht="14" customHeight="1" x14ac:dyDescent="0.35">
      <c r="A30" s="11" t="s">
        <v>1</v>
      </c>
      <c r="B30" s="11" t="s">
        <v>2</v>
      </c>
      <c r="C30" s="11" t="s">
        <v>3</v>
      </c>
      <c r="D30" s="11" t="s">
        <v>8</v>
      </c>
      <c r="E30" s="11" t="s">
        <v>5</v>
      </c>
    </row>
    <row r="31" spans="1:6" ht="14" customHeight="1" x14ac:dyDescent="0.25">
      <c r="A31" s="5" t="s">
        <v>10</v>
      </c>
      <c r="B31" s="13" t="s">
        <v>6</v>
      </c>
      <c r="C31" s="237"/>
      <c r="D31" s="8">
        <v>1</v>
      </c>
      <c r="E31" s="14">
        <f>C31*D31</f>
        <v>0</v>
      </c>
    </row>
    <row r="32" spans="1:6" ht="14" customHeight="1" x14ac:dyDescent="0.25">
      <c r="A32" s="5" t="s">
        <v>11</v>
      </c>
      <c r="B32" s="238"/>
      <c r="C32" s="15"/>
      <c r="D32" s="8">
        <v>0.05</v>
      </c>
      <c r="E32" s="14">
        <f>((1+B32)*C31)*D32</f>
        <v>0</v>
      </c>
    </row>
    <row r="33" spans="1:6" ht="14" customHeight="1" x14ac:dyDescent="0.25">
      <c r="A33" s="5" t="s">
        <v>12</v>
      </c>
      <c r="B33" s="13" t="s">
        <v>6</v>
      </c>
      <c r="C33" s="237"/>
      <c r="D33" s="8">
        <v>0.05</v>
      </c>
      <c r="E33" s="14">
        <f>C33*D33</f>
        <v>0</v>
      </c>
    </row>
    <row r="34" spans="1:6" s="3" customFormat="1" ht="14" customHeight="1" x14ac:dyDescent="0.35">
      <c r="A34" s="269" t="s">
        <v>7</v>
      </c>
      <c r="B34" s="269"/>
      <c r="C34" s="269"/>
      <c r="D34" s="269"/>
      <c r="E34" s="12">
        <f>E31+E32+E33</f>
        <v>0</v>
      </c>
    </row>
    <row r="35" spans="1:6" ht="14" customHeight="1" x14ac:dyDescent="0.25">
      <c r="A35" s="271"/>
      <c r="B35" s="272"/>
      <c r="C35" s="272"/>
      <c r="D35" s="272"/>
      <c r="E35" s="273"/>
    </row>
    <row r="36" spans="1:6" s="3" customFormat="1" ht="14" customHeight="1" x14ac:dyDescent="0.35">
      <c r="A36" s="269" t="s">
        <v>22</v>
      </c>
      <c r="B36" s="269"/>
      <c r="C36" s="269"/>
      <c r="D36" s="269"/>
      <c r="E36" s="12">
        <f>(E31*255)/12</f>
        <v>0</v>
      </c>
    </row>
    <row r="37" spans="1:6" s="3" customFormat="1" ht="14" customHeight="1" x14ac:dyDescent="0.35">
      <c r="A37" s="269" t="s">
        <v>23</v>
      </c>
      <c r="B37" s="269"/>
      <c r="C37" s="269"/>
      <c r="D37" s="269"/>
      <c r="E37" s="12">
        <f>((E32+E33)*255)/12</f>
        <v>0</v>
      </c>
    </row>
    <row r="38" spans="1:6" ht="14" customHeight="1" x14ac:dyDescent="0.25">
      <c r="A38" s="270" t="s">
        <v>13</v>
      </c>
      <c r="B38" s="270"/>
      <c r="C38" s="270"/>
      <c r="D38" s="270"/>
      <c r="E38" s="239"/>
      <c r="F38" s="7"/>
    </row>
    <row r="39" spans="1:6" s="3" customFormat="1" ht="14" customHeight="1" x14ac:dyDescent="0.35">
      <c r="A39" s="269" t="s">
        <v>24</v>
      </c>
      <c r="B39" s="269"/>
      <c r="C39" s="269"/>
      <c r="D39" s="269"/>
      <c r="E39" s="12">
        <f>((E36+E37)*12)+E38</f>
        <v>0</v>
      </c>
      <c r="F39" s="4"/>
    </row>
    <row r="42" spans="1:6" ht="14" customHeight="1" x14ac:dyDescent="0.3">
      <c r="A42" s="266" t="s">
        <v>25</v>
      </c>
      <c r="B42" s="267"/>
      <c r="C42" s="267"/>
      <c r="D42" s="267"/>
      <c r="E42" s="268"/>
    </row>
    <row r="43" spans="1:6" s="3" customFormat="1" ht="14" customHeight="1" x14ac:dyDescent="0.35">
      <c r="A43" s="11" t="s">
        <v>1</v>
      </c>
      <c r="B43" s="11" t="s">
        <v>2</v>
      </c>
      <c r="C43" s="11" t="s">
        <v>3</v>
      </c>
      <c r="D43" s="11" t="s">
        <v>8</v>
      </c>
      <c r="E43" s="11" t="s">
        <v>5</v>
      </c>
    </row>
    <row r="44" spans="1:6" ht="14" customHeight="1" x14ac:dyDescent="0.25">
      <c r="A44" s="5" t="s">
        <v>10</v>
      </c>
      <c r="B44" s="13" t="s">
        <v>6</v>
      </c>
      <c r="C44" s="237"/>
      <c r="D44" s="8">
        <v>0.5</v>
      </c>
      <c r="E44" s="14">
        <f>C44*D44</f>
        <v>0</v>
      </c>
    </row>
    <row r="45" spans="1:6" ht="14" customHeight="1" x14ac:dyDescent="0.25">
      <c r="A45" s="5" t="s">
        <v>11</v>
      </c>
      <c r="B45" s="238"/>
      <c r="C45" s="15"/>
      <c r="D45" s="8">
        <v>0.05</v>
      </c>
      <c r="E45" s="14">
        <f>((1+B45)*C44)*D45</f>
        <v>0</v>
      </c>
    </row>
    <row r="46" spans="1:6" ht="14" customHeight="1" x14ac:dyDescent="0.25">
      <c r="A46" s="5" t="s">
        <v>12</v>
      </c>
      <c r="B46" s="13" t="s">
        <v>6</v>
      </c>
      <c r="C46" s="237"/>
      <c r="D46" s="8">
        <v>0.05</v>
      </c>
      <c r="E46" s="14">
        <f>C46*D46</f>
        <v>0</v>
      </c>
    </row>
    <row r="47" spans="1:6" s="3" customFormat="1" ht="14" customHeight="1" x14ac:dyDescent="0.35">
      <c r="A47" s="269" t="s">
        <v>7</v>
      </c>
      <c r="B47" s="269"/>
      <c r="C47" s="269"/>
      <c r="D47" s="269"/>
      <c r="E47" s="12">
        <f>E44+E45+E46</f>
        <v>0</v>
      </c>
    </row>
    <row r="48" spans="1:6" ht="14" customHeight="1" x14ac:dyDescent="0.25">
      <c r="A48" s="271"/>
      <c r="B48" s="272"/>
      <c r="C48" s="272"/>
      <c r="D48" s="272"/>
      <c r="E48" s="273"/>
    </row>
    <row r="49" spans="1:6" s="3" customFormat="1" ht="14" customHeight="1" x14ac:dyDescent="0.35">
      <c r="A49" s="269" t="s">
        <v>26</v>
      </c>
      <c r="B49" s="269"/>
      <c r="C49" s="269"/>
      <c r="D49" s="269"/>
      <c r="E49" s="12">
        <f>(E44*255)/12</f>
        <v>0</v>
      </c>
    </row>
    <row r="50" spans="1:6" s="3" customFormat="1" ht="14" customHeight="1" x14ac:dyDescent="0.35">
      <c r="A50" s="269" t="s">
        <v>27</v>
      </c>
      <c r="B50" s="269"/>
      <c r="C50" s="269"/>
      <c r="D50" s="269"/>
      <c r="E50" s="12">
        <f>((E45+E46)*255)/12</f>
        <v>0</v>
      </c>
    </row>
    <row r="51" spans="1:6" ht="14" customHeight="1" x14ac:dyDescent="0.25">
      <c r="A51" s="270" t="s">
        <v>13</v>
      </c>
      <c r="B51" s="270"/>
      <c r="C51" s="270"/>
      <c r="D51" s="270"/>
      <c r="E51" s="239"/>
      <c r="F51" s="7"/>
    </row>
    <row r="52" spans="1:6" s="3" customFormat="1" ht="14" customHeight="1" x14ac:dyDescent="0.35">
      <c r="A52" s="269" t="s">
        <v>28</v>
      </c>
      <c r="B52" s="269"/>
      <c r="C52" s="269"/>
      <c r="D52" s="269"/>
      <c r="E52" s="12">
        <f>((E49+E50)*12)+E51</f>
        <v>0</v>
      </c>
      <c r="F52" s="4"/>
    </row>
    <row r="55" spans="1:6" ht="14" customHeight="1" x14ac:dyDescent="0.3">
      <c r="A55" s="266" t="s">
        <v>33</v>
      </c>
      <c r="B55" s="267"/>
      <c r="C55" s="267"/>
      <c r="D55" s="267"/>
      <c r="E55" s="268"/>
    </row>
    <row r="56" spans="1:6" s="3" customFormat="1" ht="14" customHeight="1" x14ac:dyDescent="0.35">
      <c r="A56" s="11" t="s">
        <v>1</v>
      </c>
      <c r="B56" s="11" t="s">
        <v>2</v>
      </c>
      <c r="C56" s="11" t="s">
        <v>3</v>
      </c>
      <c r="D56" s="11" t="s">
        <v>8</v>
      </c>
      <c r="E56" s="11" t="s">
        <v>5</v>
      </c>
    </row>
    <row r="57" spans="1:6" ht="14" customHeight="1" x14ac:dyDescent="0.25">
      <c r="A57" s="5" t="s">
        <v>10</v>
      </c>
      <c r="B57" s="13" t="s">
        <v>6</v>
      </c>
      <c r="C57" s="237"/>
      <c r="D57" s="8">
        <v>0.5</v>
      </c>
      <c r="E57" s="14">
        <f>C57*D57</f>
        <v>0</v>
      </c>
    </row>
    <row r="58" spans="1:6" ht="14" customHeight="1" x14ac:dyDescent="0.25">
      <c r="A58" s="5" t="s">
        <v>11</v>
      </c>
      <c r="B58" s="238"/>
      <c r="C58" s="15"/>
      <c r="D58" s="8">
        <v>0.05</v>
      </c>
      <c r="E58" s="14">
        <f>((1+B58)*C57)*D58</f>
        <v>0</v>
      </c>
    </row>
    <row r="59" spans="1:6" ht="14" customHeight="1" x14ac:dyDescent="0.25">
      <c r="A59" s="5" t="s">
        <v>12</v>
      </c>
      <c r="B59" s="13" t="s">
        <v>6</v>
      </c>
      <c r="C59" s="237"/>
      <c r="D59" s="8">
        <v>0.05</v>
      </c>
      <c r="E59" s="14">
        <f>C59*D59</f>
        <v>0</v>
      </c>
    </row>
    <row r="60" spans="1:6" s="3" customFormat="1" ht="14" customHeight="1" x14ac:dyDescent="0.35">
      <c r="A60" s="269" t="s">
        <v>7</v>
      </c>
      <c r="B60" s="269"/>
      <c r="C60" s="269"/>
      <c r="D60" s="269"/>
      <c r="E60" s="12">
        <f>E57+E58+E59</f>
        <v>0</v>
      </c>
    </row>
    <row r="61" spans="1:6" ht="14" customHeight="1" x14ac:dyDescent="0.25">
      <c r="A61" s="271"/>
      <c r="B61" s="272"/>
      <c r="C61" s="272"/>
      <c r="D61" s="272"/>
      <c r="E61" s="273"/>
    </row>
    <row r="62" spans="1:6" s="3" customFormat="1" ht="14" customHeight="1" x14ac:dyDescent="0.35">
      <c r="A62" s="269" t="s">
        <v>34</v>
      </c>
      <c r="B62" s="269"/>
      <c r="C62" s="269"/>
      <c r="D62" s="269"/>
      <c r="E62" s="12">
        <f>(E57*255)/12</f>
        <v>0</v>
      </c>
    </row>
    <row r="63" spans="1:6" s="3" customFormat="1" ht="14" customHeight="1" x14ac:dyDescent="0.35">
      <c r="A63" s="269" t="s">
        <v>35</v>
      </c>
      <c r="B63" s="269"/>
      <c r="C63" s="269"/>
      <c r="D63" s="269"/>
      <c r="E63" s="12">
        <f>((E58+E59)*255)/12</f>
        <v>0</v>
      </c>
    </row>
    <row r="64" spans="1:6" ht="14" customHeight="1" x14ac:dyDescent="0.25">
      <c r="A64" s="270" t="s">
        <v>13</v>
      </c>
      <c r="B64" s="270"/>
      <c r="C64" s="270"/>
      <c r="D64" s="270"/>
      <c r="E64" s="239"/>
      <c r="F64" s="7"/>
    </row>
    <row r="65" spans="1:6" s="3" customFormat="1" ht="14" customHeight="1" x14ac:dyDescent="0.35">
      <c r="A65" s="269" t="s">
        <v>36</v>
      </c>
      <c r="B65" s="269"/>
      <c r="C65" s="269"/>
      <c r="D65" s="269"/>
      <c r="E65" s="12">
        <f>((E62+E63)*12)+E64</f>
        <v>0</v>
      </c>
      <c r="F65" s="4"/>
    </row>
    <row r="68" spans="1:6" ht="14" customHeight="1" x14ac:dyDescent="0.3">
      <c r="A68" s="266" t="s">
        <v>37</v>
      </c>
      <c r="B68" s="267"/>
      <c r="C68" s="267"/>
      <c r="D68" s="267"/>
      <c r="E68" s="268"/>
    </row>
    <row r="69" spans="1:6" s="3" customFormat="1" ht="14" customHeight="1" x14ac:dyDescent="0.35">
      <c r="A69" s="11" t="s">
        <v>1</v>
      </c>
      <c r="B69" s="11" t="s">
        <v>2</v>
      </c>
      <c r="C69" s="11" t="s">
        <v>3</v>
      </c>
      <c r="D69" s="11" t="s">
        <v>8</v>
      </c>
      <c r="E69" s="11" t="s">
        <v>5</v>
      </c>
    </row>
    <row r="70" spans="1:6" ht="14" customHeight="1" x14ac:dyDescent="0.25">
      <c r="A70" s="5" t="s">
        <v>10</v>
      </c>
      <c r="B70" s="13" t="s">
        <v>6</v>
      </c>
      <c r="C70" s="237"/>
      <c r="D70" s="8">
        <v>1</v>
      </c>
      <c r="E70" s="14">
        <f>C70*D70</f>
        <v>0</v>
      </c>
    </row>
    <row r="71" spans="1:6" ht="14" customHeight="1" x14ac:dyDescent="0.25">
      <c r="A71" s="5" t="s">
        <v>11</v>
      </c>
      <c r="B71" s="238"/>
      <c r="C71" s="15"/>
      <c r="D71" s="8">
        <v>0.05</v>
      </c>
      <c r="E71" s="14">
        <f>((1+B71)*C70)*D71</f>
        <v>0</v>
      </c>
    </row>
    <row r="72" spans="1:6" ht="14" customHeight="1" x14ac:dyDescent="0.25">
      <c r="A72" s="5" t="s">
        <v>12</v>
      </c>
      <c r="B72" s="13" t="s">
        <v>6</v>
      </c>
      <c r="C72" s="237"/>
      <c r="D72" s="8">
        <v>0.05</v>
      </c>
      <c r="E72" s="14">
        <f>C72*D72</f>
        <v>0</v>
      </c>
    </row>
    <row r="73" spans="1:6" s="3" customFormat="1" ht="14" customHeight="1" x14ac:dyDescent="0.35">
      <c r="A73" s="269" t="s">
        <v>7</v>
      </c>
      <c r="B73" s="269"/>
      <c r="C73" s="269"/>
      <c r="D73" s="269"/>
      <c r="E73" s="12">
        <f>E70+E71+E72</f>
        <v>0</v>
      </c>
    </row>
    <row r="74" spans="1:6" ht="14" customHeight="1" x14ac:dyDescent="0.25">
      <c r="A74" s="271"/>
      <c r="B74" s="272"/>
      <c r="C74" s="272"/>
      <c r="D74" s="272"/>
      <c r="E74" s="273"/>
    </row>
    <row r="75" spans="1:6" s="3" customFormat="1" ht="14" customHeight="1" x14ac:dyDescent="0.35">
      <c r="A75" s="269" t="s">
        <v>38</v>
      </c>
      <c r="B75" s="269"/>
      <c r="C75" s="269"/>
      <c r="D75" s="269"/>
      <c r="E75" s="12">
        <f>(E70*255)/12</f>
        <v>0</v>
      </c>
    </row>
    <row r="76" spans="1:6" s="3" customFormat="1" ht="14" customHeight="1" x14ac:dyDescent="0.35">
      <c r="A76" s="269" t="s">
        <v>39</v>
      </c>
      <c r="B76" s="269"/>
      <c r="C76" s="269"/>
      <c r="D76" s="269"/>
      <c r="E76" s="12">
        <f>((E71+E72)*255)/12</f>
        <v>0</v>
      </c>
    </row>
    <row r="77" spans="1:6" ht="14" customHeight="1" x14ac:dyDescent="0.25">
      <c r="A77" s="270" t="s">
        <v>13</v>
      </c>
      <c r="B77" s="270"/>
      <c r="C77" s="270"/>
      <c r="D77" s="270"/>
      <c r="E77" s="239"/>
      <c r="F77" s="7"/>
    </row>
    <row r="78" spans="1:6" s="3" customFormat="1" ht="14" customHeight="1" x14ac:dyDescent="0.35">
      <c r="A78" s="269" t="s">
        <v>40</v>
      </c>
      <c r="B78" s="269"/>
      <c r="C78" s="269"/>
      <c r="D78" s="269"/>
      <c r="E78" s="12">
        <f>((E75+E76)*12)+E77</f>
        <v>0</v>
      </c>
      <c r="F78" s="4"/>
    </row>
    <row r="81" spans="1:6" ht="14" customHeight="1" x14ac:dyDescent="0.3">
      <c r="A81" s="266" t="s">
        <v>41</v>
      </c>
      <c r="B81" s="267"/>
      <c r="C81" s="267"/>
      <c r="D81" s="267"/>
      <c r="E81" s="268"/>
    </row>
    <row r="82" spans="1:6" s="3" customFormat="1" ht="14" customHeight="1" x14ac:dyDescent="0.35">
      <c r="A82" s="11" t="s">
        <v>1</v>
      </c>
      <c r="B82" s="11" t="s">
        <v>2</v>
      </c>
      <c r="C82" s="11" t="s">
        <v>3</v>
      </c>
      <c r="D82" s="11" t="s">
        <v>8</v>
      </c>
      <c r="E82" s="11" t="s">
        <v>5</v>
      </c>
    </row>
    <row r="83" spans="1:6" ht="14" customHeight="1" x14ac:dyDescent="0.25">
      <c r="A83" s="5" t="s">
        <v>10</v>
      </c>
      <c r="B83" s="13" t="s">
        <v>6</v>
      </c>
      <c r="C83" s="237"/>
      <c r="D83" s="8">
        <v>1</v>
      </c>
      <c r="E83" s="14">
        <f>C83*D83</f>
        <v>0</v>
      </c>
    </row>
    <row r="84" spans="1:6" ht="14" customHeight="1" x14ac:dyDescent="0.25">
      <c r="A84" s="5" t="s">
        <v>11</v>
      </c>
      <c r="B84" s="238"/>
      <c r="C84" s="15"/>
      <c r="D84" s="8">
        <v>0.05</v>
      </c>
      <c r="E84" s="14">
        <f>((1+B84)*C83)*D84</f>
        <v>0</v>
      </c>
    </row>
    <row r="85" spans="1:6" ht="14" customHeight="1" x14ac:dyDescent="0.25">
      <c r="A85" s="5" t="s">
        <v>12</v>
      </c>
      <c r="B85" s="13" t="s">
        <v>6</v>
      </c>
      <c r="C85" s="237"/>
      <c r="D85" s="8">
        <v>0.05</v>
      </c>
      <c r="E85" s="14">
        <f>C85*D85</f>
        <v>0</v>
      </c>
    </row>
    <row r="86" spans="1:6" s="3" customFormat="1" ht="14" customHeight="1" x14ac:dyDescent="0.35">
      <c r="A86" s="269" t="s">
        <v>7</v>
      </c>
      <c r="B86" s="269"/>
      <c r="C86" s="269"/>
      <c r="D86" s="269"/>
      <c r="E86" s="12">
        <f>E83+E84+E85</f>
        <v>0</v>
      </c>
    </row>
    <row r="87" spans="1:6" ht="14" customHeight="1" x14ac:dyDescent="0.25">
      <c r="A87" s="271"/>
      <c r="B87" s="272"/>
      <c r="C87" s="272"/>
      <c r="D87" s="272"/>
      <c r="E87" s="273"/>
    </row>
    <row r="88" spans="1:6" s="3" customFormat="1" ht="14" customHeight="1" x14ac:dyDescent="0.35">
      <c r="A88" s="269" t="s">
        <v>42</v>
      </c>
      <c r="B88" s="269"/>
      <c r="C88" s="269"/>
      <c r="D88" s="269"/>
      <c r="E88" s="12">
        <f>(E83*255)/12</f>
        <v>0</v>
      </c>
    </row>
    <row r="89" spans="1:6" s="3" customFormat="1" ht="14" customHeight="1" x14ac:dyDescent="0.35">
      <c r="A89" s="269" t="s">
        <v>43</v>
      </c>
      <c r="B89" s="269"/>
      <c r="C89" s="269"/>
      <c r="D89" s="269"/>
      <c r="E89" s="12">
        <f>((E84+E85)*255)/12</f>
        <v>0</v>
      </c>
    </row>
    <row r="90" spans="1:6" ht="14" customHeight="1" x14ac:dyDescent="0.25">
      <c r="A90" s="270" t="s">
        <v>13</v>
      </c>
      <c r="B90" s="270"/>
      <c r="C90" s="270"/>
      <c r="D90" s="270"/>
      <c r="E90" s="239"/>
      <c r="F90" s="7"/>
    </row>
    <row r="91" spans="1:6" s="3" customFormat="1" ht="14" customHeight="1" x14ac:dyDescent="0.35">
      <c r="A91" s="269" t="s">
        <v>44</v>
      </c>
      <c r="B91" s="269"/>
      <c r="C91" s="269"/>
      <c r="D91" s="269"/>
      <c r="E91" s="12">
        <f>((E88+E89)*12)+E90</f>
        <v>0</v>
      </c>
      <c r="F91" s="4"/>
    </row>
    <row r="94" spans="1:6" s="17" customFormat="1" ht="14" customHeight="1" x14ac:dyDescent="0.35">
      <c r="A94" s="274" t="s">
        <v>45</v>
      </c>
      <c r="B94" s="274"/>
      <c r="C94" s="274"/>
      <c r="D94" s="274"/>
      <c r="E94" s="18">
        <f>E13+E26+E39+E52+E65+E78+E91</f>
        <v>0</v>
      </c>
    </row>
  </sheetData>
  <sheetProtection algorithmName="SHA-512" hashValue="nnr0PGjiosVrXfLFv/TkG0bd8UtreX8ePXLEhwQfR32IDA7GS6CENpgAa9xZbzZpGqnKjP0IlxD8se6BB3Ap0A==" saltValue="NRxumCInHCXSIH9BCyfG5w==" spinCount="100000" sheet="1" objects="1" scenarios="1" selectLockedCells="1"/>
  <protectedRanges>
    <protectedRange sqref="D5:D6 B6 D18:D19 B19 B32 B45 B84 B58 B71 D31:D32 D70:D71 D83:D84 D44:D45 D57:D58" name="beveiliging"/>
  </protectedRanges>
  <mergeCells count="50">
    <mergeCell ref="A90:D90"/>
    <mergeCell ref="A91:D91"/>
    <mergeCell ref="A94:D94"/>
    <mergeCell ref="A77:D77"/>
    <mergeCell ref="A78:D78"/>
    <mergeCell ref="A86:D86"/>
    <mergeCell ref="A87:E87"/>
    <mergeCell ref="A88:D88"/>
    <mergeCell ref="A89:D89"/>
    <mergeCell ref="A81:E81"/>
    <mergeCell ref="A21:D21"/>
    <mergeCell ref="A22:E22"/>
    <mergeCell ref="A50:D50"/>
    <mergeCell ref="A23:D23"/>
    <mergeCell ref="A24:D24"/>
    <mergeCell ref="A25:D25"/>
    <mergeCell ref="A26:D26"/>
    <mergeCell ref="A34:D34"/>
    <mergeCell ref="A35:E35"/>
    <mergeCell ref="A29:E29"/>
    <mergeCell ref="A42:E42"/>
    <mergeCell ref="A36:D36"/>
    <mergeCell ref="A37:D37"/>
    <mergeCell ref="A38:D38"/>
    <mergeCell ref="A39:D39"/>
    <mergeCell ref="A48:E48"/>
    <mergeCell ref="A74:E74"/>
    <mergeCell ref="A75:D75"/>
    <mergeCell ref="A76:D76"/>
    <mergeCell ref="A60:D60"/>
    <mergeCell ref="A47:D47"/>
    <mergeCell ref="A49:D49"/>
    <mergeCell ref="A51:D51"/>
    <mergeCell ref="A52:D52"/>
    <mergeCell ref="A55:E55"/>
    <mergeCell ref="A68:E68"/>
    <mergeCell ref="A73:D73"/>
    <mergeCell ref="A61:E61"/>
    <mergeCell ref="A62:D62"/>
    <mergeCell ref="A63:D63"/>
    <mergeCell ref="A64:D64"/>
    <mergeCell ref="A65:D65"/>
    <mergeCell ref="A8:D8"/>
    <mergeCell ref="A10:D10"/>
    <mergeCell ref="A13:D13"/>
    <mergeCell ref="A3:E3"/>
    <mergeCell ref="A16:E16"/>
    <mergeCell ref="A11:D11"/>
    <mergeCell ref="A12:D12"/>
    <mergeCell ref="A9:E9"/>
  </mergeCells>
  <pageMargins left="0.75" right="0.75" top="1" bottom="1" header="0.5" footer="0.5"/>
  <pageSetup paperSize="9" scale="78" fitToHeight="0" orientation="landscape" r:id="rId1"/>
  <headerFooter alignWithMargins="0"/>
  <rowBreaks count="1" manualBreakCount="1">
    <brk id="7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2D9D1-B3E9-418B-9C8A-DF2D3D3DB836}">
  <sheetPr codeName="Blad4">
    <pageSetUpPr fitToPage="1"/>
  </sheetPr>
  <dimension ref="A1:F101"/>
  <sheetViews>
    <sheetView showGridLines="0" zoomScaleNormal="100" workbookViewId="0">
      <selection activeCell="B6" sqref="B6"/>
    </sheetView>
  </sheetViews>
  <sheetFormatPr defaultColWidth="8.81640625" defaultRowHeight="15" customHeight="1" x14ac:dyDescent="0.25"/>
  <cols>
    <col min="1" max="1" width="75.453125" style="1" bestFit="1" customWidth="1"/>
    <col min="2" max="5" width="22.54296875" style="1" customWidth="1"/>
    <col min="6" max="6" width="12.1796875" style="1" customWidth="1"/>
    <col min="7" max="16384" width="8.81640625" style="1"/>
  </cols>
  <sheetData>
    <row r="1" spans="1:6" ht="15" customHeight="1" x14ac:dyDescent="0.3">
      <c r="A1" s="9" t="s">
        <v>46</v>
      </c>
    </row>
    <row r="3" spans="1:6" ht="15" customHeight="1" x14ac:dyDescent="0.3">
      <c r="A3" s="266" t="s">
        <v>0</v>
      </c>
      <c r="B3" s="267"/>
      <c r="C3" s="267"/>
      <c r="D3" s="267"/>
      <c r="E3" s="268"/>
    </row>
    <row r="4" spans="1:6" s="3" customFormat="1" ht="15" customHeight="1" x14ac:dyDescent="0.35">
      <c r="A4" s="11" t="s">
        <v>1</v>
      </c>
      <c r="B4" s="11" t="s">
        <v>2</v>
      </c>
      <c r="C4" s="11" t="s">
        <v>3</v>
      </c>
      <c r="D4" s="11" t="s">
        <v>8</v>
      </c>
      <c r="E4" s="11" t="s">
        <v>5</v>
      </c>
    </row>
    <row r="5" spans="1:6" ht="15" customHeight="1" x14ac:dyDescent="0.25">
      <c r="A5" s="5" t="s">
        <v>72</v>
      </c>
      <c r="B5" s="13" t="s">
        <v>6</v>
      </c>
      <c r="C5" s="237"/>
      <c r="D5" s="8">
        <v>3</v>
      </c>
      <c r="E5" s="14">
        <f>C5*D5</f>
        <v>0</v>
      </c>
    </row>
    <row r="6" spans="1:6" ht="15" customHeight="1" x14ac:dyDescent="0.25">
      <c r="A6" s="5" t="s">
        <v>73</v>
      </c>
      <c r="B6" s="238"/>
      <c r="C6" s="15"/>
      <c r="D6" s="8">
        <v>0.25</v>
      </c>
      <c r="E6" s="14">
        <f>((1+B6)*C5)*D6</f>
        <v>0</v>
      </c>
    </row>
    <row r="7" spans="1:6" s="3" customFormat="1" ht="15" customHeight="1" x14ac:dyDescent="0.35">
      <c r="A7" s="269" t="s">
        <v>7</v>
      </c>
      <c r="B7" s="269"/>
      <c r="C7" s="269"/>
      <c r="D7" s="269"/>
      <c r="E7" s="12">
        <f>SUM(E5:E6)</f>
        <v>0</v>
      </c>
    </row>
    <row r="8" spans="1:6" ht="15" customHeight="1" x14ac:dyDescent="0.25">
      <c r="A8" s="271"/>
      <c r="B8" s="272"/>
      <c r="C8" s="272"/>
      <c r="D8" s="272"/>
      <c r="E8" s="273"/>
    </row>
    <row r="9" spans="1:6" s="3" customFormat="1" ht="15" customHeight="1" x14ac:dyDescent="0.35">
      <c r="A9" s="269" t="s">
        <v>14</v>
      </c>
      <c r="B9" s="269"/>
      <c r="C9" s="269"/>
      <c r="D9" s="269"/>
      <c r="E9" s="12">
        <f>(E5*255)/12</f>
        <v>0</v>
      </c>
    </row>
    <row r="10" spans="1:6" s="3" customFormat="1" ht="15" customHeight="1" x14ac:dyDescent="0.35">
      <c r="A10" s="269" t="s">
        <v>15</v>
      </c>
      <c r="B10" s="269"/>
      <c r="C10" s="269"/>
      <c r="D10" s="269"/>
      <c r="E10" s="12">
        <f>(E6*255)/12</f>
        <v>0</v>
      </c>
    </row>
    <row r="11" spans="1:6" ht="15" customHeight="1" x14ac:dyDescent="0.25">
      <c r="A11" s="271"/>
      <c r="B11" s="272"/>
      <c r="C11" s="272"/>
      <c r="D11" s="272"/>
      <c r="E11" s="273"/>
      <c r="F11" s="7"/>
    </row>
    <row r="12" spans="1:6" s="3" customFormat="1" ht="15" customHeight="1" x14ac:dyDescent="0.35">
      <c r="A12" s="269" t="s">
        <v>16</v>
      </c>
      <c r="B12" s="269"/>
      <c r="C12" s="269"/>
      <c r="D12" s="269"/>
      <c r="E12" s="12">
        <f>((E9+E10)*12)</f>
        <v>0</v>
      </c>
      <c r="F12" s="4"/>
    </row>
    <row r="13" spans="1:6" ht="15" customHeight="1" x14ac:dyDescent="0.25">
      <c r="A13" s="6"/>
      <c r="F13" s="2"/>
    </row>
    <row r="15" spans="1:6" ht="15" customHeight="1" x14ac:dyDescent="0.3">
      <c r="A15" s="266" t="s">
        <v>17</v>
      </c>
      <c r="B15" s="267"/>
      <c r="C15" s="267"/>
      <c r="D15" s="267"/>
      <c r="E15" s="268"/>
    </row>
    <row r="16" spans="1:6" s="3" customFormat="1" ht="15" customHeight="1" x14ac:dyDescent="0.35">
      <c r="A16" s="11" t="s">
        <v>1</v>
      </c>
      <c r="B16" s="11" t="s">
        <v>2</v>
      </c>
      <c r="C16" s="11" t="s">
        <v>3</v>
      </c>
      <c r="D16" s="11" t="s">
        <v>8</v>
      </c>
      <c r="E16" s="11" t="s">
        <v>5</v>
      </c>
    </row>
    <row r="17" spans="1:6" ht="15" customHeight="1" x14ac:dyDescent="0.25">
      <c r="A17" s="5" t="s">
        <v>74</v>
      </c>
      <c r="B17" s="13" t="s">
        <v>6</v>
      </c>
      <c r="C17" s="237"/>
      <c r="D17" s="8">
        <v>11.25</v>
      </c>
      <c r="E17" s="14">
        <f>C17*D17</f>
        <v>0</v>
      </c>
    </row>
    <row r="18" spans="1:6" ht="15" customHeight="1" x14ac:dyDescent="0.25">
      <c r="A18" s="5" t="s">
        <v>75</v>
      </c>
      <c r="B18" s="238"/>
      <c r="C18" s="15"/>
      <c r="D18" s="8">
        <v>0.25</v>
      </c>
      <c r="E18" s="14">
        <f>((1+B18)*C17)*D18</f>
        <v>0</v>
      </c>
    </row>
    <row r="19" spans="1:6" s="3" customFormat="1" ht="15" customHeight="1" x14ac:dyDescent="0.35">
      <c r="A19" s="269" t="s">
        <v>7</v>
      </c>
      <c r="B19" s="269"/>
      <c r="C19" s="269"/>
      <c r="D19" s="269"/>
      <c r="E19" s="12">
        <f>SUM(E17:E18)</f>
        <v>0</v>
      </c>
    </row>
    <row r="20" spans="1:6" ht="15" customHeight="1" x14ac:dyDescent="0.25">
      <c r="A20" s="271"/>
      <c r="B20" s="272"/>
      <c r="C20" s="272"/>
      <c r="D20" s="272"/>
      <c r="E20" s="273"/>
    </row>
    <row r="21" spans="1:6" s="3" customFormat="1" ht="15" customHeight="1" x14ac:dyDescent="0.35">
      <c r="A21" s="269" t="s">
        <v>19</v>
      </c>
      <c r="B21" s="269"/>
      <c r="C21" s="269"/>
      <c r="D21" s="269"/>
      <c r="E21" s="12">
        <f>(E17*255)/12</f>
        <v>0</v>
      </c>
    </row>
    <row r="22" spans="1:6" s="3" customFormat="1" ht="15" customHeight="1" x14ac:dyDescent="0.35">
      <c r="A22" s="269" t="s">
        <v>20</v>
      </c>
      <c r="B22" s="269"/>
      <c r="C22" s="269"/>
      <c r="D22" s="269"/>
      <c r="E22" s="12">
        <f>(E18*255)/12</f>
        <v>0</v>
      </c>
    </row>
    <row r="23" spans="1:6" ht="15" customHeight="1" x14ac:dyDescent="0.25">
      <c r="A23" s="271"/>
      <c r="B23" s="272"/>
      <c r="C23" s="272"/>
      <c r="D23" s="272"/>
      <c r="E23" s="273"/>
      <c r="F23" s="7"/>
    </row>
    <row r="24" spans="1:6" s="3" customFormat="1" ht="15" customHeight="1" x14ac:dyDescent="0.35">
      <c r="A24" s="269" t="s">
        <v>21</v>
      </c>
      <c r="B24" s="269"/>
      <c r="C24" s="269"/>
      <c r="D24" s="269"/>
      <c r="E24" s="12">
        <f>((E21+E22)*12)</f>
        <v>0</v>
      </c>
      <c r="F24" s="4"/>
    </row>
    <row r="27" spans="1:6" ht="15" customHeight="1" x14ac:dyDescent="0.3">
      <c r="A27" s="266" t="s">
        <v>18</v>
      </c>
      <c r="B27" s="267"/>
      <c r="C27" s="267"/>
      <c r="D27" s="267"/>
      <c r="E27" s="268"/>
    </row>
    <row r="28" spans="1:6" s="3" customFormat="1" ht="15" customHeight="1" x14ac:dyDescent="0.35">
      <c r="A28" s="11" t="s">
        <v>1</v>
      </c>
      <c r="B28" s="11" t="s">
        <v>2</v>
      </c>
      <c r="C28" s="11" t="s">
        <v>3</v>
      </c>
      <c r="D28" s="11" t="s">
        <v>8</v>
      </c>
      <c r="E28" s="11" t="s">
        <v>5</v>
      </c>
    </row>
    <row r="29" spans="1:6" ht="15" customHeight="1" x14ac:dyDescent="0.25">
      <c r="A29" s="5" t="s">
        <v>74</v>
      </c>
      <c r="B29" s="13" t="s">
        <v>6</v>
      </c>
      <c r="C29" s="237"/>
      <c r="D29" s="8">
        <v>11.25</v>
      </c>
      <c r="E29" s="14">
        <f>C29*D29</f>
        <v>0</v>
      </c>
    </row>
    <row r="30" spans="1:6" ht="15" customHeight="1" x14ac:dyDescent="0.25">
      <c r="A30" s="5" t="s">
        <v>75</v>
      </c>
      <c r="B30" s="238"/>
      <c r="C30" s="15"/>
      <c r="D30" s="8">
        <v>0.25</v>
      </c>
      <c r="E30" s="14">
        <f>((1+B30)*C29)*D30</f>
        <v>0</v>
      </c>
    </row>
    <row r="31" spans="1:6" s="3" customFormat="1" ht="15" customHeight="1" x14ac:dyDescent="0.35">
      <c r="A31" s="269" t="s">
        <v>7</v>
      </c>
      <c r="B31" s="269"/>
      <c r="C31" s="269"/>
      <c r="D31" s="269"/>
      <c r="E31" s="12">
        <f>SUM(E29:E30)</f>
        <v>0</v>
      </c>
    </row>
    <row r="32" spans="1:6" ht="15" customHeight="1" x14ac:dyDescent="0.25">
      <c r="A32" s="271"/>
      <c r="B32" s="272"/>
      <c r="C32" s="272"/>
      <c r="D32" s="272"/>
      <c r="E32" s="273"/>
    </row>
    <row r="33" spans="1:6" s="3" customFormat="1" ht="15" customHeight="1" x14ac:dyDescent="0.35">
      <c r="A33" s="269" t="s">
        <v>22</v>
      </c>
      <c r="B33" s="269"/>
      <c r="C33" s="269"/>
      <c r="D33" s="269"/>
      <c r="E33" s="12">
        <f>(E29*255)/12</f>
        <v>0</v>
      </c>
    </row>
    <row r="34" spans="1:6" s="3" customFormat="1" ht="15" customHeight="1" x14ac:dyDescent="0.35">
      <c r="A34" s="269" t="s">
        <v>23</v>
      </c>
      <c r="B34" s="269"/>
      <c r="C34" s="269"/>
      <c r="D34" s="269"/>
      <c r="E34" s="12">
        <f>(E30*255)/12</f>
        <v>0</v>
      </c>
    </row>
    <row r="35" spans="1:6" ht="15" customHeight="1" x14ac:dyDescent="0.25">
      <c r="A35" s="271"/>
      <c r="B35" s="272"/>
      <c r="C35" s="272"/>
      <c r="D35" s="272"/>
      <c r="E35" s="273"/>
      <c r="F35" s="7"/>
    </row>
    <row r="36" spans="1:6" s="3" customFormat="1" ht="15" customHeight="1" x14ac:dyDescent="0.35">
      <c r="A36" s="269" t="s">
        <v>24</v>
      </c>
      <c r="B36" s="269"/>
      <c r="C36" s="269"/>
      <c r="D36" s="269"/>
      <c r="E36" s="12">
        <f>((E33+E34)*12)</f>
        <v>0</v>
      </c>
      <c r="F36" s="4"/>
    </row>
    <row r="39" spans="1:6" ht="15" customHeight="1" x14ac:dyDescent="0.3">
      <c r="A39" s="266" t="s">
        <v>25</v>
      </c>
      <c r="B39" s="267"/>
      <c r="C39" s="267"/>
      <c r="D39" s="267"/>
      <c r="E39" s="268"/>
    </row>
    <row r="40" spans="1:6" s="3" customFormat="1" ht="15" customHeight="1" x14ac:dyDescent="0.35">
      <c r="A40" s="11" t="s">
        <v>1</v>
      </c>
      <c r="B40" s="11" t="s">
        <v>2</v>
      </c>
      <c r="C40" s="11" t="s">
        <v>3</v>
      </c>
      <c r="D40" s="11" t="s">
        <v>8</v>
      </c>
      <c r="E40" s="11" t="s">
        <v>5</v>
      </c>
    </row>
    <row r="41" spans="1:6" ht="15" customHeight="1" x14ac:dyDescent="0.25">
      <c r="A41" s="5" t="s">
        <v>72</v>
      </c>
      <c r="B41" s="13" t="s">
        <v>6</v>
      </c>
      <c r="C41" s="237"/>
      <c r="D41" s="8">
        <v>3</v>
      </c>
      <c r="E41" s="14">
        <f>C41*D41</f>
        <v>0</v>
      </c>
    </row>
    <row r="42" spans="1:6" ht="15" customHeight="1" x14ac:dyDescent="0.25">
      <c r="A42" s="5" t="s">
        <v>73</v>
      </c>
      <c r="B42" s="238"/>
      <c r="C42" s="15"/>
      <c r="D42" s="8">
        <v>0.25</v>
      </c>
      <c r="E42" s="14">
        <f>((1+B42)*C41)*D42</f>
        <v>0</v>
      </c>
    </row>
    <row r="43" spans="1:6" s="3" customFormat="1" ht="15" customHeight="1" x14ac:dyDescent="0.35">
      <c r="A43" s="269" t="s">
        <v>7</v>
      </c>
      <c r="B43" s="269"/>
      <c r="C43" s="269"/>
      <c r="D43" s="269"/>
      <c r="E43" s="12">
        <f>SUM(E41:E42)</f>
        <v>0</v>
      </c>
    </row>
    <row r="44" spans="1:6" ht="15" customHeight="1" x14ac:dyDescent="0.25">
      <c r="A44" s="271"/>
      <c r="B44" s="272"/>
      <c r="C44" s="272"/>
      <c r="D44" s="272"/>
      <c r="E44" s="273"/>
    </row>
    <row r="45" spans="1:6" s="3" customFormat="1" ht="15" customHeight="1" x14ac:dyDescent="0.35">
      <c r="A45" s="269" t="s">
        <v>26</v>
      </c>
      <c r="B45" s="269"/>
      <c r="C45" s="269"/>
      <c r="D45" s="269"/>
      <c r="E45" s="12">
        <f>(E41*255)/12</f>
        <v>0</v>
      </c>
    </row>
    <row r="46" spans="1:6" s="3" customFormat="1" ht="15" customHeight="1" x14ac:dyDescent="0.35">
      <c r="A46" s="269" t="s">
        <v>27</v>
      </c>
      <c r="B46" s="269"/>
      <c r="C46" s="269"/>
      <c r="D46" s="269"/>
      <c r="E46" s="12">
        <f>(E42*255)/12</f>
        <v>0</v>
      </c>
    </row>
    <row r="47" spans="1:6" ht="15" customHeight="1" x14ac:dyDescent="0.25">
      <c r="A47" s="271"/>
      <c r="B47" s="272"/>
      <c r="C47" s="272"/>
      <c r="D47" s="272"/>
      <c r="E47" s="273"/>
      <c r="F47" s="7"/>
    </row>
    <row r="48" spans="1:6" s="3" customFormat="1" ht="15" customHeight="1" x14ac:dyDescent="0.35">
      <c r="A48" s="269" t="s">
        <v>28</v>
      </c>
      <c r="B48" s="269"/>
      <c r="C48" s="269"/>
      <c r="D48" s="269"/>
      <c r="E48" s="12">
        <f>((E45+E46)*12)</f>
        <v>0</v>
      </c>
      <c r="F48" s="4"/>
    </row>
    <row r="51" spans="1:6" ht="15" customHeight="1" x14ac:dyDescent="0.3">
      <c r="A51" s="266" t="s">
        <v>29</v>
      </c>
      <c r="B51" s="267"/>
      <c r="C51" s="267"/>
      <c r="D51" s="267"/>
      <c r="E51" s="268"/>
    </row>
    <row r="52" spans="1:6" s="3" customFormat="1" ht="15" customHeight="1" x14ac:dyDescent="0.35">
      <c r="A52" s="11" t="s">
        <v>1</v>
      </c>
      <c r="B52" s="11" t="s">
        <v>2</v>
      </c>
      <c r="C52" s="11" t="s">
        <v>3</v>
      </c>
      <c r="D52" s="11" t="s">
        <v>8</v>
      </c>
      <c r="E52" s="11" t="s">
        <v>5</v>
      </c>
    </row>
    <row r="53" spans="1:6" ht="15" customHeight="1" x14ac:dyDescent="0.25">
      <c r="A53" s="5" t="s">
        <v>72</v>
      </c>
      <c r="B53" s="13" t="s">
        <v>6</v>
      </c>
      <c r="C53" s="237"/>
      <c r="D53" s="8">
        <v>3</v>
      </c>
      <c r="E53" s="14">
        <f>C53*D53</f>
        <v>0</v>
      </c>
    </row>
    <row r="54" spans="1:6" ht="15" customHeight="1" x14ac:dyDescent="0.25">
      <c r="A54" s="5" t="s">
        <v>73</v>
      </c>
      <c r="B54" s="238"/>
      <c r="C54" s="15"/>
      <c r="D54" s="8">
        <v>0.25</v>
      </c>
      <c r="E54" s="14">
        <f>((1+B54)*C53)*D54</f>
        <v>0</v>
      </c>
    </row>
    <row r="55" spans="1:6" s="3" customFormat="1" ht="15" customHeight="1" x14ac:dyDescent="0.35">
      <c r="A55" s="269" t="s">
        <v>7</v>
      </c>
      <c r="B55" s="269"/>
      <c r="C55" s="269"/>
      <c r="D55" s="269"/>
      <c r="E55" s="12">
        <f>SUM(E53:E54)</f>
        <v>0</v>
      </c>
    </row>
    <row r="56" spans="1:6" ht="15" customHeight="1" x14ac:dyDescent="0.25">
      <c r="A56" s="271"/>
      <c r="B56" s="272"/>
      <c r="C56" s="272"/>
      <c r="D56" s="272"/>
      <c r="E56" s="273"/>
    </row>
    <row r="57" spans="1:6" s="3" customFormat="1" ht="15" customHeight="1" x14ac:dyDescent="0.35">
      <c r="A57" s="269" t="s">
        <v>30</v>
      </c>
      <c r="B57" s="269"/>
      <c r="C57" s="269"/>
      <c r="D57" s="269"/>
      <c r="E57" s="12">
        <f>(E53*255)/12</f>
        <v>0</v>
      </c>
    </row>
    <row r="58" spans="1:6" s="3" customFormat="1" ht="15" customHeight="1" x14ac:dyDescent="0.35">
      <c r="A58" s="269" t="s">
        <v>31</v>
      </c>
      <c r="B58" s="269"/>
      <c r="C58" s="269"/>
      <c r="D58" s="269"/>
      <c r="E58" s="12">
        <f>(E54*255)/12</f>
        <v>0</v>
      </c>
    </row>
    <row r="59" spans="1:6" ht="15" customHeight="1" x14ac:dyDescent="0.25">
      <c r="A59" s="271"/>
      <c r="B59" s="272"/>
      <c r="C59" s="272"/>
      <c r="D59" s="272"/>
      <c r="E59" s="273"/>
      <c r="F59" s="7"/>
    </row>
    <row r="60" spans="1:6" s="3" customFormat="1" ht="15" customHeight="1" x14ac:dyDescent="0.35">
      <c r="A60" s="269" t="s">
        <v>32</v>
      </c>
      <c r="B60" s="269"/>
      <c r="C60" s="269"/>
      <c r="D60" s="269"/>
      <c r="E60" s="12">
        <f>((E57+E58)*12)</f>
        <v>0</v>
      </c>
      <c r="F60" s="4"/>
    </row>
    <row r="63" spans="1:6" ht="15" customHeight="1" x14ac:dyDescent="0.3">
      <c r="A63" s="266" t="s">
        <v>33</v>
      </c>
      <c r="B63" s="267"/>
      <c r="C63" s="267"/>
      <c r="D63" s="267"/>
      <c r="E63" s="268"/>
    </row>
    <row r="64" spans="1:6" s="3" customFormat="1" ht="15" customHeight="1" x14ac:dyDescent="0.35">
      <c r="A64" s="11" t="s">
        <v>1</v>
      </c>
      <c r="B64" s="11" t="s">
        <v>2</v>
      </c>
      <c r="C64" s="11" t="s">
        <v>3</v>
      </c>
      <c r="D64" s="11" t="s">
        <v>8</v>
      </c>
      <c r="E64" s="11" t="s">
        <v>5</v>
      </c>
    </row>
    <row r="65" spans="1:6" ht="15" customHeight="1" x14ac:dyDescent="0.25">
      <c r="A65" s="5" t="s">
        <v>72</v>
      </c>
      <c r="B65" s="13" t="s">
        <v>6</v>
      </c>
      <c r="C65" s="237"/>
      <c r="D65" s="8">
        <v>3</v>
      </c>
      <c r="E65" s="14">
        <f>C65*D65</f>
        <v>0</v>
      </c>
    </row>
    <row r="66" spans="1:6" ht="15" customHeight="1" x14ac:dyDescent="0.25">
      <c r="A66" s="5" t="s">
        <v>73</v>
      </c>
      <c r="B66" s="238"/>
      <c r="C66" s="15"/>
      <c r="D66" s="8">
        <v>0.25</v>
      </c>
      <c r="E66" s="14">
        <f>((1+B66)*C65)*D66</f>
        <v>0</v>
      </c>
    </row>
    <row r="67" spans="1:6" s="3" customFormat="1" ht="15" customHeight="1" x14ac:dyDescent="0.35">
      <c r="A67" s="269" t="s">
        <v>7</v>
      </c>
      <c r="B67" s="269"/>
      <c r="C67" s="269"/>
      <c r="D67" s="269"/>
      <c r="E67" s="12">
        <f>SUM(E65:E66)</f>
        <v>0</v>
      </c>
    </row>
    <row r="68" spans="1:6" ht="15" customHeight="1" x14ac:dyDescent="0.25">
      <c r="A68" s="271"/>
      <c r="B68" s="272"/>
      <c r="C68" s="272"/>
      <c r="D68" s="272"/>
      <c r="E68" s="273"/>
    </row>
    <row r="69" spans="1:6" s="3" customFormat="1" ht="15" customHeight="1" x14ac:dyDescent="0.35">
      <c r="A69" s="269" t="s">
        <v>34</v>
      </c>
      <c r="B69" s="269"/>
      <c r="C69" s="269"/>
      <c r="D69" s="269"/>
      <c r="E69" s="12">
        <f>(E65*255)/12</f>
        <v>0</v>
      </c>
    </row>
    <row r="70" spans="1:6" s="3" customFormat="1" ht="15" customHeight="1" x14ac:dyDescent="0.35">
      <c r="A70" s="269" t="s">
        <v>35</v>
      </c>
      <c r="B70" s="269"/>
      <c r="C70" s="269"/>
      <c r="D70" s="269"/>
      <c r="E70" s="12">
        <f>(E66*255)/12</f>
        <v>0</v>
      </c>
    </row>
    <row r="71" spans="1:6" ht="15" customHeight="1" x14ac:dyDescent="0.25">
      <c r="A71" s="271"/>
      <c r="B71" s="272"/>
      <c r="C71" s="272"/>
      <c r="D71" s="272"/>
      <c r="E71" s="273"/>
      <c r="F71" s="7"/>
    </row>
    <row r="72" spans="1:6" s="3" customFormat="1" ht="15" customHeight="1" x14ac:dyDescent="0.35">
      <c r="A72" s="269" t="s">
        <v>36</v>
      </c>
      <c r="B72" s="269"/>
      <c r="C72" s="269"/>
      <c r="D72" s="269"/>
      <c r="E72" s="12">
        <f>((E69+E70)*12)</f>
        <v>0</v>
      </c>
      <c r="F72" s="4"/>
    </row>
    <row r="75" spans="1:6" ht="15" customHeight="1" x14ac:dyDescent="0.3">
      <c r="A75" s="266" t="s">
        <v>47</v>
      </c>
      <c r="B75" s="267"/>
      <c r="C75" s="267"/>
      <c r="D75" s="267"/>
      <c r="E75" s="268"/>
    </row>
    <row r="76" spans="1:6" s="3" customFormat="1" ht="15" customHeight="1" x14ac:dyDescent="0.35">
      <c r="A76" s="11" t="s">
        <v>1</v>
      </c>
      <c r="B76" s="11" t="s">
        <v>2</v>
      </c>
      <c r="C76" s="11" t="s">
        <v>3</v>
      </c>
      <c r="D76" s="11" t="s">
        <v>8</v>
      </c>
      <c r="E76" s="11" t="s">
        <v>5</v>
      </c>
    </row>
    <row r="77" spans="1:6" ht="15" customHeight="1" x14ac:dyDescent="0.25">
      <c r="A77" s="5" t="s">
        <v>74</v>
      </c>
      <c r="B77" s="13" t="s">
        <v>6</v>
      </c>
      <c r="C77" s="237"/>
      <c r="D77" s="8">
        <v>12.25</v>
      </c>
      <c r="E77" s="14">
        <f>C77*D77</f>
        <v>0</v>
      </c>
    </row>
    <row r="78" spans="1:6" ht="15" customHeight="1" x14ac:dyDescent="0.25">
      <c r="A78" s="5" t="s">
        <v>72</v>
      </c>
      <c r="B78" s="13" t="s">
        <v>6</v>
      </c>
      <c r="C78" s="237"/>
      <c r="D78" s="8">
        <v>8.5</v>
      </c>
      <c r="E78" s="14">
        <f>C78*D78</f>
        <v>0</v>
      </c>
    </row>
    <row r="79" spans="1:6" ht="15" customHeight="1" x14ac:dyDescent="0.25">
      <c r="A79" s="5" t="s">
        <v>75</v>
      </c>
      <c r="B79" s="238"/>
      <c r="C79" s="15"/>
      <c r="D79" s="8">
        <v>0.25</v>
      </c>
      <c r="E79" s="14">
        <f>((1+B79)*C77)*D79</f>
        <v>0</v>
      </c>
    </row>
    <row r="80" spans="1:6" ht="15" customHeight="1" x14ac:dyDescent="0.25">
      <c r="A80" s="5" t="s">
        <v>73</v>
      </c>
      <c r="B80" s="238"/>
      <c r="C80" s="15"/>
      <c r="D80" s="8">
        <v>0.25</v>
      </c>
      <c r="E80" s="14">
        <f>((1+B80)*C78)*D80</f>
        <v>0</v>
      </c>
    </row>
    <row r="81" spans="1:6" s="3" customFormat="1" ht="15" customHeight="1" x14ac:dyDescent="0.35">
      <c r="A81" s="269" t="s">
        <v>7</v>
      </c>
      <c r="B81" s="269"/>
      <c r="C81" s="269"/>
      <c r="D81" s="269"/>
      <c r="E81" s="12">
        <f>SUM(E77:E80)</f>
        <v>0</v>
      </c>
    </row>
    <row r="82" spans="1:6" ht="15" customHeight="1" x14ac:dyDescent="0.25">
      <c r="A82" s="271"/>
      <c r="B82" s="272"/>
      <c r="C82" s="272"/>
      <c r="D82" s="272"/>
      <c r="E82" s="273"/>
    </row>
    <row r="83" spans="1:6" s="3" customFormat="1" ht="15" customHeight="1" x14ac:dyDescent="0.35">
      <c r="A83" s="269" t="s">
        <v>48</v>
      </c>
      <c r="B83" s="269"/>
      <c r="C83" s="269"/>
      <c r="D83" s="269"/>
      <c r="E83" s="12">
        <f>((E77+E78)*255)/12</f>
        <v>0</v>
      </c>
    </row>
    <row r="84" spans="1:6" s="3" customFormat="1" ht="15" customHeight="1" x14ac:dyDescent="0.35">
      <c r="A84" s="269" t="s">
        <v>49</v>
      </c>
      <c r="B84" s="269"/>
      <c r="C84" s="269"/>
      <c r="D84" s="269"/>
      <c r="E84" s="12">
        <f>((E79+E80)*255)/12</f>
        <v>0</v>
      </c>
    </row>
    <row r="85" spans="1:6" ht="15" customHeight="1" x14ac:dyDescent="0.25">
      <c r="A85" s="271"/>
      <c r="B85" s="272"/>
      <c r="C85" s="272"/>
      <c r="D85" s="272"/>
      <c r="E85" s="273"/>
      <c r="F85" s="7"/>
    </row>
    <row r="86" spans="1:6" s="3" customFormat="1" ht="15" customHeight="1" x14ac:dyDescent="0.35">
      <c r="A86" s="269" t="s">
        <v>50</v>
      </c>
      <c r="B86" s="269"/>
      <c r="C86" s="269"/>
      <c r="D86" s="269"/>
      <c r="E86" s="12">
        <f>((E83+E84)*12)+E85</f>
        <v>0</v>
      </c>
      <c r="F86" s="4"/>
    </row>
    <row r="89" spans="1:6" ht="15" customHeight="1" x14ac:dyDescent="0.3">
      <c r="A89" s="266" t="s">
        <v>51</v>
      </c>
      <c r="B89" s="267"/>
      <c r="C89" s="267"/>
      <c r="D89" s="267"/>
      <c r="E89" s="268"/>
    </row>
    <row r="90" spans="1:6" s="3" customFormat="1" ht="15" customHeight="1" x14ac:dyDescent="0.35">
      <c r="A90" s="11" t="s">
        <v>1</v>
      </c>
      <c r="B90" s="11" t="s">
        <v>2</v>
      </c>
      <c r="C90" s="11" t="s">
        <v>3</v>
      </c>
      <c r="D90" s="11" t="s">
        <v>8</v>
      </c>
      <c r="E90" s="11" t="s">
        <v>5</v>
      </c>
    </row>
    <row r="91" spans="1:6" ht="15" customHeight="1" x14ac:dyDescent="0.25">
      <c r="A91" s="5" t="s">
        <v>74</v>
      </c>
      <c r="B91" s="13" t="s">
        <v>6</v>
      </c>
      <c r="C91" s="237"/>
      <c r="D91" s="8">
        <v>12.25</v>
      </c>
      <c r="E91" s="14">
        <f>C91*D91</f>
        <v>0</v>
      </c>
    </row>
    <row r="92" spans="1:6" ht="15" customHeight="1" x14ac:dyDescent="0.25">
      <c r="A92" s="5" t="s">
        <v>75</v>
      </c>
      <c r="B92" s="238"/>
      <c r="C92" s="15"/>
      <c r="D92" s="8">
        <v>0.25</v>
      </c>
      <c r="E92" s="14">
        <f>((1+B92)*C91)*D92</f>
        <v>0</v>
      </c>
    </row>
    <row r="93" spans="1:6" s="3" customFormat="1" ht="15" customHeight="1" x14ac:dyDescent="0.35">
      <c r="A93" s="269" t="s">
        <v>7</v>
      </c>
      <c r="B93" s="269"/>
      <c r="C93" s="269"/>
      <c r="D93" s="269"/>
      <c r="E93" s="12">
        <f>SUM(E91:E92)</f>
        <v>0</v>
      </c>
    </row>
    <row r="94" spans="1:6" ht="15" customHeight="1" x14ac:dyDescent="0.25">
      <c r="A94" s="271"/>
      <c r="B94" s="272"/>
      <c r="C94" s="272"/>
      <c r="D94" s="272"/>
      <c r="E94" s="273"/>
    </row>
    <row r="95" spans="1:6" s="3" customFormat="1" ht="15" customHeight="1" x14ac:dyDescent="0.35">
      <c r="A95" s="269" t="s">
        <v>52</v>
      </c>
      <c r="B95" s="269"/>
      <c r="C95" s="269"/>
      <c r="D95" s="269"/>
      <c r="E95" s="12">
        <f>(E91*255)/12</f>
        <v>0</v>
      </c>
    </row>
    <row r="96" spans="1:6" s="3" customFormat="1" ht="15" customHeight="1" x14ac:dyDescent="0.35">
      <c r="A96" s="269" t="s">
        <v>53</v>
      </c>
      <c r="B96" s="269"/>
      <c r="C96" s="269"/>
      <c r="D96" s="269"/>
      <c r="E96" s="12">
        <f>(E92*255)/12</f>
        <v>0</v>
      </c>
    </row>
    <row r="97" spans="1:6" ht="15" customHeight="1" x14ac:dyDescent="0.25">
      <c r="A97" s="271"/>
      <c r="B97" s="272"/>
      <c r="C97" s="272"/>
      <c r="D97" s="272"/>
      <c r="E97" s="273"/>
      <c r="F97" s="7"/>
    </row>
    <row r="98" spans="1:6" s="3" customFormat="1" ht="15" customHeight="1" x14ac:dyDescent="0.35">
      <c r="A98" s="269" t="s">
        <v>54</v>
      </c>
      <c r="B98" s="269"/>
      <c r="C98" s="269"/>
      <c r="D98" s="269"/>
      <c r="E98" s="12">
        <f>((E95+E96)*12)+E97</f>
        <v>0</v>
      </c>
      <c r="F98" s="4"/>
    </row>
    <row r="101" spans="1:6" s="17" customFormat="1" ht="24" customHeight="1" x14ac:dyDescent="0.35">
      <c r="A101" s="274" t="s">
        <v>55</v>
      </c>
      <c r="B101" s="274"/>
      <c r="C101" s="274"/>
      <c r="D101" s="274"/>
      <c r="E101" s="18">
        <f>E12+E24+E36+E48+E60+E72+E86+E98</f>
        <v>0</v>
      </c>
    </row>
  </sheetData>
  <sheetProtection algorithmName="SHA-512" hashValue="Im0sO01lY1809NiCgSxa0l+fsF/bl83ELl1jCc1ndvc4joiCsbG+4wbpSY66vdLmGESC/9MO29+NmYdEUfM7Kw==" saltValue="GHg5r/QHnkCcfGvTqnTjRQ==" spinCount="100000" sheet="1" objects="1" scenarios="1" selectLockedCells="1"/>
  <protectedRanges>
    <protectedRange sqref="B6 B42 B54 B66 B79:B80 D91:D92 B18 B30 B92 D77:D80 D65:D66 D53:D54 D41:D42 D29:D30 D17:D18 D5:D6" name="beveiliging"/>
  </protectedRanges>
  <mergeCells count="57">
    <mergeCell ref="A97:E97"/>
    <mergeCell ref="A98:D98"/>
    <mergeCell ref="A84:D84"/>
    <mergeCell ref="A85:E85"/>
    <mergeCell ref="A86:D86"/>
    <mergeCell ref="A94:E94"/>
    <mergeCell ref="A95:D95"/>
    <mergeCell ref="A96:D96"/>
    <mergeCell ref="A83:D83"/>
    <mergeCell ref="A58:D58"/>
    <mergeCell ref="A59:E59"/>
    <mergeCell ref="A60:D60"/>
    <mergeCell ref="A67:D67"/>
    <mergeCell ref="A68:E68"/>
    <mergeCell ref="A69:D69"/>
    <mergeCell ref="A70:D70"/>
    <mergeCell ref="A71:E71"/>
    <mergeCell ref="A72:D72"/>
    <mergeCell ref="A81:D81"/>
    <mergeCell ref="A82:E82"/>
    <mergeCell ref="A27:E27"/>
    <mergeCell ref="A15:E15"/>
    <mergeCell ref="A45:D45"/>
    <mergeCell ref="A46:D46"/>
    <mergeCell ref="A47:E47"/>
    <mergeCell ref="A101:D101"/>
    <mergeCell ref="A55:D55"/>
    <mergeCell ref="A43:D43"/>
    <mergeCell ref="A31:D31"/>
    <mergeCell ref="A33:D33"/>
    <mergeCell ref="A51:E51"/>
    <mergeCell ref="A39:E39"/>
    <mergeCell ref="A57:D57"/>
    <mergeCell ref="A93:D93"/>
    <mergeCell ref="A32:E32"/>
    <mergeCell ref="A34:D34"/>
    <mergeCell ref="A35:E35"/>
    <mergeCell ref="A36:D36"/>
    <mergeCell ref="A44:E44"/>
    <mergeCell ref="A48:D48"/>
    <mergeCell ref="A56:E56"/>
    <mergeCell ref="A3:E3"/>
    <mergeCell ref="A63:E63"/>
    <mergeCell ref="A75:E75"/>
    <mergeCell ref="A89:E89"/>
    <mergeCell ref="A7:D7"/>
    <mergeCell ref="A8:E8"/>
    <mergeCell ref="A9:D9"/>
    <mergeCell ref="A10:D10"/>
    <mergeCell ref="A12:D12"/>
    <mergeCell ref="A11:E11"/>
    <mergeCell ref="A20:E20"/>
    <mergeCell ref="A23:E23"/>
    <mergeCell ref="A24:D24"/>
    <mergeCell ref="A19:D19"/>
    <mergeCell ref="A21:D21"/>
    <mergeCell ref="A22:D22"/>
  </mergeCells>
  <pageMargins left="0.75" right="0.75" top="1" bottom="1" header="0.5" footer="0.5"/>
  <pageSetup paperSize="9" scale="78" fitToHeight="0" orientation="landscape" r:id="rId1"/>
  <headerFooter alignWithMargins="0"/>
  <rowBreaks count="1" manualBreakCount="1">
    <brk id="7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28D8-46B8-47F0-B7C7-ED09179097DD}">
  <sheetPr codeName="Blad5">
    <pageSetUpPr fitToPage="1"/>
  </sheetPr>
  <dimension ref="A1:J78"/>
  <sheetViews>
    <sheetView showGridLines="0" topLeftCell="A5" zoomScaleNormal="100" workbookViewId="0">
      <selection activeCell="D15" sqref="D15"/>
    </sheetView>
  </sheetViews>
  <sheetFormatPr defaultColWidth="8.81640625" defaultRowHeight="15" customHeight="1" x14ac:dyDescent="0.25"/>
  <cols>
    <col min="1" max="1" width="32" style="1" customWidth="1"/>
    <col min="2" max="3" width="12.54296875" style="1" customWidth="1"/>
    <col min="4" max="5" width="34.54296875" style="1" customWidth="1"/>
    <col min="6" max="6" width="12" style="1" bestFit="1" customWidth="1"/>
    <col min="7" max="8" width="9.81640625" style="1" bestFit="1" customWidth="1"/>
    <col min="9" max="16384" width="8.81640625" style="1"/>
  </cols>
  <sheetData>
    <row r="1" spans="1:10" ht="15" customHeight="1" x14ac:dyDescent="0.3">
      <c r="A1" s="9" t="s">
        <v>70</v>
      </c>
    </row>
    <row r="3" spans="1:10" ht="15" customHeight="1" x14ac:dyDescent="0.3">
      <c r="A3" s="266" t="s">
        <v>0</v>
      </c>
      <c r="B3" s="267"/>
      <c r="C3" s="267"/>
      <c r="D3" s="267"/>
      <c r="E3" s="268"/>
    </row>
    <row r="4" spans="1:10" s="3" customFormat="1" ht="23" x14ac:dyDescent="0.35">
      <c r="A4" s="11" t="s">
        <v>56</v>
      </c>
      <c r="B4" s="11" t="s">
        <v>4</v>
      </c>
      <c r="C4" s="11" t="s">
        <v>57</v>
      </c>
      <c r="D4" s="11" t="s">
        <v>58</v>
      </c>
      <c r="E4" s="11" t="s">
        <v>59</v>
      </c>
    </row>
    <row r="5" spans="1:10" ht="15" customHeight="1" x14ac:dyDescent="0.25">
      <c r="A5" s="5" t="s">
        <v>60</v>
      </c>
      <c r="B5" s="240"/>
      <c r="C5" s="241"/>
      <c r="D5" s="14">
        <f>((B5*C5)*255)/12</f>
        <v>0</v>
      </c>
      <c r="E5" s="14">
        <f t="shared" ref="E5:E9" si="0">D5*12</f>
        <v>0</v>
      </c>
      <c r="G5" s="19"/>
    </row>
    <row r="6" spans="1:10" ht="15" customHeight="1" x14ac:dyDescent="0.25">
      <c r="A6" s="5" t="s">
        <v>61</v>
      </c>
      <c r="B6" s="13" t="s">
        <v>62</v>
      </c>
      <c r="C6" s="13" t="s">
        <v>62</v>
      </c>
      <c r="D6" s="241"/>
      <c r="E6" s="14">
        <f t="shared" si="0"/>
        <v>0</v>
      </c>
      <c r="G6" s="19"/>
    </row>
    <row r="7" spans="1:10" s="3" customFormat="1" ht="15" customHeight="1" x14ac:dyDescent="0.25">
      <c r="A7" s="11" t="s">
        <v>63</v>
      </c>
      <c r="B7" s="12"/>
      <c r="C7" s="12"/>
      <c r="D7" s="12">
        <f>D5+D6</f>
        <v>0</v>
      </c>
      <c r="E7" s="12">
        <f t="shared" si="0"/>
        <v>0</v>
      </c>
      <c r="G7" s="19"/>
    </row>
    <row r="8" spans="1:10" ht="15" customHeight="1" x14ac:dyDescent="0.35">
      <c r="A8" s="5" t="s">
        <v>64</v>
      </c>
      <c r="B8" s="14" t="s">
        <v>62</v>
      </c>
      <c r="C8" s="14" t="s">
        <v>62</v>
      </c>
      <c r="D8" s="237"/>
      <c r="E8" s="14">
        <f t="shared" si="0"/>
        <v>0</v>
      </c>
      <c r="F8" s="29"/>
      <c r="G8" s="19"/>
      <c r="J8" s="20"/>
    </row>
    <row r="9" spans="1:10" s="3" customFormat="1" ht="15" customHeight="1" x14ac:dyDescent="0.25">
      <c r="A9" s="11" t="s">
        <v>65</v>
      </c>
      <c r="B9" s="12"/>
      <c r="C9" s="12"/>
      <c r="D9" s="12">
        <f>D7+D8</f>
        <v>0</v>
      </c>
      <c r="E9" s="12">
        <f t="shared" si="0"/>
        <v>0</v>
      </c>
      <c r="G9" s="19"/>
    </row>
    <row r="12" spans="1:10" ht="15" customHeight="1" x14ac:dyDescent="0.3">
      <c r="A12" s="266" t="s">
        <v>66</v>
      </c>
      <c r="B12" s="267"/>
      <c r="C12" s="267"/>
      <c r="D12" s="267"/>
      <c r="E12" s="268"/>
    </row>
    <row r="13" spans="1:10" s="3" customFormat="1" ht="23" x14ac:dyDescent="0.35">
      <c r="A13" s="11" t="s">
        <v>56</v>
      </c>
      <c r="B13" s="11" t="s">
        <v>4</v>
      </c>
      <c r="C13" s="11" t="s">
        <v>57</v>
      </c>
      <c r="D13" s="11" t="s">
        <v>58</v>
      </c>
      <c r="E13" s="11" t="s">
        <v>59</v>
      </c>
    </row>
    <row r="14" spans="1:10" ht="15" customHeight="1" x14ac:dyDescent="0.25">
      <c r="A14" s="5" t="s">
        <v>60</v>
      </c>
      <c r="B14" s="240"/>
      <c r="C14" s="241"/>
      <c r="D14" s="14">
        <f>((B14*C14)*255)/12</f>
        <v>0</v>
      </c>
      <c r="E14" s="14">
        <f t="shared" ref="E14:E18" si="1">D14*12</f>
        <v>0</v>
      </c>
      <c r="G14" s="19"/>
    </row>
    <row r="15" spans="1:10" ht="15" customHeight="1" x14ac:dyDescent="0.25">
      <c r="A15" s="5" t="s">
        <v>61</v>
      </c>
      <c r="B15" s="13" t="s">
        <v>62</v>
      </c>
      <c r="C15" s="13" t="s">
        <v>62</v>
      </c>
      <c r="D15" s="241"/>
      <c r="E15" s="14">
        <f t="shared" si="1"/>
        <v>0</v>
      </c>
      <c r="G15" s="19"/>
    </row>
    <row r="16" spans="1:10" s="3" customFormat="1" ht="15" customHeight="1" x14ac:dyDescent="0.25">
      <c r="A16" s="11" t="s">
        <v>63</v>
      </c>
      <c r="B16" s="12"/>
      <c r="C16" s="12"/>
      <c r="D16" s="12">
        <f>D14+D15</f>
        <v>0</v>
      </c>
      <c r="E16" s="12">
        <f t="shared" si="1"/>
        <v>0</v>
      </c>
      <c r="G16" s="19"/>
    </row>
    <row r="17" spans="1:10" ht="15" customHeight="1" x14ac:dyDescent="0.35">
      <c r="A17" s="5" t="s">
        <v>64</v>
      </c>
      <c r="B17" s="14" t="s">
        <v>62</v>
      </c>
      <c r="C17" s="14" t="s">
        <v>62</v>
      </c>
      <c r="D17" s="237"/>
      <c r="E17" s="14">
        <f t="shared" si="1"/>
        <v>0</v>
      </c>
      <c r="F17" s="29"/>
      <c r="G17" s="19"/>
      <c r="J17" s="20"/>
    </row>
    <row r="18" spans="1:10" s="3" customFormat="1" ht="15" customHeight="1" x14ac:dyDescent="0.25">
      <c r="A18" s="11" t="s">
        <v>65</v>
      </c>
      <c r="B18" s="12"/>
      <c r="C18" s="12"/>
      <c r="D18" s="12">
        <f>D16+D17</f>
        <v>0</v>
      </c>
      <c r="E18" s="12">
        <f t="shared" si="1"/>
        <v>0</v>
      </c>
      <c r="G18" s="19"/>
    </row>
    <row r="19" spans="1:10" ht="15" customHeight="1" x14ac:dyDescent="0.25">
      <c r="E19" s="21"/>
      <c r="G19" s="19"/>
    </row>
    <row r="20" spans="1:10" ht="15" customHeight="1" x14ac:dyDescent="0.25">
      <c r="G20" s="19"/>
    </row>
    <row r="21" spans="1:10" ht="15" customHeight="1" x14ac:dyDescent="0.3">
      <c r="A21" s="266" t="s">
        <v>18</v>
      </c>
      <c r="B21" s="267"/>
      <c r="C21" s="267"/>
      <c r="D21" s="267"/>
      <c r="E21" s="268"/>
      <c r="G21" s="19"/>
    </row>
    <row r="22" spans="1:10" s="3" customFormat="1" ht="23" x14ac:dyDescent="0.25">
      <c r="A22" s="11" t="s">
        <v>56</v>
      </c>
      <c r="B22" s="11" t="s">
        <v>4</v>
      </c>
      <c r="C22" s="11" t="s">
        <v>57</v>
      </c>
      <c r="D22" s="11" t="s">
        <v>58</v>
      </c>
      <c r="E22" s="11" t="s">
        <v>59</v>
      </c>
      <c r="G22" s="19"/>
    </row>
    <row r="23" spans="1:10" ht="15" customHeight="1" x14ac:dyDescent="0.25">
      <c r="A23" s="5" t="s">
        <v>60</v>
      </c>
      <c r="B23" s="240"/>
      <c r="C23" s="241"/>
      <c r="D23" s="14">
        <f>((B23*C23)*255)/12</f>
        <v>0</v>
      </c>
      <c r="E23" s="14">
        <f t="shared" ref="E23:E27" si="2">D23*12</f>
        <v>0</v>
      </c>
      <c r="G23" s="19"/>
    </row>
    <row r="24" spans="1:10" ht="15" customHeight="1" x14ac:dyDescent="0.25">
      <c r="A24" s="5" t="s">
        <v>61</v>
      </c>
      <c r="B24" s="13" t="s">
        <v>62</v>
      </c>
      <c r="C24" s="13" t="s">
        <v>62</v>
      </c>
      <c r="D24" s="241"/>
      <c r="E24" s="14">
        <f t="shared" si="2"/>
        <v>0</v>
      </c>
      <c r="G24" s="19"/>
    </row>
    <row r="25" spans="1:10" s="3" customFormat="1" ht="15" customHeight="1" x14ac:dyDescent="0.25">
      <c r="A25" s="11" t="s">
        <v>63</v>
      </c>
      <c r="B25" s="12"/>
      <c r="C25" s="12"/>
      <c r="D25" s="12">
        <f>D23+D24</f>
        <v>0</v>
      </c>
      <c r="E25" s="12">
        <f t="shared" si="2"/>
        <v>0</v>
      </c>
      <c r="G25" s="19"/>
    </row>
    <row r="26" spans="1:10" ht="15" customHeight="1" x14ac:dyDescent="0.35">
      <c r="A26" s="5" t="s">
        <v>64</v>
      </c>
      <c r="B26" s="14" t="s">
        <v>62</v>
      </c>
      <c r="C26" s="14" t="s">
        <v>62</v>
      </c>
      <c r="D26" s="237"/>
      <c r="E26" s="14">
        <f t="shared" si="2"/>
        <v>0</v>
      </c>
      <c r="F26" s="29"/>
      <c r="G26" s="19"/>
      <c r="J26" s="20"/>
    </row>
    <row r="27" spans="1:10" s="3" customFormat="1" ht="15" customHeight="1" thickBot="1" x14ac:dyDescent="0.3">
      <c r="A27" s="10" t="s">
        <v>65</v>
      </c>
      <c r="B27" s="30"/>
      <c r="C27" s="31"/>
      <c r="D27" s="32">
        <f>D25+D26</f>
        <v>0</v>
      </c>
      <c r="E27" s="33">
        <f t="shared" si="2"/>
        <v>0</v>
      </c>
      <c r="G27" s="19"/>
    </row>
    <row r="28" spans="1:10" ht="15" customHeight="1" x14ac:dyDescent="0.25">
      <c r="E28" s="2"/>
      <c r="G28" s="19"/>
    </row>
    <row r="29" spans="1:10" ht="15" customHeight="1" x14ac:dyDescent="0.25">
      <c r="G29" s="19"/>
    </row>
    <row r="30" spans="1:10" ht="15" customHeight="1" x14ac:dyDescent="0.3">
      <c r="A30" s="266" t="s">
        <v>25</v>
      </c>
      <c r="B30" s="267"/>
      <c r="C30" s="267"/>
      <c r="D30" s="267"/>
      <c r="E30" s="268"/>
      <c r="G30" s="19"/>
    </row>
    <row r="31" spans="1:10" s="3" customFormat="1" ht="23" x14ac:dyDescent="0.25">
      <c r="A31" s="11" t="s">
        <v>56</v>
      </c>
      <c r="B31" s="11" t="s">
        <v>4</v>
      </c>
      <c r="C31" s="11" t="s">
        <v>57</v>
      </c>
      <c r="D31" s="11" t="s">
        <v>58</v>
      </c>
      <c r="E31" s="11" t="s">
        <v>59</v>
      </c>
      <c r="G31" s="19"/>
    </row>
    <row r="32" spans="1:10" ht="15" customHeight="1" x14ac:dyDescent="0.25">
      <c r="A32" s="5" t="s">
        <v>60</v>
      </c>
      <c r="B32" s="240"/>
      <c r="C32" s="241"/>
      <c r="D32" s="14">
        <f>((B32*C32)*255)/12</f>
        <v>0</v>
      </c>
      <c r="E32" s="14">
        <f t="shared" ref="E32:E36" si="3">D32*12</f>
        <v>0</v>
      </c>
      <c r="G32" s="19"/>
    </row>
    <row r="33" spans="1:10" ht="15" customHeight="1" x14ac:dyDescent="0.25">
      <c r="A33" s="5" t="s">
        <v>61</v>
      </c>
      <c r="B33" s="13" t="s">
        <v>62</v>
      </c>
      <c r="C33" s="13" t="s">
        <v>62</v>
      </c>
      <c r="D33" s="241"/>
      <c r="E33" s="14">
        <f t="shared" si="3"/>
        <v>0</v>
      </c>
      <c r="G33" s="19"/>
    </row>
    <row r="34" spans="1:10" s="3" customFormat="1" ht="15" customHeight="1" x14ac:dyDescent="0.25">
      <c r="A34" s="11" t="s">
        <v>63</v>
      </c>
      <c r="B34" s="12"/>
      <c r="C34" s="12"/>
      <c r="D34" s="12">
        <f>D32+D33</f>
        <v>0</v>
      </c>
      <c r="E34" s="12">
        <f t="shared" si="3"/>
        <v>0</v>
      </c>
      <c r="G34" s="19"/>
    </row>
    <row r="35" spans="1:10" ht="15" customHeight="1" x14ac:dyDescent="0.35">
      <c r="A35" s="5" t="s">
        <v>64</v>
      </c>
      <c r="B35" s="14" t="s">
        <v>62</v>
      </c>
      <c r="C35" s="14" t="s">
        <v>62</v>
      </c>
      <c r="D35" s="237"/>
      <c r="E35" s="14">
        <f t="shared" si="3"/>
        <v>0</v>
      </c>
      <c r="F35" s="29"/>
      <c r="G35" s="19"/>
      <c r="J35" s="20"/>
    </row>
    <row r="36" spans="1:10" s="3" customFormat="1" ht="15" customHeight="1" x14ac:dyDescent="0.25">
      <c r="A36" s="11" t="s">
        <v>65</v>
      </c>
      <c r="B36" s="12"/>
      <c r="C36" s="12"/>
      <c r="D36" s="12">
        <f>D34+D35</f>
        <v>0</v>
      </c>
      <c r="E36" s="12">
        <f t="shared" si="3"/>
        <v>0</v>
      </c>
      <c r="G36" s="19"/>
    </row>
    <row r="37" spans="1:10" s="3" customFormat="1" ht="15" customHeight="1" x14ac:dyDescent="0.25">
      <c r="A37" s="25"/>
      <c r="B37" s="26"/>
      <c r="C37" s="26"/>
      <c r="D37" s="27"/>
      <c r="E37" s="26"/>
      <c r="G37" s="19"/>
    </row>
    <row r="38" spans="1:10" ht="15" customHeight="1" x14ac:dyDescent="0.25">
      <c r="G38" s="19"/>
    </row>
    <row r="39" spans="1:10" ht="15" customHeight="1" x14ac:dyDescent="0.3">
      <c r="A39" s="266" t="s">
        <v>29</v>
      </c>
      <c r="B39" s="267"/>
      <c r="C39" s="267"/>
      <c r="D39" s="267"/>
      <c r="E39" s="268"/>
      <c r="G39" s="19"/>
    </row>
    <row r="40" spans="1:10" s="3" customFormat="1" ht="23" x14ac:dyDescent="0.25">
      <c r="A40" s="11" t="s">
        <v>56</v>
      </c>
      <c r="B40" s="11" t="s">
        <v>4</v>
      </c>
      <c r="C40" s="11" t="s">
        <v>57</v>
      </c>
      <c r="D40" s="11" t="s">
        <v>58</v>
      </c>
      <c r="E40" s="11" t="s">
        <v>59</v>
      </c>
      <c r="G40" s="19"/>
    </row>
    <row r="41" spans="1:10" ht="15" customHeight="1" x14ac:dyDescent="0.25">
      <c r="A41" s="5" t="s">
        <v>60</v>
      </c>
      <c r="B41" s="240"/>
      <c r="C41" s="241"/>
      <c r="D41" s="14">
        <f>((B41*C41)*255)/12</f>
        <v>0</v>
      </c>
      <c r="E41" s="14">
        <f t="shared" ref="E41:E45" si="4">D41*12</f>
        <v>0</v>
      </c>
      <c r="G41" s="19"/>
    </row>
    <row r="42" spans="1:10" ht="15" customHeight="1" x14ac:dyDescent="0.25">
      <c r="A42" s="5" t="s">
        <v>61</v>
      </c>
      <c r="B42" s="13" t="s">
        <v>62</v>
      </c>
      <c r="C42" s="13" t="s">
        <v>62</v>
      </c>
      <c r="D42" s="241"/>
      <c r="E42" s="14">
        <f t="shared" si="4"/>
        <v>0</v>
      </c>
      <c r="G42" s="19"/>
    </row>
    <row r="43" spans="1:10" s="3" customFormat="1" ht="15" customHeight="1" x14ac:dyDescent="0.25">
      <c r="A43" s="11" t="s">
        <v>63</v>
      </c>
      <c r="B43" s="12"/>
      <c r="C43" s="12"/>
      <c r="D43" s="12">
        <f>D41+D42</f>
        <v>0</v>
      </c>
      <c r="E43" s="12">
        <f t="shared" si="4"/>
        <v>0</v>
      </c>
      <c r="G43" s="19"/>
    </row>
    <row r="44" spans="1:10" ht="15" customHeight="1" x14ac:dyDescent="0.35">
      <c r="A44" s="5" t="s">
        <v>64</v>
      </c>
      <c r="B44" s="14" t="s">
        <v>62</v>
      </c>
      <c r="C44" s="14" t="s">
        <v>62</v>
      </c>
      <c r="D44" s="237"/>
      <c r="E44" s="14">
        <f t="shared" si="4"/>
        <v>0</v>
      </c>
      <c r="F44" s="29"/>
      <c r="G44" s="19"/>
      <c r="J44" s="20"/>
    </row>
    <row r="45" spans="1:10" s="3" customFormat="1" ht="15" customHeight="1" x14ac:dyDescent="0.25">
      <c r="A45" s="11" t="s">
        <v>65</v>
      </c>
      <c r="B45" s="12"/>
      <c r="C45" s="12"/>
      <c r="D45" s="12">
        <f>D43+D44</f>
        <v>0</v>
      </c>
      <c r="E45" s="12">
        <f t="shared" si="4"/>
        <v>0</v>
      </c>
      <c r="G45" s="19"/>
    </row>
    <row r="46" spans="1:10" s="3" customFormat="1" ht="15" customHeight="1" x14ac:dyDescent="0.25">
      <c r="A46" s="25"/>
      <c r="B46" s="26"/>
      <c r="C46" s="26"/>
      <c r="D46" s="27"/>
      <c r="E46" s="26"/>
      <c r="G46" s="19"/>
    </row>
    <row r="47" spans="1:10" ht="15" customHeight="1" x14ac:dyDescent="0.25">
      <c r="G47" s="19"/>
    </row>
    <row r="48" spans="1:10" ht="15" customHeight="1" x14ac:dyDescent="0.3">
      <c r="A48" s="266" t="s">
        <v>67</v>
      </c>
      <c r="B48" s="267"/>
      <c r="C48" s="267"/>
      <c r="D48" s="267"/>
      <c r="E48" s="268"/>
      <c r="G48" s="19"/>
    </row>
    <row r="49" spans="1:10" s="3" customFormat="1" ht="23" x14ac:dyDescent="0.25">
      <c r="A49" s="11" t="s">
        <v>56</v>
      </c>
      <c r="B49" s="11" t="s">
        <v>4</v>
      </c>
      <c r="C49" s="11" t="s">
        <v>57</v>
      </c>
      <c r="D49" s="11" t="s">
        <v>58</v>
      </c>
      <c r="E49" s="11" t="s">
        <v>59</v>
      </c>
      <c r="G49" s="19"/>
    </row>
    <row r="50" spans="1:10" ht="15" customHeight="1" x14ac:dyDescent="0.25">
      <c r="A50" s="5" t="s">
        <v>60</v>
      </c>
      <c r="B50" s="240"/>
      <c r="C50" s="241"/>
      <c r="D50" s="14">
        <f>((B50*C50)*255)/12</f>
        <v>0</v>
      </c>
      <c r="E50" s="14">
        <f t="shared" ref="E50:E54" si="5">D50*12</f>
        <v>0</v>
      </c>
      <c r="G50" s="19"/>
    </row>
    <row r="51" spans="1:10" ht="15" customHeight="1" x14ac:dyDescent="0.25">
      <c r="A51" s="5" t="s">
        <v>61</v>
      </c>
      <c r="B51" s="13" t="s">
        <v>62</v>
      </c>
      <c r="C51" s="13" t="s">
        <v>62</v>
      </c>
      <c r="D51" s="241"/>
      <c r="E51" s="14">
        <f t="shared" si="5"/>
        <v>0</v>
      </c>
      <c r="G51" s="19"/>
    </row>
    <row r="52" spans="1:10" s="3" customFormat="1" ht="15" customHeight="1" x14ac:dyDescent="0.25">
      <c r="A52" s="11" t="s">
        <v>63</v>
      </c>
      <c r="B52" s="12"/>
      <c r="C52" s="12"/>
      <c r="D52" s="12">
        <f>D50+D51</f>
        <v>0</v>
      </c>
      <c r="E52" s="12">
        <f t="shared" si="5"/>
        <v>0</v>
      </c>
      <c r="G52" s="19"/>
    </row>
    <row r="53" spans="1:10" ht="15" customHeight="1" x14ac:dyDescent="0.35">
      <c r="A53" s="5" t="s">
        <v>64</v>
      </c>
      <c r="B53" s="14" t="s">
        <v>62</v>
      </c>
      <c r="C53" s="14" t="s">
        <v>62</v>
      </c>
      <c r="D53" s="237"/>
      <c r="E53" s="14">
        <f t="shared" si="5"/>
        <v>0</v>
      </c>
      <c r="F53" s="29"/>
      <c r="G53" s="19"/>
      <c r="J53" s="20"/>
    </row>
    <row r="54" spans="1:10" s="3" customFormat="1" ht="15" customHeight="1" x14ac:dyDescent="0.25">
      <c r="A54" s="11" t="s">
        <v>65</v>
      </c>
      <c r="B54" s="12"/>
      <c r="C54" s="12"/>
      <c r="D54" s="12">
        <f>D52+D53</f>
        <v>0</v>
      </c>
      <c r="E54" s="12">
        <f t="shared" si="5"/>
        <v>0</v>
      </c>
      <c r="G54" s="19"/>
    </row>
    <row r="55" spans="1:10" s="3" customFormat="1" ht="15" customHeight="1" x14ac:dyDescent="0.25">
      <c r="A55" s="25"/>
      <c r="B55" s="26"/>
      <c r="C55" s="26"/>
      <c r="D55" s="27"/>
      <c r="E55" s="26"/>
      <c r="G55" s="19"/>
      <c r="I55" s="28"/>
    </row>
    <row r="56" spans="1:10" ht="15" customHeight="1" x14ac:dyDescent="0.25">
      <c r="G56" s="19"/>
    </row>
    <row r="57" spans="1:10" ht="15" customHeight="1" x14ac:dyDescent="0.3">
      <c r="A57" s="266" t="s">
        <v>68</v>
      </c>
      <c r="B57" s="267"/>
      <c r="C57" s="267"/>
      <c r="D57" s="267"/>
      <c r="E57" s="268"/>
      <c r="G57" s="19"/>
    </row>
    <row r="58" spans="1:10" s="3" customFormat="1" ht="23" x14ac:dyDescent="0.25">
      <c r="A58" s="11" t="s">
        <v>56</v>
      </c>
      <c r="B58" s="11" t="s">
        <v>4</v>
      </c>
      <c r="C58" s="11" t="s">
        <v>57</v>
      </c>
      <c r="D58" s="11" t="s">
        <v>58</v>
      </c>
      <c r="E58" s="11" t="s">
        <v>59</v>
      </c>
      <c r="G58" s="19"/>
    </row>
    <row r="59" spans="1:10" ht="15" customHeight="1" x14ac:dyDescent="0.25">
      <c r="A59" s="5" t="s">
        <v>60</v>
      </c>
      <c r="B59" s="240"/>
      <c r="C59" s="241"/>
      <c r="D59" s="14">
        <f>((B59*C59)*255)/12</f>
        <v>0</v>
      </c>
      <c r="E59" s="14">
        <f t="shared" ref="E59:E63" si="6">D59*12</f>
        <v>0</v>
      </c>
      <c r="G59" s="19"/>
    </row>
    <row r="60" spans="1:10" ht="15" customHeight="1" x14ac:dyDescent="0.25">
      <c r="A60" s="5" t="s">
        <v>61</v>
      </c>
      <c r="B60" s="13" t="s">
        <v>62</v>
      </c>
      <c r="C60" s="13" t="s">
        <v>62</v>
      </c>
      <c r="D60" s="241"/>
      <c r="E60" s="14">
        <f t="shared" si="6"/>
        <v>0</v>
      </c>
      <c r="G60" s="19"/>
    </row>
    <row r="61" spans="1:10" s="3" customFormat="1" ht="15" customHeight="1" x14ac:dyDescent="0.25">
      <c r="A61" s="11" t="s">
        <v>63</v>
      </c>
      <c r="B61" s="12"/>
      <c r="C61" s="12"/>
      <c r="D61" s="12">
        <f>SUM(D59:D60)</f>
        <v>0</v>
      </c>
      <c r="E61" s="12">
        <f>SUM(E59:E60)</f>
        <v>0</v>
      </c>
      <c r="G61" s="19"/>
    </row>
    <row r="62" spans="1:10" ht="15" customHeight="1" x14ac:dyDescent="0.35">
      <c r="A62" s="5" t="s">
        <v>64</v>
      </c>
      <c r="B62" s="14" t="s">
        <v>62</v>
      </c>
      <c r="C62" s="14" t="s">
        <v>62</v>
      </c>
      <c r="D62" s="237"/>
      <c r="E62" s="14">
        <f t="shared" si="6"/>
        <v>0</v>
      </c>
      <c r="F62" s="29"/>
      <c r="G62" s="19"/>
      <c r="J62" s="20"/>
    </row>
    <row r="63" spans="1:10" s="3" customFormat="1" ht="15" customHeight="1" x14ac:dyDescent="0.25">
      <c r="A63" s="11" t="s">
        <v>65</v>
      </c>
      <c r="B63" s="12"/>
      <c r="C63" s="12"/>
      <c r="D63" s="12">
        <f>D61+D62</f>
        <v>0</v>
      </c>
      <c r="E63" s="12">
        <f t="shared" si="6"/>
        <v>0</v>
      </c>
      <c r="G63" s="19"/>
    </row>
    <row r="64" spans="1:10" s="3" customFormat="1" ht="15" customHeight="1" x14ac:dyDescent="0.25">
      <c r="A64" s="25"/>
      <c r="B64" s="26"/>
      <c r="C64" s="26"/>
      <c r="D64" s="27"/>
      <c r="E64" s="26"/>
      <c r="G64" s="19"/>
    </row>
    <row r="65" spans="1:10" ht="15" customHeight="1" thickBot="1" x14ac:dyDescent="0.3">
      <c r="G65" s="19"/>
    </row>
    <row r="66" spans="1:10" ht="15" customHeight="1" thickBot="1" x14ac:dyDescent="0.35">
      <c r="A66" s="276" t="s">
        <v>69</v>
      </c>
      <c r="B66" s="277"/>
      <c r="C66" s="277"/>
      <c r="D66" s="277"/>
      <c r="E66" s="278"/>
      <c r="G66" s="19"/>
    </row>
    <row r="67" spans="1:10" s="3" customFormat="1" ht="23" x14ac:dyDescent="0.25">
      <c r="A67" s="22" t="s">
        <v>56</v>
      </c>
      <c r="B67" s="23" t="s">
        <v>4</v>
      </c>
      <c r="C67" s="22" t="s">
        <v>57</v>
      </c>
      <c r="D67" s="23" t="s">
        <v>58</v>
      </c>
      <c r="E67" s="16" t="s">
        <v>59</v>
      </c>
      <c r="G67" s="19"/>
    </row>
    <row r="68" spans="1:10" ht="15" customHeight="1" x14ac:dyDescent="0.25">
      <c r="A68" s="5" t="s">
        <v>60</v>
      </c>
      <c r="B68" s="240"/>
      <c r="C68" s="241"/>
      <c r="D68" s="14">
        <f>((B68*C68)*255)/12</f>
        <v>0</v>
      </c>
      <c r="E68" s="14">
        <f t="shared" ref="E68" si="7">D68*12</f>
        <v>0</v>
      </c>
      <c r="G68" s="19"/>
    </row>
    <row r="69" spans="1:10" ht="15" customHeight="1" x14ac:dyDescent="0.25">
      <c r="A69" s="5" t="s">
        <v>61</v>
      </c>
      <c r="B69" s="13" t="s">
        <v>62</v>
      </c>
      <c r="C69" s="13" t="s">
        <v>62</v>
      </c>
      <c r="D69" s="241"/>
      <c r="E69" s="14">
        <f t="shared" ref="E69:E72" si="8">D69*12</f>
        <v>0</v>
      </c>
      <c r="G69" s="19"/>
    </row>
    <row r="70" spans="1:10" s="3" customFormat="1" ht="15" customHeight="1" x14ac:dyDescent="0.25">
      <c r="A70" s="11" t="s">
        <v>63</v>
      </c>
      <c r="B70" s="12"/>
      <c r="C70" s="12"/>
      <c r="D70" s="12">
        <f>SUM(D68:D69)</f>
        <v>0</v>
      </c>
      <c r="E70" s="12">
        <f>SUM(E68:E69)</f>
        <v>0</v>
      </c>
      <c r="G70" s="19"/>
    </row>
    <row r="71" spans="1:10" ht="15" customHeight="1" x14ac:dyDescent="0.35">
      <c r="A71" s="5" t="s">
        <v>64</v>
      </c>
      <c r="B71" s="14" t="s">
        <v>62</v>
      </c>
      <c r="C71" s="14" t="s">
        <v>62</v>
      </c>
      <c r="D71" s="237"/>
      <c r="E71" s="14">
        <f t="shared" si="8"/>
        <v>0</v>
      </c>
      <c r="F71" s="29"/>
      <c r="G71" s="19"/>
      <c r="J71" s="20"/>
    </row>
    <row r="72" spans="1:10" s="3" customFormat="1" ht="15" customHeight="1" x14ac:dyDescent="0.25">
      <c r="A72" s="11" t="s">
        <v>65</v>
      </c>
      <c r="B72" s="12"/>
      <c r="C72" s="12"/>
      <c r="D72" s="12">
        <f>D70+D71</f>
        <v>0</v>
      </c>
      <c r="E72" s="12">
        <f t="shared" si="8"/>
        <v>0</v>
      </c>
      <c r="G72" s="19"/>
    </row>
    <row r="73" spans="1:10" ht="15" customHeight="1" x14ac:dyDescent="0.25">
      <c r="B73" s="21"/>
      <c r="C73" s="21"/>
      <c r="D73" s="24"/>
      <c r="E73" s="21"/>
      <c r="G73" s="19"/>
    </row>
    <row r="74" spans="1:10" s="3" customFormat="1" ht="15" customHeight="1" x14ac:dyDescent="0.25">
      <c r="A74" s="25"/>
      <c r="B74" s="26"/>
      <c r="C74" s="26"/>
      <c r="D74" s="26"/>
      <c r="E74" s="26"/>
      <c r="G74" s="19"/>
    </row>
    <row r="75" spans="1:10" s="17" customFormat="1" ht="24" customHeight="1" x14ac:dyDescent="0.35">
      <c r="A75" s="274" t="s">
        <v>79</v>
      </c>
      <c r="B75" s="274"/>
      <c r="C75" s="274"/>
      <c r="D75" s="274"/>
      <c r="E75" s="18">
        <f>E9+E18+E27+E36+E45+E54+E63+E72</f>
        <v>0</v>
      </c>
    </row>
    <row r="76" spans="1:10" ht="15" customHeight="1" x14ac:dyDescent="0.25">
      <c r="G76" s="19"/>
    </row>
    <row r="77" spans="1:10" s="3" customFormat="1" ht="15" customHeight="1" x14ac:dyDescent="0.25">
      <c r="A77" s="275"/>
      <c r="B77" s="275"/>
      <c r="C77" s="275"/>
      <c r="D77" s="275"/>
      <c r="E77" s="26"/>
      <c r="F77" s="1"/>
      <c r="G77" s="19"/>
    </row>
    <row r="78" spans="1:10" ht="15" customHeight="1" x14ac:dyDescent="0.25">
      <c r="E78" s="2"/>
      <c r="G78" s="19"/>
    </row>
  </sheetData>
  <sheetProtection algorithmName="SHA-512" hashValue="m4WckYspvldVSeARgax67UTR6w9u4kjJh+VgqFbqKkF7n5+fR8n8y76e37Epa9D7VgCxzKO8YrPFT9XM17kikg==" saltValue="f7CesJ4nR9FMBECYKxcobw==" spinCount="100000" sheet="1" objects="1" scenarios="1" selectLockedCells="1"/>
  <protectedRanges>
    <protectedRange sqref="B14 B23 B32 B41 B50 B5 B59 B68" name="catering1"/>
  </protectedRanges>
  <mergeCells count="10">
    <mergeCell ref="A3:E3"/>
    <mergeCell ref="A77:D77"/>
    <mergeCell ref="A12:E12"/>
    <mergeCell ref="A21:E21"/>
    <mergeCell ref="A30:E30"/>
    <mergeCell ref="A39:E39"/>
    <mergeCell ref="A48:E48"/>
    <mergeCell ref="A57:E57"/>
    <mergeCell ref="A75:D75"/>
    <mergeCell ref="A66:E66"/>
  </mergeCells>
  <pageMargins left="0.75" right="0.75" top="1" bottom="1" header="0.5" footer="0.5"/>
  <pageSetup paperSize="9" scale="68" fitToHeight="0" orientation="portrait" r:id="rId1"/>
  <headerFooter alignWithMargins="0"/>
  <rowBreaks count="1" manualBreakCount="1">
    <brk id="56"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CBCA-1095-46E3-A3B9-79708098393E}">
  <sheetPr codeName="Blad6"/>
  <dimension ref="A1:E9"/>
  <sheetViews>
    <sheetView workbookViewId="0">
      <selection activeCell="C4" sqref="C4"/>
    </sheetView>
  </sheetViews>
  <sheetFormatPr defaultColWidth="8.81640625" defaultRowHeight="11.5" x14ac:dyDescent="0.35"/>
  <cols>
    <col min="1" max="1" width="45.54296875" style="34" bestFit="1" customWidth="1"/>
    <col min="2" max="4" width="22.36328125" style="34" customWidth="1"/>
    <col min="5" max="16384" width="8.81640625" style="34"/>
  </cols>
  <sheetData>
    <row r="1" spans="1:5" x14ac:dyDescent="0.35">
      <c r="A1" s="39" t="s">
        <v>71</v>
      </c>
    </row>
    <row r="3" spans="1:5" s="36" customFormat="1" ht="23" x14ac:dyDescent="0.35">
      <c r="A3" s="35" t="s">
        <v>56</v>
      </c>
      <c r="B3" s="35" t="s">
        <v>76</v>
      </c>
      <c r="C3" s="35" t="s">
        <v>77</v>
      </c>
      <c r="D3" s="35" t="s">
        <v>59</v>
      </c>
    </row>
    <row r="4" spans="1:5" ht="15" customHeight="1" x14ac:dyDescent="0.35">
      <c r="A4" s="37" t="s">
        <v>116</v>
      </c>
      <c r="B4" s="130">
        <v>4000</v>
      </c>
      <c r="C4" s="242"/>
      <c r="D4" s="233">
        <f t="shared" ref="D4:D6" si="0">B4*C4</f>
        <v>0</v>
      </c>
    </row>
    <row r="5" spans="1:5" ht="15" customHeight="1" x14ac:dyDescent="0.35">
      <c r="A5" s="37" t="s">
        <v>114</v>
      </c>
      <c r="B5" s="130">
        <v>11500</v>
      </c>
      <c r="C5" s="242"/>
      <c r="D5" s="233">
        <f t="shared" si="0"/>
        <v>0</v>
      </c>
    </row>
    <row r="6" spans="1:5" ht="15" customHeight="1" x14ac:dyDescent="0.35">
      <c r="A6" s="37" t="s">
        <v>115</v>
      </c>
      <c r="B6" s="130">
        <v>600</v>
      </c>
      <c r="C6" s="242"/>
      <c r="D6" s="233">
        <f t="shared" si="0"/>
        <v>0</v>
      </c>
    </row>
    <row r="7" spans="1:5" s="36" customFormat="1" ht="15" customHeight="1" x14ac:dyDescent="0.35">
      <c r="A7" s="35" t="s">
        <v>63</v>
      </c>
      <c r="B7" s="38"/>
      <c r="C7" s="38"/>
      <c r="D7" s="234">
        <f>SUM(D4:D6)</f>
        <v>0</v>
      </c>
    </row>
    <row r="8" spans="1:5" ht="15" customHeight="1" x14ac:dyDescent="0.35">
      <c r="A8" s="279" t="s">
        <v>64</v>
      </c>
      <c r="B8" s="279"/>
      <c r="C8" s="279"/>
      <c r="D8" s="233">
        <f>D7*9%</f>
        <v>0</v>
      </c>
    </row>
    <row r="9" spans="1:5" s="36" customFormat="1" ht="20.5" customHeight="1" x14ac:dyDescent="0.35">
      <c r="A9" s="280" t="s">
        <v>78</v>
      </c>
      <c r="B9" s="281"/>
      <c r="C9" s="281"/>
      <c r="D9" s="234">
        <f>D8+D7</f>
        <v>0</v>
      </c>
      <c r="E9" s="34"/>
    </row>
  </sheetData>
  <sheetProtection algorithmName="SHA-512" hashValue="kF5Q/UDUtfUtuFDgUJiUwEHX5x6YZLZKak3zGJ4q1NXghv5A/qXUr5dEwKwFNc2JU/y+LPwTPNGX4nue7rgqgw==" saltValue="C1MMUwUF0qCqjC5GTRvXqQ==" spinCount="100000" sheet="1" objects="1" scenarios="1" selectLockedCells="1"/>
  <mergeCells count="2">
    <mergeCell ref="A8:C8"/>
    <mergeCell ref="A9:C9"/>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859E1-A706-42A2-BB64-6DB71F53B646}">
  <sheetPr codeName="Blad7">
    <pageSetUpPr fitToPage="1"/>
  </sheetPr>
  <dimension ref="A1:J125"/>
  <sheetViews>
    <sheetView showGridLines="0" topLeftCell="A35" zoomScale="95" zoomScaleNormal="95" workbookViewId="0">
      <selection activeCell="C6" sqref="C6"/>
    </sheetView>
  </sheetViews>
  <sheetFormatPr defaultColWidth="9.1796875" defaultRowHeight="13" x14ac:dyDescent="0.35"/>
  <cols>
    <col min="1" max="1" width="31" style="43" customWidth="1"/>
    <col min="2" max="2" width="9.453125" style="170" customWidth="1"/>
    <col min="3" max="4" width="17.453125" style="44" customWidth="1"/>
    <col min="5" max="8" width="17.453125" style="173" customWidth="1"/>
    <col min="9" max="9" width="24.54296875" style="173" customWidth="1"/>
    <col min="10" max="10" width="11.81640625" style="43" bestFit="1" customWidth="1"/>
    <col min="11" max="11" width="9.1796875" style="43"/>
    <col min="12" max="12" width="9.453125" style="43" bestFit="1" customWidth="1"/>
    <col min="13" max="16384" width="9.1796875" style="43"/>
  </cols>
  <sheetData>
    <row r="1" spans="1:9" ht="18.75" customHeight="1" x14ac:dyDescent="0.35">
      <c r="A1" s="42" t="s">
        <v>80</v>
      </c>
      <c r="C1" s="171">
        <v>22.765831500305499</v>
      </c>
      <c r="D1" s="171"/>
      <c r="E1" s="172">
        <f>(C1-D1)*'[4]PRIJSBLAD TOTAAL'!Q$4</f>
        <v>27.098737271711887</v>
      </c>
      <c r="F1" s="172"/>
      <c r="H1" s="174"/>
    </row>
    <row r="2" spans="1:9" ht="15" customHeight="1" x14ac:dyDescent="0.35"/>
    <row r="3" spans="1:9" ht="26" x14ac:dyDescent="0.35">
      <c r="A3" s="301" t="s">
        <v>82</v>
      </c>
      <c r="B3" s="302"/>
      <c r="C3" s="175" t="s">
        <v>111</v>
      </c>
      <c r="D3" s="175" t="s">
        <v>327</v>
      </c>
      <c r="G3" s="176" t="s">
        <v>64</v>
      </c>
    </row>
    <row r="4" spans="1:9" ht="15" customHeight="1" x14ac:dyDescent="0.35">
      <c r="A4" s="303" t="s">
        <v>90</v>
      </c>
      <c r="B4" s="304"/>
      <c r="C4" s="260"/>
      <c r="D4" s="260"/>
      <c r="E4" s="177"/>
      <c r="F4" s="177"/>
      <c r="G4" s="178">
        <v>0.21</v>
      </c>
    </row>
    <row r="5" spans="1:9" ht="15" customHeight="1" x14ac:dyDescent="0.35">
      <c r="A5" s="303" t="s">
        <v>91</v>
      </c>
      <c r="B5" s="304"/>
      <c r="C5" s="260"/>
      <c r="D5" s="260"/>
      <c r="E5" s="177"/>
      <c r="F5" s="177"/>
      <c r="G5" s="177"/>
    </row>
    <row r="6" spans="1:9" ht="15" customHeight="1" x14ac:dyDescent="0.35">
      <c r="A6" s="303" t="s">
        <v>92</v>
      </c>
      <c r="B6" s="304"/>
      <c r="C6" s="260"/>
      <c r="D6" s="260"/>
      <c r="E6" s="177"/>
      <c r="F6" s="177"/>
      <c r="G6" s="177"/>
    </row>
    <row r="7" spans="1:9" ht="15" customHeight="1" x14ac:dyDescent="0.35">
      <c r="A7" s="303" t="s">
        <v>93</v>
      </c>
      <c r="B7" s="304"/>
      <c r="C7" s="260"/>
      <c r="D7" s="260"/>
      <c r="E7" s="177"/>
      <c r="F7" s="177"/>
      <c r="G7" s="177"/>
    </row>
    <row r="8" spans="1:9" ht="15" customHeight="1" x14ac:dyDescent="0.35">
      <c r="A8" s="303" t="s">
        <v>94</v>
      </c>
      <c r="B8" s="304"/>
      <c r="C8" s="260"/>
      <c r="D8" s="260"/>
      <c r="E8" s="177"/>
      <c r="F8" s="177"/>
      <c r="G8" s="177"/>
    </row>
    <row r="9" spans="1:9" ht="15" customHeight="1" x14ac:dyDescent="0.35"/>
    <row r="10" spans="1:9" ht="15" customHeight="1" x14ac:dyDescent="0.35">
      <c r="A10" s="295" t="s">
        <v>81</v>
      </c>
      <c r="B10" s="296"/>
      <c r="C10" s="296"/>
      <c r="D10" s="296"/>
      <c r="E10" s="296"/>
      <c r="F10" s="296"/>
      <c r="G10" s="296"/>
      <c r="H10" s="296"/>
      <c r="I10" s="297"/>
    </row>
    <row r="11" spans="1:9" ht="15" customHeight="1" x14ac:dyDescent="0.35">
      <c r="A11" s="179" t="s">
        <v>82</v>
      </c>
      <c r="B11" s="180" t="s">
        <v>83</v>
      </c>
      <c r="C11" s="290" t="s">
        <v>84</v>
      </c>
      <c r="D11" s="290"/>
      <c r="E11" s="299" t="s">
        <v>112</v>
      </c>
      <c r="F11" s="300"/>
      <c r="G11" s="181" t="s">
        <v>85</v>
      </c>
      <c r="H11" s="181" t="s">
        <v>85</v>
      </c>
      <c r="I11" s="181" t="s">
        <v>85</v>
      </c>
    </row>
    <row r="12" spans="1:9" ht="15" customHeight="1" x14ac:dyDescent="0.35">
      <c r="A12" s="182"/>
      <c r="B12" s="180"/>
      <c r="C12" s="179" t="s">
        <v>86</v>
      </c>
      <c r="D12" s="179" t="s">
        <v>309</v>
      </c>
      <c r="E12" s="179" t="s">
        <v>113</v>
      </c>
      <c r="F12" s="179" t="s">
        <v>310</v>
      </c>
      <c r="G12" s="181" t="s">
        <v>87</v>
      </c>
      <c r="H12" s="181" t="s">
        <v>88</v>
      </c>
      <c r="I12" s="181" t="s">
        <v>89</v>
      </c>
    </row>
    <row r="13" spans="1:9" ht="15" customHeight="1" x14ac:dyDescent="0.35">
      <c r="A13" s="183" t="s">
        <v>90</v>
      </c>
      <c r="B13" s="261">
        <v>67</v>
      </c>
      <c r="C13" s="261">
        <f>B13</f>
        <v>67</v>
      </c>
      <c r="D13" s="261"/>
      <c r="E13" s="243"/>
      <c r="F13" s="243"/>
      <c r="G13" s="185">
        <f>($C$4*E13)+($D$4*F13)</f>
        <v>0</v>
      </c>
      <c r="H13" s="186">
        <f>I13/12</f>
        <v>0</v>
      </c>
      <c r="I13" s="186">
        <f>G13*255</f>
        <v>0</v>
      </c>
    </row>
    <row r="14" spans="1:9" ht="15" customHeight="1" x14ac:dyDescent="0.35">
      <c r="A14" s="183" t="s">
        <v>91</v>
      </c>
      <c r="B14" s="261">
        <v>0</v>
      </c>
      <c r="C14" s="261">
        <f t="shared" ref="C14:C17" si="0">B14</f>
        <v>0</v>
      </c>
      <c r="D14" s="261"/>
      <c r="E14" s="243"/>
      <c r="F14" s="243"/>
      <c r="G14" s="185">
        <f>($C$5*E14)+($D$5*F14)</f>
        <v>0</v>
      </c>
      <c r="H14" s="186">
        <f t="shared" ref="H14:H17" si="1">I14/12</f>
        <v>0</v>
      </c>
      <c r="I14" s="186">
        <f t="shared" ref="I14:I17" si="2">G14*255</f>
        <v>0</v>
      </c>
    </row>
    <row r="15" spans="1:9" ht="15" customHeight="1" x14ac:dyDescent="0.35">
      <c r="A15" s="183" t="s">
        <v>92</v>
      </c>
      <c r="B15" s="261">
        <v>2660</v>
      </c>
      <c r="C15" s="261">
        <f t="shared" si="0"/>
        <v>2660</v>
      </c>
      <c r="D15" s="261"/>
      <c r="E15" s="243"/>
      <c r="F15" s="243"/>
      <c r="G15" s="185">
        <f>($C$6*E15)+($D$6*F15)</f>
        <v>0</v>
      </c>
      <c r="H15" s="186">
        <f t="shared" si="1"/>
        <v>0</v>
      </c>
      <c r="I15" s="186">
        <f t="shared" si="2"/>
        <v>0</v>
      </c>
    </row>
    <row r="16" spans="1:9" ht="15" customHeight="1" x14ac:dyDescent="0.35">
      <c r="A16" s="183" t="s">
        <v>93</v>
      </c>
      <c r="B16" s="261">
        <v>949</v>
      </c>
      <c r="C16" s="261">
        <f t="shared" si="0"/>
        <v>949</v>
      </c>
      <c r="D16" s="261"/>
      <c r="E16" s="243"/>
      <c r="F16" s="243"/>
      <c r="G16" s="185">
        <f>($C$7*E16)+($D$7*F16)</f>
        <v>0</v>
      </c>
      <c r="H16" s="186">
        <f t="shared" si="1"/>
        <v>0</v>
      </c>
      <c r="I16" s="186">
        <f t="shared" si="2"/>
        <v>0</v>
      </c>
    </row>
    <row r="17" spans="1:9" ht="15" customHeight="1" x14ac:dyDescent="0.35">
      <c r="A17" s="183" t="s">
        <v>94</v>
      </c>
      <c r="B17" s="261">
        <v>68</v>
      </c>
      <c r="C17" s="261">
        <f t="shared" si="0"/>
        <v>68</v>
      </c>
      <c r="D17" s="261"/>
      <c r="E17" s="243"/>
      <c r="F17" s="243"/>
      <c r="G17" s="185">
        <f>($C$8*E17)+($D$8*F17)</f>
        <v>0</v>
      </c>
      <c r="H17" s="186">
        <f t="shared" si="1"/>
        <v>0</v>
      </c>
      <c r="I17" s="186">
        <f t="shared" si="2"/>
        <v>0</v>
      </c>
    </row>
    <row r="18" spans="1:9" s="191" customFormat="1" ht="15" customHeight="1" x14ac:dyDescent="0.35">
      <c r="A18" s="187" t="s">
        <v>63</v>
      </c>
      <c r="B18" s="180">
        <f>SUM(B13:B17)</f>
        <v>3744</v>
      </c>
      <c r="C18" s="188"/>
      <c r="D18" s="188"/>
      <c r="E18" s="189"/>
      <c r="F18" s="189"/>
      <c r="G18" s="190">
        <f>SUM(G13:G17)</f>
        <v>0</v>
      </c>
      <c r="H18" s="190">
        <f>SUM(H13:H17)</f>
        <v>0</v>
      </c>
      <c r="I18" s="190">
        <f t="shared" ref="I18" si="3">H18*12</f>
        <v>0</v>
      </c>
    </row>
    <row r="19" spans="1:9" ht="15" customHeight="1" x14ac:dyDescent="0.35">
      <c r="A19" s="291" t="s">
        <v>64</v>
      </c>
      <c r="B19" s="292"/>
      <c r="C19" s="292"/>
      <c r="D19" s="292"/>
      <c r="E19" s="292"/>
      <c r="F19" s="65"/>
      <c r="G19" s="185">
        <f>G18*$G$4</f>
        <v>0</v>
      </c>
      <c r="H19" s="185">
        <f t="shared" ref="H19:I19" si="4">H18*$G$4</f>
        <v>0</v>
      </c>
      <c r="I19" s="185">
        <f t="shared" si="4"/>
        <v>0</v>
      </c>
    </row>
    <row r="20" spans="1:9" s="191" customFormat="1" ht="15" customHeight="1" x14ac:dyDescent="0.35">
      <c r="A20" s="293" t="s">
        <v>95</v>
      </c>
      <c r="B20" s="294"/>
      <c r="C20" s="294"/>
      <c r="D20" s="294"/>
      <c r="E20" s="292"/>
      <c r="F20" s="189"/>
      <c r="G20" s="190">
        <f>G18+G19</f>
        <v>0</v>
      </c>
      <c r="H20" s="190">
        <f>I20/12</f>
        <v>0</v>
      </c>
      <c r="I20" s="190">
        <f>I18+I19</f>
        <v>0</v>
      </c>
    </row>
    <row r="21" spans="1:9" ht="15" customHeight="1" x14ac:dyDescent="0.35"/>
    <row r="22" spans="1:9" ht="15" customHeight="1" x14ac:dyDescent="0.35"/>
    <row r="23" spans="1:9" ht="15" customHeight="1" x14ac:dyDescent="0.35">
      <c r="A23" s="298" t="s">
        <v>96</v>
      </c>
      <c r="B23" s="298"/>
      <c r="C23" s="298"/>
      <c r="D23" s="298"/>
      <c r="E23" s="298"/>
      <c r="F23" s="298"/>
      <c r="G23" s="298"/>
      <c r="H23" s="298"/>
      <c r="I23" s="298"/>
    </row>
    <row r="24" spans="1:9" ht="15" customHeight="1" x14ac:dyDescent="0.35">
      <c r="A24" s="179" t="s">
        <v>82</v>
      </c>
      <c r="B24" s="180" t="s">
        <v>83</v>
      </c>
      <c r="C24" s="290" t="s">
        <v>84</v>
      </c>
      <c r="D24" s="290"/>
      <c r="E24" s="299" t="s">
        <v>112</v>
      </c>
      <c r="F24" s="300"/>
      <c r="G24" s="181" t="s">
        <v>85</v>
      </c>
      <c r="H24" s="181" t="s">
        <v>85</v>
      </c>
      <c r="I24" s="181" t="s">
        <v>85</v>
      </c>
    </row>
    <row r="25" spans="1:9" ht="15" customHeight="1" x14ac:dyDescent="0.35">
      <c r="A25" s="182"/>
      <c r="B25" s="180"/>
      <c r="C25" s="179" t="s">
        <v>86</v>
      </c>
      <c r="D25" s="179" t="s">
        <v>309</v>
      </c>
      <c r="E25" s="179" t="s">
        <v>113</v>
      </c>
      <c r="F25" s="179" t="s">
        <v>310</v>
      </c>
      <c r="G25" s="181" t="s">
        <v>87</v>
      </c>
      <c r="H25" s="181" t="s">
        <v>88</v>
      </c>
      <c r="I25" s="181" t="s">
        <v>89</v>
      </c>
    </row>
    <row r="26" spans="1:9" ht="15" customHeight="1" x14ac:dyDescent="0.35">
      <c r="A26" s="183" t="s">
        <v>90</v>
      </c>
      <c r="B26" s="261">
        <v>34.799999999999997</v>
      </c>
      <c r="C26" s="261">
        <f>B26</f>
        <v>34.799999999999997</v>
      </c>
      <c r="D26" s="261"/>
      <c r="E26" s="243"/>
      <c r="F26" s="243"/>
      <c r="G26" s="185">
        <f>($C$4*E26)+($D$4*F26)</f>
        <v>0</v>
      </c>
      <c r="H26" s="186">
        <f>I26/12</f>
        <v>0</v>
      </c>
      <c r="I26" s="186">
        <f>G26*255</f>
        <v>0</v>
      </c>
    </row>
    <row r="27" spans="1:9" ht="15" customHeight="1" x14ac:dyDescent="0.35">
      <c r="A27" s="183" t="s">
        <v>91</v>
      </c>
      <c r="B27" s="261">
        <v>478</v>
      </c>
      <c r="C27" s="261">
        <f t="shared" ref="C27:C30" si="5">B27</f>
        <v>478</v>
      </c>
      <c r="D27" s="261"/>
      <c r="E27" s="243"/>
      <c r="F27" s="243"/>
      <c r="G27" s="185">
        <f>($C$5*E27)+($D$5*F27)</f>
        <v>0</v>
      </c>
      <c r="H27" s="186">
        <f t="shared" ref="H27:H30" si="6">I27/12</f>
        <v>0</v>
      </c>
      <c r="I27" s="186">
        <f t="shared" ref="I27:I30" si="7">G27*255</f>
        <v>0</v>
      </c>
    </row>
    <row r="28" spans="1:9" ht="15" customHeight="1" x14ac:dyDescent="0.35">
      <c r="A28" s="183" t="s">
        <v>92</v>
      </c>
      <c r="B28" s="261">
        <v>1145</v>
      </c>
      <c r="C28" s="261">
        <f t="shared" si="5"/>
        <v>1145</v>
      </c>
      <c r="D28" s="261"/>
      <c r="E28" s="243"/>
      <c r="F28" s="243"/>
      <c r="G28" s="185">
        <f>($C$6*E28)+($D$6*F28)</f>
        <v>0</v>
      </c>
      <c r="H28" s="186">
        <f t="shared" si="6"/>
        <v>0</v>
      </c>
      <c r="I28" s="186">
        <f t="shared" si="7"/>
        <v>0</v>
      </c>
    </row>
    <row r="29" spans="1:9" ht="15" customHeight="1" x14ac:dyDescent="0.35">
      <c r="A29" s="183" t="s">
        <v>93</v>
      </c>
      <c r="B29" s="261">
        <v>5500</v>
      </c>
      <c r="C29" s="261">
        <f t="shared" si="5"/>
        <v>5500</v>
      </c>
      <c r="D29" s="261"/>
      <c r="E29" s="243"/>
      <c r="F29" s="243"/>
      <c r="G29" s="185">
        <f>($C$7*E29)+($D$7*F29)</f>
        <v>0</v>
      </c>
      <c r="H29" s="186">
        <f t="shared" si="6"/>
        <v>0</v>
      </c>
      <c r="I29" s="186">
        <f t="shared" si="7"/>
        <v>0</v>
      </c>
    </row>
    <row r="30" spans="1:9" ht="15" customHeight="1" x14ac:dyDescent="0.35">
      <c r="A30" s="183" t="s">
        <v>94</v>
      </c>
      <c r="B30" s="261">
        <v>139</v>
      </c>
      <c r="C30" s="261">
        <f t="shared" si="5"/>
        <v>139</v>
      </c>
      <c r="D30" s="261"/>
      <c r="E30" s="243"/>
      <c r="F30" s="243"/>
      <c r="G30" s="185">
        <f>($C$8*E30)+($D$8*F30)</f>
        <v>0</v>
      </c>
      <c r="H30" s="186">
        <f t="shared" si="6"/>
        <v>0</v>
      </c>
      <c r="I30" s="186">
        <f t="shared" si="7"/>
        <v>0</v>
      </c>
    </row>
    <row r="31" spans="1:9" s="191" customFormat="1" ht="15" customHeight="1" x14ac:dyDescent="0.35">
      <c r="A31" s="187" t="s">
        <v>63</v>
      </c>
      <c r="B31" s="180">
        <f>SUM(B26:B30)</f>
        <v>7296.8</v>
      </c>
      <c r="C31" s="188"/>
      <c r="D31" s="188"/>
      <c r="E31" s="189"/>
      <c r="F31" s="189"/>
      <c r="G31" s="190">
        <f>SUM(G26:G30)</f>
        <v>0</v>
      </c>
      <c r="H31" s="190">
        <f>SUM(H26:H30)</f>
        <v>0</v>
      </c>
      <c r="I31" s="190">
        <f t="shared" ref="I31" si="8">H31*12</f>
        <v>0</v>
      </c>
    </row>
    <row r="32" spans="1:9" ht="15" customHeight="1" x14ac:dyDescent="0.35">
      <c r="A32" s="291" t="s">
        <v>64</v>
      </c>
      <c r="B32" s="292"/>
      <c r="C32" s="292"/>
      <c r="D32" s="292"/>
      <c r="E32" s="292"/>
      <c r="F32" s="65"/>
      <c r="G32" s="185">
        <f>G31*$G$4</f>
        <v>0</v>
      </c>
      <c r="H32" s="185">
        <f t="shared" ref="H32" si="9">H31*$G$4</f>
        <v>0</v>
      </c>
      <c r="I32" s="185">
        <f t="shared" ref="I32" si="10">I31*$G$4</f>
        <v>0</v>
      </c>
    </row>
    <row r="33" spans="1:9" s="191" customFormat="1" ht="15" customHeight="1" x14ac:dyDescent="0.35">
      <c r="A33" s="293" t="s">
        <v>95</v>
      </c>
      <c r="B33" s="294"/>
      <c r="C33" s="294"/>
      <c r="D33" s="294"/>
      <c r="E33" s="292"/>
      <c r="F33" s="189"/>
      <c r="G33" s="190">
        <f>G31+G32</f>
        <v>0</v>
      </c>
      <c r="H33" s="190">
        <f>I33/12</f>
        <v>0</v>
      </c>
      <c r="I33" s="190">
        <f>I31+I32</f>
        <v>0</v>
      </c>
    </row>
    <row r="34" spans="1:9" ht="15" customHeight="1" x14ac:dyDescent="0.35"/>
    <row r="35" spans="1:9" ht="15" customHeight="1" x14ac:dyDescent="0.35"/>
    <row r="36" spans="1:9" ht="15" customHeight="1" x14ac:dyDescent="0.35">
      <c r="A36" s="295" t="s">
        <v>97</v>
      </c>
      <c r="B36" s="296"/>
      <c r="C36" s="296"/>
      <c r="D36" s="296"/>
      <c r="E36" s="296"/>
      <c r="F36" s="296"/>
      <c r="G36" s="296"/>
      <c r="H36" s="296"/>
      <c r="I36" s="297"/>
    </row>
    <row r="37" spans="1:9" ht="15" customHeight="1" x14ac:dyDescent="0.35">
      <c r="A37" s="179" t="s">
        <v>82</v>
      </c>
      <c r="B37" s="180" t="s">
        <v>83</v>
      </c>
      <c r="C37" s="290" t="s">
        <v>84</v>
      </c>
      <c r="D37" s="290"/>
      <c r="E37" s="286" t="s">
        <v>112</v>
      </c>
      <c r="F37" s="286"/>
      <c r="G37" s="181" t="s">
        <v>85</v>
      </c>
      <c r="H37" s="181" t="s">
        <v>85</v>
      </c>
      <c r="I37" s="181" t="s">
        <v>85</v>
      </c>
    </row>
    <row r="38" spans="1:9" ht="15" customHeight="1" x14ac:dyDescent="0.35">
      <c r="A38" s="182"/>
      <c r="B38" s="180"/>
      <c r="C38" s="179" t="s">
        <v>86</v>
      </c>
      <c r="D38" s="179" t="s">
        <v>309</v>
      </c>
      <c r="E38" s="179" t="s">
        <v>113</v>
      </c>
      <c r="F38" s="179" t="s">
        <v>310</v>
      </c>
      <c r="G38" s="181" t="s">
        <v>87</v>
      </c>
      <c r="H38" s="181" t="s">
        <v>88</v>
      </c>
      <c r="I38" s="181" t="s">
        <v>89</v>
      </c>
    </row>
    <row r="39" spans="1:9" ht="15" customHeight="1" x14ac:dyDescent="0.35">
      <c r="A39" s="183" t="s">
        <v>90</v>
      </c>
      <c r="B39" s="262">
        <v>43</v>
      </c>
      <c r="C39" s="261">
        <f>B39</f>
        <v>43</v>
      </c>
      <c r="D39" s="261"/>
      <c r="E39" s="243"/>
      <c r="F39" s="243"/>
      <c r="G39" s="185">
        <f>($C$4*E39)+($D$4*F39)</f>
        <v>0</v>
      </c>
      <c r="H39" s="186">
        <f>I39/12</f>
        <v>0</v>
      </c>
      <c r="I39" s="186">
        <f>G39*255</f>
        <v>0</v>
      </c>
    </row>
    <row r="40" spans="1:9" ht="15" customHeight="1" x14ac:dyDescent="0.35">
      <c r="A40" s="183" t="s">
        <v>91</v>
      </c>
      <c r="B40" s="262">
        <v>306</v>
      </c>
      <c r="C40" s="261">
        <f t="shared" ref="C40:C43" si="11">B40</f>
        <v>306</v>
      </c>
      <c r="D40" s="261"/>
      <c r="E40" s="243"/>
      <c r="F40" s="243"/>
      <c r="G40" s="185">
        <f>($C$5*E40)+($D$5*F40)</f>
        <v>0</v>
      </c>
      <c r="H40" s="186">
        <f t="shared" ref="H40:H43" si="12">I40/12</f>
        <v>0</v>
      </c>
      <c r="I40" s="186">
        <f t="shared" ref="I40:I43" si="13">G40*255</f>
        <v>0</v>
      </c>
    </row>
    <row r="41" spans="1:9" ht="15" customHeight="1" x14ac:dyDescent="0.35">
      <c r="A41" s="183" t="s">
        <v>92</v>
      </c>
      <c r="B41" s="262">
        <f>4685</f>
        <v>4685</v>
      </c>
      <c r="C41" s="261">
        <f t="shared" si="11"/>
        <v>4685</v>
      </c>
      <c r="D41" s="261"/>
      <c r="E41" s="243"/>
      <c r="F41" s="243"/>
      <c r="G41" s="185">
        <f>($C$6*E41)+($D$6*F41)</f>
        <v>0</v>
      </c>
      <c r="H41" s="186">
        <f t="shared" si="12"/>
        <v>0</v>
      </c>
      <c r="I41" s="186">
        <f t="shared" si="13"/>
        <v>0</v>
      </c>
    </row>
    <row r="42" spans="1:9" ht="15" customHeight="1" x14ac:dyDescent="0.35">
      <c r="A42" s="183" t="s">
        <v>93</v>
      </c>
      <c r="B42" s="262">
        <f>1473</f>
        <v>1473</v>
      </c>
      <c r="C42" s="261">
        <f t="shared" si="11"/>
        <v>1473</v>
      </c>
      <c r="D42" s="261"/>
      <c r="E42" s="243"/>
      <c r="F42" s="243"/>
      <c r="G42" s="185">
        <f>($C$7*E42)+($D$7*F42)</f>
        <v>0</v>
      </c>
      <c r="H42" s="186">
        <f t="shared" si="12"/>
        <v>0</v>
      </c>
      <c r="I42" s="186">
        <f t="shared" si="13"/>
        <v>0</v>
      </c>
    </row>
    <row r="43" spans="1:9" ht="15" customHeight="1" x14ac:dyDescent="0.35">
      <c r="A43" s="183" t="s">
        <v>94</v>
      </c>
      <c r="B43" s="262">
        <f>143*1.047</f>
        <v>149.721</v>
      </c>
      <c r="C43" s="261">
        <f t="shared" si="11"/>
        <v>149.721</v>
      </c>
      <c r="D43" s="261"/>
      <c r="E43" s="243"/>
      <c r="F43" s="243"/>
      <c r="G43" s="185">
        <f>($C$8*E43)+($D$8*F43)</f>
        <v>0</v>
      </c>
      <c r="H43" s="186">
        <f t="shared" si="12"/>
        <v>0</v>
      </c>
      <c r="I43" s="186">
        <f t="shared" si="13"/>
        <v>0</v>
      </c>
    </row>
    <row r="44" spans="1:9" s="191" customFormat="1" ht="15" customHeight="1" x14ac:dyDescent="0.35">
      <c r="A44" s="187" t="s">
        <v>63</v>
      </c>
      <c r="B44" s="180">
        <f>SUM(B39:B43)</f>
        <v>6656.7209999999995</v>
      </c>
      <c r="C44" s="188"/>
      <c r="D44" s="188"/>
      <c r="E44" s="189"/>
      <c r="F44" s="189"/>
      <c r="G44" s="190">
        <f>SUM(G39:G43)</f>
        <v>0</v>
      </c>
      <c r="H44" s="190">
        <f>SUM(H39:H43)</f>
        <v>0</v>
      </c>
      <c r="I44" s="190">
        <f t="shared" ref="I44" si="14">H44*12</f>
        <v>0</v>
      </c>
    </row>
    <row r="45" spans="1:9" ht="15" customHeight="1" x14ac:dyDescent="0.35">
      <c r="A45" s="291" t="s">
        <v>64</v>
      </c>
      <c r="B45" s="292"/>
      <c r="C45" s="292"/>
      <c r="D45" s="292"/>
      <c r="E45" s="292"/>
      <c r="F45" s="65"/>
      <c r="G45" s="185">
        <f>G44*$G$4</f>
        <v>0</v>
      </c>
      <c r="H45" s="185">
        <f t="shared" ref="H45" si="15">H44*$G$4</f>
        <v>0</v>
      </c>
      <c r="I45" s="185">
        <f t="shared" ref="I45" si="16">I44*$G$4</f>
        <v>0</v>
      </c>
    </row>
    <row r="46" spans="1:9" s="191" customFormat="1" ht="15" customHeight="1" x14ac:dyDescent="0.35">
      <c r="A46" s="293" t="s">
        <v>95</v>
      </c>
      <c r="B46" s="294"/>
      <c r="C46" s="294"/>
      <c r="D46" s="294"/>
      <c r="E46" s="292"/>
      <c r="F46" s="189"/>
      <c r="G46" s="190">
        <f>G44+G45</f>
        <v>0</v>
      </c>
      <c r="H46" s="190">
        <f>I46/12</f>
        <v>0</v>
      </c>
      <c r="I46" s="190">
        <f>I44+I45</f>
        <v>0</v>
      </c>
    </row>
    <row r="47" spans="1:9" ht="15" customHeight="1" x14ac:dyDescent="0.35"/>
    <row r="48" spans="1:9" ht="15" customHeight="1" x14ac:dyDescent="0.35"/>
    <row r="49" spans="1:9" ht="15" customHeight="1" x14ac:dyDescent="0.35">
      <c r="A49" s="295" t="s">
        <v>98</v>
      </c>
      <c r="B49" s="296"/>
      <c r="C49" s="296"/>
      <c r="D49" s="296"/>
      <c r="E49" s="296"/>
      <c r="F49" s="296"/>
      <c r="G49" s="296"/>
      <c r="H49" s="296"/>
      <c r="I49" s="297"/>
    </row>
    <row r="50" spans="1:9" ht="15" customHeight="1" x14ac:dyDescent="0.35">
      <c r="A50" s="179" t="s">
        <v>82</v>
      </c>
      <c r="B50" s="180" t="s">
        <v>83</v>
      </c>
      <c r="C50" s="290" t="s">
        <v>84</v>
      </c>
      <c r="D50" s="290"/>
      <c r="E50" s="286" t="s">
        <v>112</v>
      </c>
      <c r="F50" s="286"/>
      <c r="G50" s="181" t="s">
        <v>85</v>
      </c>
      <c r="H50" s="181" t="s">
        <v>85</v>
      </c>
      <c r="I50" s="181" t="s">
        <v>85</v>
      </c>
    </row>
    <row r="51" spans="1:9" ht="15" customHeight="1" x14ac:dyDescent="0.35">
      <c r="A51" s="182"/>
      <c r="B51" s="180"/>
      <c r="C51" s="179" t="s">
        <v>86</v>
      </c>
      <c r="D51" s="179" t="s">
        <v>309</v>
      </c>
      <c r="E51" s="179" t="s">
        <v>113</v>
      </c>
      <c r="F51" s="179" t="s">
        <v>310</v>
      </c>
      <c r="G51" s="181" t="s">
        <v>87</v>
      </c>
      <c r="H51" s="181" t="s">
        <v>88</v>
      </c>
      <c r="I51" s="181" t="s">
        <v>89</v>
      </c>
    </row>
    <row r="52" spans="1:9" ht="15" customHeight="1" x14ac:dyDescent="0.35">
      <c r="A52" s="183" t="s">
        <v>90</v>
      </c>
      <c r="B52" s="262">
        <v>0</v>
      </c>
      <c r="C52" s="261">
        <f>B52</f>
        <v>0</v>
      </c>
      <c r="D52" s="261"/>
      <c r="E52" s="243"/>
      <c r="F52" s="243"/>
      <c r="G52" s="185">
        <f>($C$4*E52)+($D$4*F52)</f>
        <v>0</v>
      </c>
      <c r="H52" s="186">
        <f>I52/12</f>
        <v>0</v>
      </c>
      <c r="I52" s="186">
        <f>G52*255</f>
        <v>0</v>
      </c>
    </row>
    <row r="53" spans="1:9" ht="15" customHeight="1" x14ac:dyDescent="0.35">
      <c r="A53" s="183" t="s">
        <v>91</v>
      </c>
      <c r="B53" s="262">
        <v>66</v>
      </c>
      <c r="C53" s="261">
        <f t="shared" ref="C53:C56" si="17">B53</f>
        <v>66</v>
      </c>
      <c r="D53" s="261"/>
      <c r="E53" s="243"/>
      <c r="F53" s="243"/>
      <c r="G53" s="185">
        <f>($C$5*E53)+($D$5*F53)</f>
        <v>0</v>
      </c>
      <c r="H53" s="186">
        <f t="shared" ref="H53:H56" si="18">I53/12</f>
        <v>0</v>
      </c>
      <c r="I53" s="186">
        <f t="shared" ref="I53:I56" si="19">G53*255</f>
        <v>0</v>
      </c>
    </row>
    <row r="54" spans="1:9" ht="15" customHeight="1" x14ac:dyDescent="0.35">
      <c r="A54" s="183" t="s">
        <v>92</v>
      </c>
      <c r="B54" s="262">
        <v>1611</v>
      </c>
      <c r="C54" s="261">
        <f t="shared" si="17"/>
        <v>1611</v>
      </c>
      <c r="D54" s="261"/>
      <c r="E54" s="243"/>
      <c r="F54" s="243"/>
      <c r="G54" s="185">
        <f>($C$6*E54)+($D$6*F54)</f>
        <v>0</v>
      </c>
      <c r="H54" s="186">
        <f t="shared" si="18"/>
        <v>0</v>
      </c>
      <c r="I54" s="186">
        <f t="shared" si="19"/>
        <v>0</v>
      </c>
    </row>
    <row r="55" spans="1:9" ht="15" customHeight="1" x14ac:dyDescent="0.35">
      <c r="A55" s="183" t="s">
        <v>93</v>
      </c>
      <c r="B55" s="262">
        <v>167</v>
      </c>
      <c r="C55" s="261">
        <f t="shared" si="17"/>
        <v>167</v>
      </c>
      <c r="D55" s="261"/>
      <c r="E55" s="243"/>
      <c r="F55" s="243"/>
      <c r="G55" s="185">
        <f>($C$7*E55)+($D$7*F55)</f>
        <v>0</v>
      </c>
      <c r="H55" s="186">
        <f t="shared" si="18"/>
        <v>0</v>
      </c>
      <c r="I55" s="186">
        <f t="shared" si="19"/>
        <v>0</v>
      </c>
    </row>
    <row r="56" spans="1:9" ht="15" customHeight="1" x14ac:dyDescent="0.35">
      <c r="A56" s="183" t="s">
        <v>94</v>
      </c>
      <c r="B56" s="262">
        <v>43</v>
      </c>
      <c r="C56" s="261">
        <f t="shared" si="17"/>
        <v>43</v>
      </c>
      <c r="D56" s="261"/>
      <c r="E56" s="243"/>
      <c r="F56" s="243"/>
      <c r="G56" s="185">
        <f>($C$8*E56)+($D$8*F56)</f>
        <v>0</v>
      </c>
      <c r="H56" s="186">
        <f t="shared" si="18"/>
        <v>0</v>
      </c>
      <c r="I56" s="186">
        <f t="shared" si="19"/>
        <v>0</v>
      </c>
    </row>
    <row r="57" spans="1:9" s="191" customFormat="1" ht="15" customHeight="1" x14ac:dyDescent="0.35">
      <c r="A57" s="187" t="s">
        <v>63</v>
      </c>
      <c r="B57" s="180">
        <f>SUM(B52:B56)</f>
        <v>1887</v>
      </c>
      <c r="C57" s="188"/>
      <c r="D57" s="188"/>
      <c r="E57" s="189"/>
      <c r="F57" s="189"/>
      <c r="G57" s="190">
        <f>SUM(G52:G56)</f>
        <v>0</v>
      </c>
      <c r="H57" s="190">
        <f>SUM(H52:H56)</f>
        <v>0</v>
      </c>
      <c r="I57" s="190">
        <f t="shared" ref="I57" si="20">H57*12</f>
        <v>0</v>
      </c>
    </row>
    <row r="58" spans="1:9" ht="15" customHeight="1" x14ac:dyDescent="0.35">
      <c r="A58" s="291" t="s">
        <v>64</v>
      </c>
      <c r="B58" s="292"/>
      <c r="C58" s="292"/>
      <c r="D58" s="292"/>
      <c r="E58" s="292"/>
      <c r="F58" s="65"/>
      <c r="G58" s="185">
        <f>G57*$G$4</f>
        <v>0</v>
      </c>
      <c r="H58" s="185">
        <f t="shared" ref="H58" si="21">H57*$G$4</f>
        <v>0</v>
      </c>
      <c r="I58" s="185">
        <f t="shared" ref="I58" si="22">I57*$G$4</f>
        <v>0</v>
      </c>
    </row>
    <row r="59" spans="1:9" s="191" customFormat="1" ht="15" customHeight="1" x14ac:dyDescent="0.35">
      <c r="A59" s="293" t="s">
        <v>95</v>
      </c>
      <c r="B59" s="294"/>
      <c r="C59" s="294"/>
      <c r="D59" s="294"/>
      <c r="E59" s="292"/>
      <c r="F59" s="189"/>
      <c r="G59" s="190">
        <f>G57+G58</f>
        <v>0</v>
      </c>
      <c r="H59" s="190">
        <f>I59/12</f>
        <v>0</v>
      </c>
      <c r="I59" s="190">
        <f>I57+I58</f>
        <v>0</v>
      </c>
    </row>
    <row r="60" spans="1:9" ht="15" customHeight="1" x14ac:dyDescent="0.35"/>
    <row r="61" spans="1:9" ht="15" customHeight="1" x14ac:dyDescent="0.35"/>
    <row r="62" spans="1:9" ht="15" customHeight="1" x14ac:dyDescent="0.35">
      <c r="A62" s="295" t="s">
        <v>99</v>
      </c>
      <c r="B62" s="296"/>
      <c r="C62" s="296"/>
      <c r="D62" s="296"/>
      <c r="E62" s="296"/>
      <c r="F62" s="296"/>
      <c r="G62" s="296"/>
      <c r="H62" s="296"/>
      <c r="I62" s="297"/>
    </row>
    <row r="63" spans="1:9" ht="15" customHeight="1" x14ac:dyDescent="0.35">
      <c r="A63" s="179" t="s">
        <v>82</v>
      </c>
      <c r="B63" s="180" t="s">
        <v>83</v>
      </c>
      <c r="C63" s="290" t="s">
        <v>84</v>
      </c>
      <c r="D63" s="290"/>
      <c r="E63" s="286" t="s">
        <v>112</v>
      </c>
      <c r="F63" s="286"/>
      <c r="G63" s="181" t="s">
        <v>85</v>
      </c>
      <c r="H63" s="181" t="s">
        <v>85</v>
      </c>
      <c r="I63" s="181" t="s">
        <v>85</v>
      </c>
    </row>
    <row r="64" spans="1:9" ht="15" customHeight="1" x14ac:dyDescent="0.35">
      <c r="A64" s="182"/>
      <c r="B64" s="180"/>
      <c r="C64" s="179" t="s">
        <v>86</v>
      </c>
      <c r="D64" s="179" t="s">
        <v>309</v>
      </c>
      <c r="E64" s="179" t="s">
        <v>113</v>
      </c>
      <c r="F64" s="179" t="s">
        <v>310</v>
      </c>
      <c r="G64" s="181" t="s">
        <v>87</v>
      </c>
      <c r="H64" s="181" t="s">
        <v>88</v>
      </c>
      <c r="I64" s="181" t="s">
        <v>89</v>
      </c>
    </row>
    <row r="65" spans="1:9" ht="15" customHeight="1" x14ac:dyDescent="0.35">
      <c r="A65" s="183" t="s">
        <v>90</v>
      </c>
      <c r="B65" s="262">
        <v>26</v>
      </c>
      <c r="C65" s="261">
        <f>B65</f>
        <v>26</v>
      </c>
      <c r="D65" s="261"/>
      <c r="E65" s="243"/>
      <c r="F65" s="243"/>
      <c r="G65" s="185">
        <f>($C$4*E65)+($D$4*F65)</f>
        <v>0</v>
      </c>
      <c r="H65" s="186">
        <f>I65/12</f>
        <v>0</v>
      </c>
      <c r="I65" s="186">
        <f>G65*255</f>
        <v>0</v>
      </c>
    </row>
    <row r="66" spans="1:9" ht="15" customHeight="1" x14ac:dyDescent="0.35">
      <c r="A66" s="183" t="s">
        <v>91</v>
      </c>
      <c r="B66" s="262">
        <v>0</v>
      </c>
      <c r="C66" s="261">
        <f t="shared" ref="C66:C69" si="23">B66</f>
        <v>0</v>
      </c>
      <c r="D66" s="261"/>
      <c r="E66" s="243"/>
      <c r="F66" s="243"/>
      <c r="G66" s="185">
        <f>($C$5*E66)+($D$5*F66)</f>
        <v>0</v>
      </c>
      <c r="H66" s="186">
        <f t="shared" ref="H66:H69" si="24">I66/12</f>
        <v>0</v>
      </c>
      <c r="I66" s="186">
        <f t="shared" ref="I66:I69" si="25">G66*255</f>
        <v>0</v>
      </c>
    </row>
    <row r="67" spans="1:9" ht="15" customHeight="1" x14ac:dyDescent="0.35">
      <c r="A67" s="183" t="s">
        <v>92</v>
      </c>
      <c r="B67" s="262">
        <v>1903</v>
      </c>
      <c r="C67" s="261">
        <f t="shared" si="23"/>
        <v>1903</v>
      </c>
      <c r="D67" s="261"/>
      <c r="E67" s="243"/>
      <c r="F67" s="243"/>
      <c r="G67" s="185">
        <f>($C$6*E67)+($D$6*F67)</f>
        <v>0</v>
      </c>
      <c r="H67" s="186">
        <f t="shared" si="24"/>
        <v>0</v>
      </c>
      <c r="I67" s="186">
        <f t="shared" si="25"/>
        <v>0</v>
      </c>
    </row>
    <row r="68" spans="1:9" ht="15" customHeight="1" x14ac:dyDescent="0.35">
      <c r="A68" s="183" t="s">
        <v>93</v>
      </c>
      <c r="B68" s="262">
        <v>487</v>
      </c>
      <c r="C68" s="261">
        <f t="shared" si="23"/>
        <v>487</v>
      </c>
      <c r="D68" s="261"/>
      <c r="E68" s="243"/>
      <c r="F68" s="243"/>
      <c r="G68" s="185">
        <f>($C$7*E68)+($D$7*F68)</f>
        <v>0</v>
      </c>
      <c r="H68" s="186">
        <f t="shared" si="24"/>
        <v>0</v>
      </c>
      <c r="I68" s="186">
        <f t="shared" si="25"/>
        <v>0</v>
      </c>
    </row>
    <row r="69" spans="1:9" ht="15" customHeight="1" x14ac:dyDescent="0.35">
      <c r="A69" s="183" t="s">
        <v>94</v>
      </c>
      <c r="B69" s="262">
        <v>119</v>
      </c>
      <c r="C69" s="261">
        <f t="shared" si="23"/>
        <v>119</v>
      </c>
      <c r="D69" s="261"/>
      <c r="E69" s="243"/>
      <c r="F69" s="243"/>
      <c r="G69" s="185">
        <f>($C$8*E69)+($D$8*F69)</f>
        <v>0</v>
      </c>
      <c r="H69" s="186">
        <f t="shared" si="24"/>
        <v>0</v>
      </c>
      <c r="I69" s="186">
        <f t="shared" si="25"/>
        <v>0</v>
      </c>
    </row>
    <row r="70" spans="1:9" s="191" customFormat="1" ht="15" customHeight="1" x14ac:dyDescent="0.35">
      <c r="A70" s="187" t="s">
        <v>63</v>
      </c>
      <c r="B70" s="180">
        <f>SUM(B65:B69)</f>
        <v>2535</v>
      </c>
      <c r="C70" s="188"/>
      <c r="D70" s="188"/>
      <c r="E70" s="189"/>
      <c r="F70" s="189"/>
      <c r="G70" s="190">
        <f>SUM(G65:G69)</f>
        <v>0</v>
      </c>
      <c r="H70" s="190">
        <f>SUM(H65:H69)</f>
        <v>0</v>
      </c>
      <c r="I70" s="190">
        <f t="shared" ref="I70" si="26">H70*12</f>
        <v>0</v>
      </c>
    </row>
    <row r="71" spans="1:9" ht="15" customHeight="1" x14ac:dyDescent="0.35">
      <c r="A71" s="291" t="s">
        <v>64</v>
      </c>
      <c r="B71" s="292"/>
      <c r="C71" s="292"/>
      <c r="D71" s="292"/>
      <c r="E71" s="292"/>
      <c r="F71" s="65"/>
      <c r="G71" s="185">
        <f>G70*$G$4</f>
        <v>0</v>
      </c>
      <c r="H71" s="185">
        <f t="shared" ref="H71" si="27">H70*$G$4</f>
        <v>0</v>
      </c>
      <c r="I71" s="185">
        <f t="shared" ref="I71" si="28">I70*$G$4</f>
        <v>0</v>
      </c>
    </row>
    <row r="72" spans="1:9" s="191" customFormat="1" ht="15" customHeight="1" x14ac:dyDescent="0.35">
      <c r="A72" s="293" t="s">
        <v>95</v>
      </c>
      <c r="B72" s="294"/>
      <c r="C72" s="294"/>
      <c r="D72" s="294"/>
      <c r="E72" s="292"/>
      <c r="F72" s="189"/>
      <c r="G72" s="190">
        <f>G70+G71</f>
        <v>0</v>
      </c>
      <c r="H72" s="190">
        <f>I72/12</f>
        <v>0</v>
      </c>
      <c r="I72" s="190">
        <f>I70+I71</f>
        <v>0</v>
      </c>
    </row>
    <row r="73" spans="1:9" ht="15" customHeight="1" x14ac:dyDescent="0.35"/>
    <row r="74" spans="1:9" ht="15" customHeight="1" thickBot="1" x14ac:dyDescent="0.4"/>
    <row r="75" spans="1:9" ht="15" customHeight="1" x14ac:dyDescent="0.35">
      <c r="A75" s="287" t="s">
        <v>100</v>
      </c>
      <c r="B75" s="288"/>
      <c r="C75" s="288"/>
      <c r="D75" s="288"/>
      <c r="E75" s="288"/>
      <c r="F75" s="288"/>
      <c r="G75" s="288"/>
      <c r="H75" s="288"/>
      <c r="I75" s="289"/>
    </row>
    <row r="76" spans="1:9" ht="15" customHeight="1" x14ac:dyDescent="0.35">
      <c r="A76" s="179" t="s">
        <v>82</v>
      </c>
      <c r="B76" s="180" t="s">
        <v>83</v>
      </c>
      <c r="C76" s="290" t="s">
        <v>84</v>
      </c>
      <c r="D76" s="290"/>
      <c r="E76" s="286" t="s">
        <v>112</v>
      </c>
      <c r="F76" s="286"/>
      <c r="G76" s="181" t="s">
        <v>85</v>
      </c>
      <c r="H76" s="181" t="s">
        <v>85</v>
      </c>
      <c r="I76" s="181" t="s">
        <v>85</v>
      </c>
    </row>
    <row r="77" spans="1:9" ht="15" customHeight="1" x14ac:dyDescent="0.35">
      <c r="A77" s="182"/>
      <c r="B77" s="180"/>
      <c r="C77" s="179" t="s">
        <v>86</v>
      </c>
      <c r="D77" s="179" t="s">
        <v>309</v>
      </c>
      <c r="E77" s="179" t="s">
        <v>113</v>
      </c>
      <c r="F77" s="179" t="s">
        <v>310</v>
      </c>
      <c r="G77" s="181" t="s">
        <v>87</v>
      </c>
      <c r="H77" s="181" t="s">
        <v>88</v>
      </c>
      <c r="I77" s="181" t="s">
        <v>89</v>
      </c>
    </row>
    <row r="78" spans="1:9" ht="15" customHeight="1" x14ac:dyDescent="0.35">
      <c r="A78" s="192" t="s">
        <v>90</v>
      </c>
      <c r="B78" s="193">
        <v>0</v>
      </c>
      <c r="C78" s="184">
        <f>B78</f>
        <v>0</v>
      </c>
      <c r="D78" s="261"/>
      <c r="E78" s="243"/>
      <c r="F78" s="243"/>
      <c r="G78" s="185">
        <f>($C$4*E78)+($D$4*F78)</f>
        <v>0</v>
      </c>
      <c r="H78" s="186">
        <f>I78/12</f>
        <v>0</v>
      </c>
      <c r="I78" s="186">
        <f>G78*255</f>
        <v>0</v>
      </c>
    </row>
    <row r="79" spans="1:9" ht="15" customHeight="1" x14ac:dyDescent="0.35">
      <c r="A79" s="194" t="s">
        <v>91</v>
      </c>
      <c r="B79" s="195">
        <v>120</v>
      </c>
      <c r="C79" s="184">
        <f t="shared" ref="C79:C82" si="29">B79</f>
        <v>120</v>
      </c>
      <c r="D79" s="261"/>
      <c r="E79" s="243"/>
      <c r="F79" s="243"/>
      <c r="G79" s="185">
        <f>($C$5*E79)+($D$5*F79)</f>
        <v>0</v>
      </c>
      <c r="H79" s="186">
        <f t="shared" ref="H79:H82" si="30">I79/12</f>
        <v>0</v>
      </c>
      <c r="I79" s="186">
        <f t="shared" ref="I79:I82" si="31">G79*255</f>
        <v>0</v>
      </c>
    </row>
    <row r="80" spans="1:9" ht="15" customHeight="1" x14ac:dyDescent="0.35">
      <c r="A80" s="194" t="s">
        <v>92</v>
      </c>
      <c r="B80" s="195">
        <v>1421</v>
      </c>
      <c r="C80" s="184">
        <f t="shared" si="29"/>
        <v>1421</v>
      </c>
      <c r="D80" s="261"/>
      <c r="E80" s="243"/>
      <c r="F80" s="243"/>
      <c r="G80" s="185">
        <f>($C$6*E80)+($D$6*F80)</f>
        <v>0</v>
      </c>
      <c r="H80" s="186">
        <f t="shared" si="30"/>
        <v>0</v>
      </c>
      <c r="I80" s="186">
        <f t="shared" si="31"/>
        <v>0</v>
      </c>
    </row>
    <row r="81" spans="1:9" ht="15" customHeight="1" x14ac:dyDescent="0.35">
      <c r="A81" s="194" t="s">
        <v>93</v>
      </c>
      <c r="B81" s="195">
        <v>253</v>
      </c>
      <c r="C81" s="184">
        <f t="shared" si="29"/>
        <v>253</v>
      </c>
      <c r="D81" s="261"/>
      <c r="E81" s="243"/>
      <c r="F81" s="243"/>
      <c r="G81" s="185">
        <f>($C$7*E81)+($D$7*F81)</f>
        <v>0</v>
      </c>
      <c r="H81" s="186">
        <f t="shared" si="30"/>
        <v>0</v>
      </c>
      <c r="I81" s="186">
        <f t="shared" si="31"/>
        <v>0</v>
      </c>
    </row>
    <row r="82" spans="1:9" ht="15" customHeight="1" thickBot="1" x14ac:dyDescent="0.4">
      <c r="A82" s="196" t="s">
        <v>94</v>
      </c>
      <c r="B82" s="197">
        <v>51</v>
      </c>
      <c r="C82" s="184">
        <f t="shared" si="29"/>
        <v>51</v>
      </c>
      <c r="D82" s="261"/>
      <c r="E82" s="243"/>
      <c r="F82" s="243"/>
      <c r="G82" s="185">
        <f>($C$8*E82)+($D$8*F82)</f>
        <v>0</v>
      </c>
      <c r="H82" s="186">
        <f t="shared" si="30"/>
        <v>0</v>
      </c>
      <c r="I82" s="186">
        <f t="shared" si="31"/>
        <v>0</v>
      </c>
    </row>
    <row r="83" spans="1:9" s="191" customFormat="1" ht="15" customHeight="1" thickBot="1" x14ac:dyDescent="0.4">
      <c r="A83" s="198" t="s">
        <v>63</v>
      </c>
      <c r="B83" s="199">
        <f>SUM(B78:B82)</f>
        <v>1845</v>
      </c>
      <c r="C83" s="188"/>
      <c r="D83" s="188"/>
      <c r="E83" s="189"/>
      <c r="F83" s="189"/>
      <c r="G83" s="190">
        <f>SUM(G78:G82)</f>
        <v>0</v>
      </c>
      <c r="H83" s="190">
        <f>SUM(H78:H82)</f>
        <v>0</v>
      </c>
      <c r="I83" s="190">
        <f t="shared" ref="I83" si="32">H83*12</f>
        <v>0</v>
      </c>
    </row>
    <row r="84" spans="1:9" ht="15" customHeight="1" x14ac:dyDescent="0.35">
      <c r="A84" s="291" t="s">
        <v>64</v>
      </c>
      <c r="B84" s="292"/>
      <c r="C84" s="292"/>
      <c r="D84" s="292"/>
      <c r="E84" s="292"/>
      <c r="F84" s="65"/>
      <c r="G84" s="185">
        <f>G83*$G$4</f>
        <v>0</v>
      </c>
      <c r="H84" s="185">
        <f t="shared" ref="H84" si="33">H83*$G$4</f>
        <v>0</v>
      </c>
      <c r="I84" s="185">
        <f t="shared" ref="I84" si="34">I83*$G$4</f>
        <v>0</v>
      </c>
    </row>
    <row r="85" spans="1:9" s="191" customFormat="1" ht="15" customHeight="1" x14ac:dyDescent="0.35">
      <c r="A85" s="293" t="s">
        <v>95</v>
      </c>
      <c r="B85" s="294"/>
      <c r="C85" s="294"/>
      <c r="D85" s="294"/>
      <c r="E85" s="292"/>
      <c r="F85" s="189"/>
      <c r="G85" s="190">
        <f>G83+G84</f>
        <v>0</v>
      </c>
      <c r="H85" s="190">
        <f>I85/12</f>
        <v>0</v>
      </c>
      <c r="I85" s="190">
        <f>I83+I84</f>
        <v>0</v>
      </c>
    </row>
    <row r="86" spans="1:9" ht="15" customHeight="1" x14ac:dyDescent="0.35"/>
    <row r="87" spans="1:9" ht="15" customHeight="1" thickBot="1" x14ac:dyDescent="0.4"/>
    <row r="88" spans="1:9" ht="15" customHeight="1" x14ac:dyDescent="0.35">
      <c r="A88" s="200" t="s">
        <v>101</v>
      </c>
      <c r="B88" s="201"/>
      <c r="C88" s="202"/>
      <c r="D88" s="202"/>
      <c r="E88" s="203"/>
      <c r="F88" s="203"/>
      <c r="G88" s="203"/>
      <c r="H88" s="203"/>
      <c r="I88" s="204"/>
    </row>
    <row r="89" spans="1:9" ht="15" customHeight="1" x14ac:dyDescent="0.35">
      <c r="A89" s="179" t="s">
        <v>82</v>
      </c>
      <c r="B89" s="180" t="s">
        <v>83</v>
      </c>
      <c r="C89" s="290" t="s">
        <v>84</v>
      </c>
      <c r="D89" s="290"/>
      <c r="E89" s="286" t="s">
        <v>112</v>
      </c>
      <c r="F89" s="286"/>
      <c r="G89" s="181" t="s">
        <v>85</v>
      </c>
      <c r="H89" s="181" t="s">
        <v>85</v>
      </c>
      <c r="I89" s="181" t="s">
        <v>85</v>
      </c>
    </row>
    <row r="90" spans="1:9" ht="15" customHeight="1" x14ac:dyDescent="0.35">
      <c r="A90" s="182"/>
      <c r="B90" s="180"/>
      <c r="C90" s="179" t="s">
        <v>86</v>
      </c>
      <c r="D90" s="179" t="s">
        <v>309</v>
      </c>
      <c r="E90" s="179" t="s">
        <v>113</v>
      </c>
      <c r="F90" s="179" t="s">
        <v>310</v>
      </c>
      <c r="G90" s="181" t="s">
        <v>87</v>
      </c>
      <c r="H90" s="181" t="s">
        <v>88</v>
      </c>
      <c r="I90" s="181" t="s">
        <v>89</v>
      </c>
    </row>
    <row r="91" spans="1:9" ht="15" customHeight="1" x14ac:dyDescent="0.35">
      <c r="A91" s="192" t="s">
        <v>90</v>
      </c>
      <c r="B91" s="193">
        <v>0</v>
      </c>
      <c r="C91" s="261">
        <f>B91</f>
        <v>0</v>
      </c>
      <c r="D91" s="261"/>
      <c r="E91" s="243"/>
      <c r="F91" s="243"/>
      <c r="G91" s="185">
        <f>($C$4*E91)+($D$4*F91)</f>
        <v>0</v>
      </c>
      <c r="H91" s="186">
        <f>I91/12</f>
        <v>0</v>
      </c>
      <c r="I91" s="186">
        <f>G91*255</f>
        <v>0</v>
      </c>
    </row>
    <row r="92" spans="1:9" ht="15" customHeight="1" x14ac:dyDescent="0.35">
      <c r="A92" s="194" t="s">
        <v>91</v>
      </c>
      <c r="B92" s="195">
        <v>391</v>
      </c>
      <c r="C92" s="261">
        <f>B92</f>
        <v>391</v>
      </c>
      <c r="D92" s="261"/>
      <c r="E92" s="243"/>
      <c r="F92" s="243"/>
      <c r="G92" s="185">
        <f>($C$5*E92)+($D$5*F92)</f>
        <v>0</v>
      </c>
      <c r="H92" s="186">
        <f t="shared" ref="H92:H95" si="35">I92/12</f>
        <v>0</v>
      </c>
      <c r="I92" s="186">
        <f t="shared" ref="I92:I95" si="36">G92*255</f>
        <v>0</v>
      </c>
    </row>
    <row r="93" spans="1:9" ht="15" customHeight="1" x14ac:dyDescent="0.35">
      <c r="A93" s="194" t="s">
        <v>92</v>
      </c>
      <c r="B93" s="195">
        <v>5608</v>
      </c>
      <c r="C93" s="261">
        <f>B93-D93</f>
        <v>5140</v>
      </c>
      <c r="D93" s="261">
        <v>468</v>
      </c>
      <c r="E93" s="243"/>
      <c r="F93" s="243"/>
      <c r="G93" s="185">
        <f>($C$6*E93)+($D$6*F93)</f>
        <v>0</v>
      </c>
      <c r="H93" s="186">
        <f t="shared" si="35"/>
        <v>0</v>
      </c>
      <c r="I93" s="186">
        <f t="shared" si="36"/>
        <v>0</v>
      </c>
    </row>
    <row r="94" spans="1:9" ht="15" customHeight="1" x14ac:dyDescent="0.35">
      <c r="A94" s="194" t="s">
        <v>93</v>
      </c>
      <c r="B94" s="195">
        <v>3321</v>
      </c>
      <c r="C94" s="261">
        <f t="shared" ref="C94:C95" si="37">B94</f>
        <v>3321</v>
      </c>
      <c r="D94" s="261"/>
      <c r="E94" s="243"/>
      <c r="F94" s="243"/>
      <c r="G94" s="185">
        <f>($C$7*E94)+($D$7*F94)</f>
        <v>0</v>
      </c>
      <c r="H94" s="186">
        <f t="shared" si="35"/>
        <v>0</v>
      </c>
      <c r="I94" s="186">
        <f t="shared" si="36"/>
        <v>0</v>
      </c>
    </row>
    <row r="95" spans="1:9" ht="15" customHeight="1" thickBot="1" x14ac:dyDescent="0.4">
      <c r="A95" s="196" t="s">
        <v>94</v>
      </c>
      <c r="B95" s="197">
        <v>338</v>
      </c>
      <c r="C95" s="261">
        <f t="shared" si="37"/>
        <v>338</v>
      </c>
      <c r="D95" s="261"/>
      <c r="E95" s="243"/>
      <c r="F95" s="243"/>
      <c r="G95" s="185">
        <f>($C$8*E95)+($D$8*F95)</f>
        <v>0</v>
      </c>
      <c r="H95" s="186">
        <f t="shared" si="35"/>
        <v>0</v>
      </c>
      <c r="I95" s="186">
        <f t="shared" si="36"/>
        <v>0</v>
      </c>
    </row>
    <row r="96" spans="1:9" s="191" customFormat="1" ht="15" customHeight="1" thickBot="1" x14ac:dyDescent="0.4">
      <c r="A96" s="198" t="s">
        <v>63</v>
      </c>
      <c r="B96" s="199">
        <f>SUM(B91:B95)</f>
        <v>9658</v>
      </c>
      <c r="C96" s="188"/>
      <c r="D96" s="188"/>
      <c r="E96" s="189"/>
      <c r="F96" s="189"/>
      <c r="G96" s="190">
        <f>SUM(G91:G95)</f>
        <v>0</v>
      </c>
      <c r="H96" s="190">
        <f>SUM(H91:H95)</f>
        <v>0</v>
      </c>
      <c r="I96" s="190">
        <f t="shared" ref="I96" si="38">H96*12</f>
        <v>0</v>
      </c>
    </row>
    <row r="97" spans="1:10" ht="15" customHeight="1" x14ac:dyDescent="0.35">
      <c r="A97" s="291" t="s">
        <v>64</v>
      </c>
      <c r="B97" s="292"/>
      <c r="C97" s="292"/>
      <c r="D97" s="292"/>
      <c r="E97" s="292"/>
      <c r="F97" s="65"/>
      <c r="G97" s="185">
        <f>G96*$G$4</f>
        <v>0</v>
      </c>
      <c r="H97" s="185">
        <f t="shared" ref="H97" si="39">H96*$G$4</f>
        <v>0</v>
      </c>
      <c r="I97" s="185">
        <f t="shared" ref="I97" si="40">I96*$G$4</f>
        <v>0</v>
      </c>
    </row>
    <row r="98" spans="1:10" s="191" customFormat="1" ht="15" customHeight="1" x14ac:dyDescent="0.35">
      <c r="A98" s="293" t="s">
        <v>95</v>
      </c>
      <c r="B98" s="294"/>
      <c r="C98" s="294"/>
      <c r="D98" s="294"/>
      <c r="E98" s="292"/>
      <c r="F98" s="189"/>
      <c r="G98" s="190">
        <f>G96+G97</f>
        <v>0</v>
      </c>
      <c r="H98" s="190">
        <f>I98/12</f>
        <v>0</v>
      </c>
      <c r="I98" s="190">
        <f>I96+I97</f>
        <v>0</v>
      </c>
    </row>
    <row r="99" spans="1:10" ht="15" customHeight="1" x14ac:dyDescent="0.35"/>
    <row r="100" spans="1:10" ht="15" customHeight="1" thickBot="1" x14ac:dyDescent="0.4"/>
    <row r="101" spans="1:10" ht="15" customHeight="1" x14ac:dyDescent="0.35">
      <c r="A101" s="287" t="s">
        <v>102</v>
      </c>
      <c r="B101" s="288"/>
      <c r="C101" s="288"/>
      <c r="D101" s="288"/>
      <c r="E101" s="288"/>
      <c r="F101" s="288"/>
      <c r="G101" s="288"/>
      <c r="H101" s="288"/>
      <c r="I101" s="289"/>
    </row>
    <row r="102" spans="1:10" ht="15" customHeight="1" x14ac:dyDescent="0.35">
      <c r="A102" s="179" t="s">
        <v>82</v>
      </c>
      <c r="B102" s="180" t="s">
        <v>83</v>
      </c>
      <c r="C102" s="290" t="s">
        <v>84</v>
      </c>
      <c r="D102" s="290"/>
      <c r="E102" s="286" t="s">
        <v>112</v>
      </c>
      <c r="F102" s="286"/>
      <c r="G102" s="181" t="s">
        <v>85</v>
      </c>
      <c r="H102" s="181" t="s">
        <v>85</v>
      </c>
      <c r="I102" s="181" t="s">
        <v>85</v>
      </c>
    </row>
    <row r="103" spans="1:10" ht="15" customHeight="1" x14ac:dyDescent="0.35">
      <c r="A103" s="182"/>
      <c r="B103" s="180"/>
      <c r="C103" s="179" t="s">
        <v>86</v>
      </c>
      <c r="D103" s="179" t="s">
        <v>309</v>
      </c>
      <c r="E103" s="179" t="s">
        <v>113</v>
      </c>
      <c r="F103" s="179" t="s">
        <v>310</v>
      </c>
      <c r="G103" s="181" t="s">
        <v>87</v>
      </c>
      <c r="H103" s="181" t="s">
        <v>88</v>
      </c>
      <c r="I103" s="181" t="s">
        <v>89</v>
      </c>
    </row>
    <row r="104" spans="1:10" ht="15" customHeight="1" x14ac:dyDescent="0.35">
      <c r="A104" s="192" t="s">
        <v>90</v>
      </c>
      <c r="B104" s="193">
        <v>0</v>
      </c>
      <c r="C104" s="261">
        <f>B104</f>
        <v>0</v>
      </c>
      <c r="D104" s="261"/>
      <c r="E104" s="243"/>
      <c r="F104" s="243"/>
      <c r="G104" s="185">
        <f>($C$4*E104)+($D$4*F104)</f>
        <v>0</v>
      </c>
      <c r="H104" s="186">
        <f>I104/12</f>
        <v>0</v>
      </c>
      <c r="I104" s="186">
        <f>G104*255</f>
        <v>0</v>
      </c>
    </row>
    <row r="105" spans="1:10" ht="15" customHeight="1" x14ac:dyDescent="0.35">
      <c r="A105" s="194" t="s">
        <v>91</v>
      </c>
      <c r="B105" s="195">
        <v>465</v>
      </c>
      <c r="C105" s="261">
        <f t="shared" ref="C105:C108" si="41">B105</f>
        <v>465</v>
      </c>
      <c r="D105" s="261"/>
      <c r="E105" s="243"/>
      <c r="F105" s="243"/>
      <c r="G105" s="185">
        <f>($C$5*E105)+($D$5*F105)</f>
        <v>0</v>
      </c>
      <c r="H105" s="186">
        <f t="shared" ref="H105:H108" si="42">I105/12</f>
        <v>0</v>
      </c>
      <c r="I105" s="186">
        <f t="shared" ref="I105:I108" si="43">G105*255</f>
        <v>0</v>
      </c>
    </row>
    <row r="106" spans="1:10" ht="15" customHeight="1" x14ac:dyDescent="0.35">
      <c r="A106" s="194" t="s">
        <v>92</v>
      </c>
      <c r="B106" s="195">
        <v>5237</v>
      </c>
      <c r="C106" s="261">
        <f t="shared" si="41"/>
        <v>5237</v>
      </c>
      <c r="D106" s="261"/>
      <c r="E106" s="243"/>
      <c r="F106" s="243"/>
      <c r="G106" s="185">
        <f>($C$6*E106)+($D$6*F106)</f>
        <v>0</v>
      </c>
      <c r="H106" s="186">
        <f t="shared" si="42"/>
        <v>0</v>
      </c>
      <c r="I106" s="186">
        <f t="shared" si="43"/>
        <v>0</v>
      </c>
    </row>
    <row r="107" spans="1:10" ht="15" customHeight="1" x14ac:dyDescent="0.35">
      <c r="A107" s="194" t="s">
        <v>93</v>
      </c>
      <c r="B107" s="195">
        <v>3020</v>
      </c>
      <c r="C107" s="261">
        <f t="shared" si="41"/>
        <v>3020</v>
      </c>
      <c r="D107" s="261"/>
      <c r="E107" s="243"/>
      <c r="F107" s="243"/>
      <c r="G107" s="185">
        <f>($C$7*E107)+($D$7*F107)</f>
        <v>0</v>
      </c>
      <c r="H107" s="186">
        <f t="shared" si="42"/>
        <v>0</v>
      </c>
      <c r="I107" s="186">
        <f t="shared" si="43"/>
        <v>0</v>
      </c>
    </row>
    <row r="108" spans="1:10" ht="15" customHeight="1" thickBot="1" x14ac:dyDescent="0.4">
      <c r="A108" s="196" t="s">
        <v>94</v>
      </c>
      <c r="B108" s="197">
        <v>189</v>
      </c>
      <c r="C108" s="261">
        <f t="shared" si="41"/>
        <v>189</v>
      </c>
      <c r="D108" s="261"/>
      <c r="E108" s="243"/>
      <c r="F108" s="243"/>
      <c r="G108" s="185">
        <f>($C$8*E108)+($D$8*F108)</f>
        <v>0</v>
      </c>
      <c r="H108" s="186">
        <f t="shared" si="42"/>
        <v>0</v>
      </c>
      <c r="I108" s="186">
        <f t="shared" si="43"/>
        <v>0</v>
      </c>
    </row>
    <row r="109" spans="1:10" s="191" customFormat="1" ht="15" customHeight="1" thickBot="1" x14ac:dyDescent="0.4">
      <c r="A109" s="198" t="s">
        <v>63</v>
      </c>
      <c r="B109" s="199">
        <f>SUM(B104:B108)</f>
        <v>8911</v>
      </c>
      <c r="C109" s="188"/>
      <c r="D109" s="188"/>
      <c r="E109" s="189"/>
      <c r="F109" s="189"/>
      <c r="G109" s="190">
        <f>SUM(G104:G108)</f>
        <v>0</v>
      </c>
      <c r="H109" s="190">
        <f>SUM(H104:H108)</f>
        <v>0</v>
      </c>
      <c r="I109" s="190">
        <f t="shared" ref="I109" si="44">H109*12</f>
        <v>0</v>
      </c>
    </row>
    <row r="110" spans="1:10" ht="15" customHeight="1" x14ac:dyDescent="0.35">
      <c r="A110" s="291" t="s">
        <v>64</v>
      </c>
      <c r="B110" s="292"/>
      <c r="C110" s="292"/>
      <c r="D110" s="292"/>
      <c r="E110" s="292"/>
      <c r="F110" s="65"/>
      <c r="G110" s="185">
        <f>G109*$G$4</f>
        <v>0</v>
      </c>
      <c r="H110" s="185">
        <f t="shared" ref="H110" si="45">H109*$G$4</f>
        <v>0</v>
      </c>
      <c r="I110" s="185">
        <f t="shared" ref="I110" si="46">I109*$G$4</f>
        <v>0</v>
      </c>
    </row>
    <row r="111" spans="1:10" s="191" customFormat="1" ht="15" customHeight="1" x14ac:dyDescent="0.35">
      <c r="A111" s="293" t="s">
        <v>311</v>
      </c>
      <c r="B111" s="294"/>
      <c r="C111" s="294"/>
      <c r="D111" s="294"/>
      <c r="E111" s="292"/>
      <c r="F111" s="189"/>
      <c r="G111" s="190">
        <f>G109+G110</f>
        <v>0</v>
      </c>
      <c r="H111" s="190">
        <f>I111/12</f>
        <v>0</v>
      </c>
      <c r="I111" s="190">
        <f>I109+I110</f>
        <v>0</v>
      </c>
    </row>
    <row r="112" spans="1:10" ht="15" customHeight="1" x14ac:dyDescent="0.35">
      <c r="J112" s="191"/>
    </row>
    <row r="113" spans="1:10" ht="15" customHeight="1" x14ac:dyDescent="0.35">
      <c r="J113" s="191"/>
    </row>
    <row r="114" spans="1:10" s="17" customFormat="1" ht="24" customHeight="1" x14ac:dyDescent="0.35">
      <c r="A114" s="282" t="s">
        <v>319</v>
      </c>
      <c r="B114" s="283"/>
      <c r="C114" s="283"/>
      <c r="D114" s="283"/>
      <c r="E114" s="283"/>
      <c r="F114" s="283"/>
      <c r="G114" s="283"/>
      <c r="H114" s="284"/>
      <c r="I114" s="214">
        <f>I20+I33+I46+I59+I72+I85+I98+I111</f>
        <v>0</v>
      </c>
    </row>
    <row r="115" spans="1:10" ht="15" customHeight="1" x14ac:dyDescent="0.35">
      <c r="J115" s="191"/>
    </row>
    <row r="117" spans="1:10" s="206" customFormat="1" ht="41.25" customHeight="1" x14ac:dyDescent="0.35">
      <c r="A117" s="168" t="s">
        <v>317</v>
      </c>
      <c r="B117" s="169" t="s">
        <v>316</v>
      </c>
      <c r="C117" s="211" t="s">
        <v>313</v>
      </c>
      <c r="D117" s="212" t="s">
        <v>120</v>
      </c>
      <c r="E117" s="212" t="s">
        <v>314</v>
      </c>
      <c r="F117" s="212" t="s">
        <v>315</v>
      </c>
      <c r="G117" s="205"/>
      <c r="H117" s="205"/>
      <c r="I117" s="205"/>
      <c r="J117" s="205"/>
    </row>
    <row r="118" spans="1:10" s="206" customFormat="1" ht="15" customHeight="1" x14ac:dyDescent="0.35">
      <c r="A118" s="207" t="s">
        <v>312</v>
      </c>
      <c r="B118" s="244"/>
      <c r="C118" s="215">
        <v>2537</v>
      </c>
      <c r="D118" s="208">
        <v>1</v>
      </c>
      <c r="E118" s="209">
        <f>B118*C118</f>
        <v>0</v>
      </c>
      <c r="F118" s="209">
        <f>E118*D118</f>
        <v>0</v>
      </c>
      <c r="G118" s="205"/>
      <c r="H118" s="205"/>
      <c r="I118" s="205"/>
      <c r="J118" s="205"/>
    </row>
    <row r="119" spans="1:10" s="206" customFormat="1" ht="15" customHeight="1" x14ac:dyDescent="0.35">
      <c r="A119" s="285" t="s">
        <v>318</v>
      </c>
      <c r="B119" s="285"/>
      <c r="C119" s="285"/>
      <c r="D119" s="285"/>
      <c r="E119" s="285"/>
      <c r="F119" s="213">
        <f>F118</f>
        <v>0</v>
      </c>
      <c r="G119" s="210"/>
      <c r="H119" s="210"/>
      <c r="I119" s="210"/>
      <c r="J119" s="210"/>
    </row>
    <row r="125" spans="1:10" s="17" customFormat="1" ht="24" customHeight="1" x14ac:dyDescent="0.35">
      <c r="A125" s="282" t="s">
        <v>79</v>
      </c>
      <c r="B125" s="283"/>
      <c r="C125" s="283"/>
      <c r="D125" s="283"/>
      <c r="E125" s="283"/>
      <c r="F125" s="283"/>
      <c r="G125" s="283"/>
      <c r="H125" s="284"/>
      <c r="I125" s="214">
        <f>I114+F119</f>
        <v>0</v>
      </c>
    </row>
  </sheetData>
  <sheetProtection algorithmName="SHA-512" hashValue="mhW5i7cqwNMmPoEMwfHej8+yXM58DOOTovB8mPaj+dP+0XEnCsxwos3posWeDFnUFwR97qgPrOnSdPTmuG983w==" saltValue="XIj65e/ZLc05Imheau60Vw==" spinCount="100000" sheet="1" objects="1" scenarios="1" selectLockedCells="1"/>
  <mergeCells count="48">
    <mergeCell ref="E89:F89"/>
    <mergeCell ref="C102:D102"/>
    <mergeCell ref="E102:F102"/>
    <mergeCell ref="A101:I101"/>
    <mergeCell ref="A8:B8"/>
    <mergeCell ref="C11:D11"/>
    <mergeCell ref="C24:D24"/>
    <mergeCell ref="A97:E97"/>
    <mergeCell ref="A98:E98"/>
    <mergeCell ref="A19:E19"/>
    <mergeCell ref="A20:E20"/>
    <mergeCell ref="A32:E32"/>
    <mergeCell ref="A33:E33"/>
    <mergeCell ref="A45:E45"/>
    <mergeCell ref="A46:E46"/>
    <mergeCell ref="A10:I10"/>
    <mergeCell ref="A23:I23"/>
    <mergeCell ref="E11:F11"/>
    <mergeCell ref="E24:F24"/>
    <mergeCell ref="C37:D37"/>
    <mergeCell ref="A3:B3"/>
    <mergeCell ref="A4:B4"/>
    <mergeCell ref="A5:B5"/>
    <mergeCell ref="A6:B6"/>
    <mergeCell ref="A7:B7"/>
    <mergeCell ref="A36:I36"/>
    <mergeCell ref="A49:I49"/>
    <mergeCell ref="C63:D63"/>
    <mergeCell ref="E63:F63"/>
    <mergeCell ref="A62:I62"/>
    <mergeCell ref="A58:E58"/>
    <mergeCell ref="A59:E59"/>
    <mergeCell ref="A114:H114"/>
    <mergeCell ref="A119:E119"/>
    <mergeCell ref="A125:H125"/>
    <mergeCell ref="E37:F37"/>
    <mergeCell ref="A75:I75"/>
    <mergeCell ref="C50:D50"/>
    <mergeCell ref="E50:F50"/>
    <mergeCell ref="A110:E110"/>
    <mergeCell ref="A111:E111"/>
    <mergeCell ref="A71:E71"/>
    <mergeCell ref="A72:E72"/>
    <mergeCell ref="A84:E84"/>
    <mergeCell ref="A85:E85"/>
    <mergeCell ref="C76:D76"/>
    <mergeCell ref="E76:F76"/>
    <mergeCell ref="C89:D89"/>
  </mergeCells>
  <pageMargins left="0.75" right="0.75" top="1" bottom="1" header="0.5" footer="0.5"/>
  <pageSetup paperSize="9" scale="76" fitToHeight="0" orientation="landscape" r:id="rId1"/>
  <headerFooter alignWithMargins="0"/>
  <rowBreaks count="1" manualBreakCount="1">
    <brk id="3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Button 1">
              <controlPr locked="0" defaultSize="0" print="0" autoFill="0" autoPict="0">
                <anchor moveWithCells="1" sizeWithCells="1">
                  <from>
                    <xdr:col>1</xdr:col>
                    <xdr:colOff>0</xdr:colOff>
                    <xdr:row>0</xdr:row>
                    <xdr:rowOff>0</xdr:rowOff>
                  </from>
                  <to>
                    <xdr:col>1</xdr:col>
                    <xdr:colOff>0</xdr:colOff>
                    <xdr:row>0</xdr:row>
                    <xdr:rowOff>0</xdr:rowOff>
                  </to>
                </anchor>
              </controlPr>
            </control>
          </mc:Choice>
        </mc:AlternateContent>
        <mc:AlternateContent xmlns:mc="http://schemas.openxmlformats.org/markup-compatibility/2006">
          <mc:Choice Requires="x14">
            <control shapeId="16386" r:id="rId5" name="Button 2">
              <controlPr defaultSize="0" print="0" autoFill="0" autoPict="0">
                <anchor moveWithCells="1" sizeWithCells="1">
                  <from>
                    <xdr:col>3</xdr:col>
                    <xdr:colOff>660400</xdr:colOff>
                    <xdr:row>0</xdr:row>
                    <xdr:rowOff>0</xdr:rowOff>
                  </from>
                  <to>
                    <xdr:col>4</xdr:col>
                    <xdr:colOff>0</xdr:colOff>
                    <xdr:row>0</xdr:row>
                    <xdr:rowOff>0</xdr:rowOff>
                  </to>
                </anchor>
              </controlPr>
            </control>
          </mc:Choice>
        </mc:AlternateContent>
        <mc:AlternateContent xmlns:mc="http://schemas.openxmlformats.org/markup-compatibility/2006">
          <mc:Choice Requires="x14">
            <control shapeId="16387" r:id="rId6" name="Button 3">
              <controlPr defaultSize="0" print="0" autoFill="0" autoPict="0">
                <anchor moveWithCells="1" sizeWithCells="1">
                  <from>
                    <xdr:col>2</xdr:col>
                    <xdr:colOff>0</xdr:colOff>
                    <xdr:row>0</xdr:row>
                    <xdr:rowOff>0</xdr:rowOff>
                  </from>
                  <to>
                    <xdr:col>2</xdr:col>
                    <xdr:colOff>0</xdr:colOff>
                    <xdr:row>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BAD04-4B74-43BA-A8F4-B9CEDAF0DAC3}">
  <sheetPr codeName="Blad8">
    <pageSetUpPr fitToPage="1"/>
  </sheetPr>
  <dimension ref="A1:J228"/>
  <sheetViews>
    <sheetView zoomScale="87" zoomScaleNormal="87" workbookViewId="0">
      <pane ySplit="1" topLeftCell="A35" activePane="bottomLeft" state="frozen"/>
      <selection activeCell="E5" sqref="E5"/>
      <selection pane="bottomLeft" activeCell="G70" sqref="G70"/>
    </sheetView>
  </sheetViews>
  <sheetFormatPr defaultColWidth="9.1796875" defaultRowHeight="15" customHeight="1" x14ac:dyDescent="0.35"/>
  <cols>
    <col min="1" max="1" width="32.81640625" style="43" customWidth="1"/>
    <col min="2" max="2" width="13.08984375" style="43" customWidth="1"/>
    <col min="3" max="3" width="14.1796875" style="43" customWidth="1"/>
    <col min="4" max="4" width="14.453125" style="43" bestFit="1" customWidth="1"/>
    <col min="5" max="5" width="14.453125" style="55" customWidth="1"/>
    <col min="6" max="6" width="19.08984375" style="48" bestFit="1" customWidth="1"/>
    <col min="7" max="7" width="20.1796875" style="48" bestFit="1" customWidth="1"/>
    <col min="8" max="8" width="13" style="43" bestFit="1" customWidth="1"/>
    <col min="9" max="9" width="22.81640625" style="48" bestFit="1" customWidth="1"/>
    <col min="10" max="10" width="22.1796875" style="48" bestFit="1" customWidth="1"/>
    <col min="11" max="16384" width="9.1796875" style="43"/>
  </cols>
  <sheetData>
    <row r="1" spans="1:10" ht="15" customHeight="1" x14ac:dyDescent="0.35">
      <c r="A1" s="42" t="s">
        <v>137</v>
      </c>
      <c r="B1" s="45"/>
      <c r="C1" s="46"/>
      <c r="D1" s="46"/>
      <c r="E1" s="46"/>
      <c r="F1" s="46"/>
      <c r="G1" s="47"/>
      <c r="H1" s="44"/>
    </row>
    <row r="2" spans="1:10" ht="15" customHeight="1" x14ac:dyDescent="0.35">
      <c r="A2" s="42"/>
      <c r="B2" s="46"/>
      <c r="C2" s="46"/>
      <c r="D2" s="46"/>
      <c r="E2" s="67"/>
      <c r="F2" s="67"/>
      <c r="H2" s="44"/>
    </row>
    <row r="3" spans="1:10" ht="15" customHeight="1" x14ac:dyDescent="0.35">
      <c r="A3" s="77" t="s">
        <v>117</v>
      </c>
      <c r="B3" s="100" t="s">
        <v>178</v>
      </c>
      <c r="C3" s="78" t="s">
        <v>138</v>
      </c>
      <c r="D3" s="100" t="s">
        <v>179</v>
      </c>
      <c r="E3" s="67"/>
      <c r="F3" s="67"/>
      <c r="H3" s="44"/>
    </row>
    <row r="4" spans="1:10" ht="15" customHeight="1" x14ac:dyDescent="0.35">
      <c r="A4" s="65" t="s">
        <v>103</v>
      </c>
      <c r="B4" s="246"/>
      <c r="C4" s="247"/>
      <c r="D4" s="66">
        <f>B4*(1+C4)</f>
        <v>0</v>
      </c>
      <c r="E4" s="67"/>
      <c r="F4" s="68"/>
      <c r="H4" s="44"/>
    </row>
    <row r="5" spans="1:10" ht="15" customHeight="1" x14ac:dyDescent="0.35">
      <c r="A5" s="65" t="s">
        <v>104</v>
      </c>
      <c r="B5" s="246"/>
      <c r="C5" s="247"/>
      <c r="D5" s="66">
        <f t="shared" ref="D5:D6" si="0">B5*(1+C5)</f>
        <v>0</v>
      </c>
      <c r="E5" s="67"/>
      <c r="F5" s="67"/>
      <c r="H5" s="44"/>
    </row>
    <row r="6" spans="1:10" ht="15" customHeight="1" x14ac:dyDescent="0.35">
      <c r="A6" s="65" t="s">
        <v>136</v>
      </c>
      <c r="B6" s="246"/>
      <c r="C6" s="247"/>
      <c r="D6" s="66">
        <f t="shared" si="0"/>
        <v>0</v>
      </c>
      <c r="E6" s="46"/>
      <c r="F6" s="46"/>
      <c r="H6" s="44"/>
    </row>
    <row r="7" spans="1:10" ht="15" customHeight="1" x14ac:dyDescent="0.35">
      <c r="A7" s="42"/>
      <c r="B7" s="46"/>
      <c r="C7" s="46"/>
      <c r="D7" s="46"/>
      <c r="E7" s="46"/>
      <c r="F7" s="46"/>
      <c r="H7" s="44"/>
    </row>
    <row r="8" spans="1:10" ht="15" customHeight="1" x14ac:dyDescent="0.35">
      <c r="A8" s="42"/>
      <c r="B8" s="46"/>
      <c r="C8" s="46"/>
      <c r="D8" s="46"/>
      <c r="E8" s="46"/>
      <c r="F8" s="46"/>
      <c r="H8" s="44"/>
    </row>
    <row r="9" spans="1:10" ht="15" customHeight="1" x14ac:dyDescent="0.35">
      <c r="A9" s="298" t="s">
        <v>0</v>
      </c>
      <c r="B9" s="298"/>
      <c r="C9" s="298"/>
      <c r="D9" s="298"/>
      <c r="E9" s="298"/>
      <c r="F9" s="298"/>
      <c r="G9" s="298"/>
      <c r="H9" s="298"/>
      <c r="I9" s="298"/>
      <c r="J9" s="298"/>
    </row>
    <row r="10" spans="1:10" ht="15" customHeight="1" x14ac:dyDescent="0.35">
      <c r="A10" s="77" t="s">
        <v>117</v>
      </c>
      <c r="B10" s="78" t="s">
        <v>118</v>
      </c>
      <c r="C10" s="78" t="s">
        <v>119</v>
      </c>
      <c r="D10" s="78" t="s">
        <v>142</v>
      </c>
      <c r="E10" s="79" t="s">
        <v>143</v>
      </c>
      <c r="F10" s="79" t="s">
        <v>144</v>
      </c>
      <c r="G10" s="80" t="s">
        <v>139</v>
      </c>
      <c r="H10" s="81" t="s">
        <v>120</v>
      </c>
      <c r="I10" s="82" t="s">
        <v>140</v>
      </c>
      <c r="J10" s="82" t="s">
        <v>141</v>
      </c>
    </row>
    <row r="11" spans="1:10" ht="15" customHeight="1" x14ac:dyDescent="0.35">
      <c r="A11" s="65" t="s">
        <v>123</v>
      </c>
      <c r="B11" s="69"/>
      <c r="C11" s="69">
        <v>444.49</v>
      </c>
      <c r="D11" s="69"/>
      <c r="E11" s="50">
        <f>C11</f>
        <v>444.49</v>
      </c>
      <c r="F11" s="51">
        <f>D5</f>
        <v>0</v>
      </c>
      <c r="G11" s="52">
        <f>E11*F11</f>
        <v>0</v>
      </c>
      <c r="H11" s="53">
        <v>2</v>
      </c>
      <c r="I11" s="52">
        <f>G11*H11</f>
        <v>0</v>
      </c>
      <c r="J11" s="52">
        <f>I11/12</f>
        <v>0</v>
      </c>
    </row>
    <row r="12" spans="1:10" ht="15" customHeight="1" x14ac:dyDescent="0.35">
      <c r="A12" s="65" t="s">
        <v>124</v>
      </c>
      <c r="B12" s="69"/>
      <c r="C12" s="69"/>
      <c r="D12" s="69">
        <v>1016.8</v>
      </c>
      <c r="E12" s="50">
        <f>D12</f>
        <v>1016.8</v>
      </c>
      <c r="F12" s="51">
        <f>D6</f>
        <v>0</v>
      </c>
      <c r="G12" s="52">
        <f>E12*F12</f>
        <v>0</v>
      </c>
      <c r="H12" s="53">
        <v>2</v>
      </c>
      <c r="I12" s="52">
        <f>H12*G12</f>
        <v>0</v>
      </c>
      <c r="J12" s="52">
        <f>I12/12</f>
        <v>0</v>
      </c>
    </row>
    <row r="13" spans="1:10" ht="15" customHeight="1" x14ac:dyDescent="0.35">
      <c r="A13" s="305" t="s">
        <v>125</v>
      </c>
      <c r="B13" s="306"/>
      <c r="C13" s="306"/>
      <c r="D13" s="306"/>
      <c r="E13" s="306"/>
      <c r="F13" s="306"/>
      <c r="G13" s="306"/>
      <c r="H13" s="307"/>
      <c r="I13" s="98">
        <f>I11+I12</f>
        <v>0</v>
      </c>
      <c r="J13" s="99">
        <f>I13/12</f>
        <v>0</v>
      </c>
    </row>
    <row r="14" spans="1:10" ht="15" customHeight="1" x14ac:dyDescent="0.35">
      <c r="E14" s="43"/>
    </row>
    <row r="15" spans="1:10" ht="15" customHeight="1" x14ac:dyDescent="0.35">
      <c r="E15" s="43"/>
    </row>
    <row r="16" spans="1:10" ht="15" customHeight="1" x14ac:dyDescent="0.35">
      <c r="A16" s="309" t="s">
        <v>17</v>
      </c>
      <c r="B16" s="309"/>
      <c r="C16" s="309"/>
      <c r="D16" s="309"/>
      <c r="E16" s="309"/>
      <c r="F16" s="309"/>
      <c r="G16" s="309"/>
      <c r="H16" s="309"/>
      <c r="I16" s="309"/>
      <c r="J16" s="309"/>
    </row>
    <row r="17" spans="1:10" ht="15" customHeight="1" x14ac:dyDescent="0.35">
      <c r="A17" s="77" t="s">
        <v>117</v>
      </c>
      <c r="B17" s="78" t="s">
        <v>118</v>
      </c>
      <c r="C17" s="78" t="s">
        <v>119</v>
      </c>
      <c r="D17" s="78" t="s">
        <v>142</v>
      </c>
      <c r="E17" s="79" t="s">
        <v>143</v>
      </c>
      <c r="F17" s="79" t="s">
        <v>144</v>
      </c>
      <c r="G17" s="80" t="s">
        <v>139</v>
      </c>
      <c r="H17" s="81" t="s">
        <v>120</v>
      </c>
      <c r="I17" s="82" t="s">
        <v>140</v>
      </c>
      <c r="J17" s="82" t="s">
        <v>141</v>
      </c>
    </row>
    <row r="18" spans="1:10" ht="15" customHeight="1" x14ac:dyDescent="0.35">
      <c r="A18" s="65" t="s">
        <v>123</v>
      </c>
      <c r="B18" s="69"/>
      <c r="C18" s="69">
        <v>2318.5300000000002</v>
      </c>
      <c r="D18" s="69"/>
      <c r="E18" s="56">
        <v>2318.5300000000002</v>
      </c>
      <c r="F18" s="51">
        <f>D5</f>
        <v>0</v>
      </c>
      <c r="G18" s="52">
        <f>E18*F18</f>
        <v>0</v>
      </c>
      <c r="H18" s="53">
        <v>2</v>
      </c>
      <c r="I18" s="52">
        <f>G18*H18</f>
        <v>0</v>
      </c>
      <c r="J18" s="52">
        <f>I18/12</f>
        <v>0</v>
      </c>
    </row>
    <row r="19" spans="1:10" ht="15" customHeight="1" x14ac:dyDescent="0.35">
      <c r="A19" s="65" t="s">
        <v>124</v>
      </c>
      <c r="B19" s="69"/>
      <c r="C19" s="69"/>
      <c r="D19" s="69">
        <v>3055.4</v>
      </c>
      <c r="E19" s="56">
        <v>3055.4</v>
      </c>
      <c r="F19" s="51">
        <f>D6</f>
        <v>0</v>
      </c>
      <c r="G19" s="52">
        <f>E19*F19</f>
        <v>0</v>
      </c>
      <c r="H19" s="53">
        <v>2</v>
      </c>
      <c r="I19" s="52">
        <f>H19*G19</f>
        <v>0</v>
      </c>
      <c r="J19" s="52">
        <f>I19/12</f>
        <v>0</v>
      </c>
    </row>
    <row r="20" spans="1:10" ht="15" customHeight="1" x14ac:dyDescent="0.35">
      <c r="A20" s="310" t="s">
        <v>125</v>
      </c>
      <c r="B20" s="310"/>
      <c r="C20" s="310"/>
      <c r="D20" s="310"/>
      <c r="E20" s="310"/>
      <c r="F20" s="310"/>
      <c r="G20" s="310"/>
      <c r="H20" s="310"/>
      <c r="I20" s="82">
        <f>I18+I19</f>
        <v>0</v>
      </c>
      <c r="J20" s="99">
        <f>I20/12</f>
        <v>0</v>
      </c>
    </row>
    <row r="21" spans="1:10" ht="15" customHeight="1" x14ac:dyDescent="0.35">
      <c r="E21" s="46"/>
    </row>
    <row r="22" spans="1:10" ht="15" customHeight="1" x14ac:dyDescent="0.35">
      <c r="E22" s="46"/>
    </row>
    <row r="23" spans="1:10" ht="15" customHeight="1" x14ac:dyDescent="0.35">
      <c r="A23" s="298" t="s">
        <v>18</v>
      </c>
      <c r="B23" s="298"/>
      <c r="C23" s="298"/>
      <c r="D23" s="298"/>
      <c r="E23" s="298"/>
      <c r="F23" s="298"/>
      <c r="G23" s="298"/>
      <c r="H23" s="298"/>
      <c r="I23" s="298"/>
      <c r="J23" s="298"/>
    </row>
    <row r="24" spans="1:10" ht="15" customHeight="1" x14ac:dyDescent="0.35">
      <c r="A24" s="77" t="s">
        <v>117</v>
      </c>
      <c r="B24" s="78" t="s">
        <v>118</v>
      </c>
      <c r="C24" s="78" t="s">
        <v>119</v>
      </c>
      <c r="D24" s="78" t="s">
        <v>142</v>
      </c>
      <c r="E24" s="79" t="s">
        <v>143</v>
      </c>
      <c r="F24" s="79" t="s">
        <v>144</v>
      </c>
      <c r="G24" s="80" t="s">
        <v>139</v>
      </c>
      <c r="H24" s="81" t="s">
        <v>120</v>
      </c>
      <c r="I24" s="82" t="s">
        <v>140</v>
      </c>
      <c r="J24" s="82" t="s">
        <v>141</v>
      </c>
    </row>
    <row r="25" spans="1:10" ht="15" customHeight="1" x14ac:dyDescent="0.35">
      <c r="A25" s="65" t="s">
        <v>122</v>
      </c>
      <c r="B25" s="69">
        <v>1940.09</v>
      </c>
      <c r="C25" s="69"/>
      <c r="D25" s="69"/>
      <c r="E25" s="56">
        <f>1896.09+44</f>
        <v>1940.09</v>
      </c>
      <c r="F25" s="51">
        <f>D4</f>
        <v>0</v>
      </c>
      <c r="G25" s="52">
        <f>E25*F25</f>
        <v>0</v>
      </c>
      <c r="H25" s="53">
        <v>3</v>
      </c>
      <c r="I25" s="52">
        <f>H25*G25</f>
        <v>0</v>
      </c>
      <c r="J25" s="52">
        <f>I25/12</f>
        <v>0</v>
      </c>
    </row>
    <row r="26" spans="1:10" ht="15" customHeight="1" x14ac:dyDescent="0.35">
      <c r="A26" s="65" t="s">
        <v>123</v>
      </c>
      <c r="B26" s="69"/>
      <c r="C26" s="69">
        <f>1918.76+66</f>
        <v>1984.76</v>
      </c>
      <c r="D26" s="69"/>
      <c r="E26" s="56">
        <f>C26</f>
        <v>1984.76</v>
      </c>
      <c r="F26" s="51">
        <f>D5</f>
        <v>0</v>
      </c>
      <c r="G26" s="52">
        <f>E26*F26</f>
        <v>0</v>
      </c>
      <c r="H26" s="53">
        <v>2</v>
      </c>
      <c r="I26" s="52">
        <f>H26*G26</f>
        <v>0</v>
      </c>
      <c r="J26" s="52">
        <f>I26/12</f>
        <v>0</v>
      </c>
    </row>
    <row r="27" spans="1:10" ht="15" customHeight="1" x14ac:dyDescent="0.35">
      <c r="A27" s="65" t="s">
        <v>124</v>
      </c>
      <c r="B27" s="69"/>
      <c r="C27" s="69"/>
      <c r="D27" s="69">
        <v>2109.1</v>
      </c>
      <c r="E27" s="56">
        <v>2109.1</v>
      </c>
      <c r="F27" s="51">
        <f>D6</f>
        <v>0</v>
      </c>
      <c r="G27" s="52">
        <f>E27*F27</f>
        <v>0</v>
      </c>
      <c r="H27" s="53">
        <v>2</v>
      </c>
      <c r="I27" s="52">
        <f>H27*G27</f>
        <v>0</v>
      </c>
      <c r="J27" s="52">
        <f>I27/12</f>
        <v>0</v>
      </c>
    </row>
    <row r="28" spans="1:10" ht="15" customHeight="1" x14ac:dyDescent="0.35">
      <c r="A28" s="83" t="s">
        <v>126</v>
      </c>
      <c r="B28" s="50"/>
      <c r="C28" s="50"/>
      <c r="D28" s="50"/>
      <c r="E28" s="56"/>
      <c r="F28" s="57"/>
      <c r="G28" s="248"/>
      <c r="H28" s="53">
        <v>2</v>
      </c>
      <c r="I28" s="59">
        <f>H28*G28</f>
        <v>0</v>
      </c>
      <c r="J28" s="52">
        <f>I28/12</f>
        <v>0</v>
      </c>
    </row>
    <row r="29" spans="1:10" ht="15" customHeight="1" x14ac:dyDescent="0.35">
      <c r="A29" s="310" t="s">
        <v>125</v>
      </c>
      <c r="B29" s="310"/>
      <c r="C29" s="310"/>
      <c r="D29" s="310"/>
      <c r="E29" s="310"/>
      <c r="F29" s="310"/>
      <c r="G29" s="310"/>
      <c r="H29" s="310"/>
      <c r="I29" s="82">
        <f>SUM(I25:I28)</f>
        <v>0</v>
      </c>
      <c r="J29" s="99">
        <f>I29/12</f>
        <v>0</v>
      </c>
    </row>
    <row r="30" spans="1:10" ht="15" customHeight="1" x14ac:dyDescent="0.35">
      <c r="E30" s="46"/>
    </row>
    <row r="31" spans="1:10" ht="15" customHeight="1" x14ac:dyDescent="0.35">
      <c r="E31" s="46"/>
    </row>
    <row r="32" spans="1:10" ht="15" customHeight="1" x14ac:dyDescent="0.35">
      <c r="A32" s="298" t="s">
        <v>25</v>
      </c>
      <c r="B32" s="298"/>
      <c r="C32" s="298"/>
      <c r="D32" s="298"/>
      <c r="E32" s="298"/>
      <c r="F32" s="298"/>
      <c r="G32" s="298"/>
      <c r="H32" s="298"/>
      <c r="I32" s="298"/>
      <c r="J32" s="298"/>
    </row>
    <row r="33" spans="1:10" ht="15" customHeight="1" x14ac:dyDescent="0.35">
      <c r="A33" s="77" t="s">
        <v>117</v>
      </c>
      <c r="B33" s="78" t="s">
        <v>118</v>
      </c>
      <c r="C33" s="78" t="s">
        <v>119</v>
      </c>
      <c r="D33" s="78" t="s">
        <v>142</v>
      </c>
      <c r="E33" s="79" t="s">
        <v>143</v>
      </c>
      <c r="F33" s="79" t="s">
        <v>144</v>
      </c>
      <c r="G33" s="80" t="s">
        <v>139</v>
      </c>
      <c r="H33" s="81" t="s">
        <v>120</v>
      </c>
      <c r="I33" s="82" t="s">
        <v>140</v>
      </c>
      <c r="J33" s="82" t="s">
        <v>141</v>
      </c>
    </row>
    <row r="34" spans="1:10" ht="15" customHeight="1" x14ac:dyDescent="0.35">
      <c r="A34" s="65" t="s">
        <v>123</v>
      </c>
      <c r="B34" s="69"/>
      <c r="C34" s="69">
        <v>364.05</v>
      </c>
      <c r="D34" s="69"/>
      <c r="E34" s="50">
        <v>364.05</v>
      </c>
      <c r="F34" s="51">
        <f>D5</f>
        <v>0</v>
      </c>
      <c r="G34" s="52">
        <f>E34*F34</f>
        <v>0</v>
      </c>
      <c r="H34" s="53">
        <v>2</v>
      </c>
      <c r="I34" s="52">
        <f>H34*G34</f>
        <v>0</v>
      </c>
      <c r="J34" s="52">
        <f>I34/12</f>
        <v>0</v>
      </c>
    </row>
    <row r="35" spans="1:10" ht="15" customHeight="1" x14ac:dyDescent="0.35">
      <c r="A35" s="65" t="s">
        <v>124</v>
      </c>
      <c r="B35" s="69"/>
      <c r="C35" s="69"/>
      <c r="D35" s="69">
        <v>880.42</v>
      </c>
      <c r="E35" s="56">
        <v>880.42</v>
      </c>
      <c r="F35" s="51">
        <f>D6</f>
        <v>0</v>
      </c>
      <c r="G35" s="52">
        <f>E35*F35</f>
        <v>0</v>
      </c>
      <c r="H35" s="53">
        <v>2</v>
      </c>
      <c r="I35" s="52">
        <f>H35*G35</f>
        <v>0</v>
      </c>
      <c r="J35" s="52">
        <f>I35/12</f>
        <v>0</v>
      </c>
    </row>
    <row r="36" spans="1:10" ht="15" customHeight="1" x14ac:dyDescent="0.35">
      <c r="A36" s="310" t="s">
        <v>125</v>
      </c>
      <c r="B36" s="310"/>
      <c r="C36" s="310"/>
      <c r="D36" s="310"/>
      <c r="E36" s="310"/>
      <c r="F36" s="310"/>
      <c r="G36" s="310"/>
      <c r="H36" s="310"/>
      <c r="I36" s="82">
        <f>I34+I35</f>
        <v>0</v>
      </c>
      <c r="J36" s="99">
        <f>I36/12</f>
        <v>0</v>
      </c>
    </row>
    <row r="37" spans="1:10" ht="15" customHeight="1" x14ac:dyDescent="0.35">
      <c r="E37" s="46"/>
    </row>
    <row r="38" spans="1:10" ht="15" customHeight="1" x14ac:dyDescent="0.35">
      <c r="E38" s="46"/>
    </row>
    <row r="39" spans="1:10" ht="15" customHeight="1" x14ac:dyDescent="0.35">
      <c r="A39" s="298" t="s">
        <v>29</v>
      </c>
      <c r="B39" s="298"/>
      <c r="C39" s="298"/>
      <c r="D39" s="298"/>
      <c r="E39" s="298"/>
      <c r="F39" s="298"/>
      <c r="G39" s="298"/>
      <c r="H39" s="298"/>
      <c r="I39" s="298"/>
      <c r="J39" s="298"/>
    </row>
    <row r="40" spans="1:10" ht="15" customHeight="1" x14ac:dyDescent="0.35">
      <c r="A40" s="77" t="s">
        <v>117</v>
      </c>
      <c r="B40" s="78" t="s">
        <v>118</v>
      </c>
      <c r="C40" s="78" t="s">
        <v>119</v>
      </c>
      <c r="D40" s="78" t="s">
        <v>142</v>
      </c>
      <c r="E40" s="79" t="s">
        <v>143</v>
      </c>
      <c r="F40" s="79" t="s">
        <v>144</v>
      </c>
      <c r="G40" s="80" t="s">
        <v>139</v>
      </c>
      <c r="H40" s="81" t="s">
        <v>120</v>
      </c>
      <c r="I40" s="82" t="s">
        <v>140</v>
      </c>
      <c r="J40" s="82" t="s">
        <v>141</v>
      </c>
    </row>
    <row r="41" spans="1:10" ht="15" customHeight="1" x14ac:dyDescent="0.35">
      <c r="A41" s="65" t="s">
        <v>123</v>
      </c>
      <c r="B41" s="69"/>
      <c r="C41" s="69">
        <v>770.28</v>
      </c>
      <c r="D41" s="69"/>
      <c r="E41" s="50">
        <v>770.28</v>
      </c>
      <c r="F41" s="51">
        <f>D5</f>
        <v>0</v>
      </c>
      <c r="G41" s="52">
        <f>E41*F41</f>
        <v>0</v>
      </c>
      <c r="H41" s="53">
        <v>2</v>
      </c>
      <c r="I41" s="52">
        <f>H41*G41</f>
        <v>0</v>
      </c>
      <c r="J41" s="52">
        <f>I41/12</f>
        <v>0</v>
      </c>
    </row>
    <row r="42" spans="1:10" ht="15" customHeight="1" x14ac:dyDescent="0.35">
      <c r="A42" s="65" t="s">
        <v>124</v>
      </c>
      <c r="B42" s="69"/>
      <c r="C42" s="69"/>
      <c r="D42" s="69">
        <v>867.62</v>
      </c>
      <c r="E42" s="50">
        <v>867.62</v>
      </c>
      <c r="F42" s="51">
        <f>D6</f>
        <v>0</v>
      </c>
      <c r="G42" s="52">
        <f>E42*F42</f>
        <v>0</v>
      </c>
      <c r="H42" s="53">
        <v>2</v>
      </c>
      <c r="I42" s="52">
        <f>H42*G42</f>
        <v>0</v>
      </c>
      <c r="J42" s="52">
        <f>I42/12</f>
        <v>0</v>
      </c>
    </row>
    <row r="43" spans="1:10" ht="15" customHeight="1" x14ac:dyDescent="0.35">
      <c r="A43" s="310" t="s">
        <v>125</v>
      </c>
      <c r="B43" s="310"/>
      <c r="C43" s="310"/>
      <c r="D43" s="310"/>
      <c r="E43" s="310"/>
      <c r="F43" s="310"/>
      <c r="G43" s="310"/>
      <c r="H43" s="310"/>
      <c r="I43" s="82">
        <f>I41+I42</f>
        <v>0</v>
      </c>
      <c r="J43" s="99">
        <f>I43/12</f>
        <v>0</v>
      </c>
    </row>
    <row r="44" spans="1:10" ht="15" customHeight="1" x14ac:dyDescent="0.35">
      <c r="E44" s="46"/>
    </row>
    <row r="45" spans="1:10" ht="15" customHeight="1" x14ac:dyDescent="0.35">
      <c r="A45" s="245"/>
      <c r="E45" s="46"/>
    </row>
    <row r="46" spans="1:10" ht="15" customHeight="1" x14ac:dyDescent="0.35">
      <c r="A46" s="298" t="s">
        <v>33</v>
      </c>
      <c r="B46" s="298"/>
      <c r="C46" s="298"/>
      <c r="D46" s="298"/>
      <c r="E46" s="298"/>
      <c r="F46" s="298"/>
      <c r="G46" s="298"/>
      <c r="H46" s="298"/>
      <c r="I46" s="298"/>
      <c r="J46" s="298"/>
    </row>
    <row r="47" spans="1:10" ht="15" customHeight="1" x14ac:dyDescent="0.35">
      <c r="A47" s="84" t="s">
        <v>117</v>
      </c>
      <c r="B47" s="85" t="s">
        <v>118</v>
      </c>
      <c r="C47" s="85" t="s">
        <v>119</v>
      </c>
      <c r="D47" s="85" t="s">
        <v>142</v>
      </c>
      <c r="E47" s="86" t="s">
        <v>143</v>
      </c>
      <c r="F47" s="86" t="s">
        <v>144</v>
      </c>
      <c r="G47" s="87" t="s">
        <v>139</v>
      </c>
      <c r="H47" s="88" t="s">
        <v>120</v>
      </c>
      <c r="I47" s="89" t="s">
        <v>140</v>
      </c>
      <c r="J47" s="89" t="s">
        <v>141</v>
      </c>
    </row>
    <row r="48" spans="1:10" ht="15" customHeight="1" x14ac:dyDescent="0.35">
      <c r="A48" s="49" t="s">
        <v>123</v>
      </c>
      <c r="B48" s="69"/>
      <c r="C48" s="69">
        <v>854.51</v>
      </c>
      <c r="D48" s="69"/>
      <c r="E48" s="56">
        <v>854.51</v>
      </c>
      <c r="F48" s="51">
        <f>D5</f>
        <v>0</v>
      </c>
      <c r="G48" s="52">
        <f>E48*F48</f>
        <v>0</v>
      </c>
      <c r="H48" s="53">
        <v>2</v>
      </c>
      <c r="I48" s="54">
        <f>H48*G48</f>
        <v>0</v>
      </c>
      <c r="J48" s="52">
        <f>I48/12</f>
        <v>0</v>
      </c>
    </row>
    <row r="49" spans="1:10" ht="15" customHeight="1" x14ac:dyDescent="0.35">
      <c r="A49" s="49" t="s">
        <v>124</v>
      </c>
      <c r="B49" s="69"/>
      <c r="C49" s="69"/>
      <c r="D49" s="69">
        <v>986.83</v>
      </c>
      <c r="E49" s="56">
        <v>986.83</v>
      </c>
      <c r="F49" s="51">
        <f>D6</f>
        <v>0</v>
      </c>
      <c r="G49" s="52">
        <f>E49*F49</f>
        <v>0</v>
      </c>
      <c r="H49" s="53">
        <v>2</v>
      </c>
      <c r="I49" s="54">
        <f>H49*G49</f>
        <v>0</v>
      </c>
      <c r="J49" s="52">
        <f>I49/12</f>
        <v>0</v>
      </c>
    </row>
    <row r="50" spans="1:10" ht="15" customHeight="1" x14ac:dyDescent="0.35">
      <c r="A50" s="305" t="s">
        <v>125</v>
      </c>
      <c r="B50" s="306"/>
      <c r="C50" s="306"/>
      <c r="D50" s="306"/>
      <c r="E50" s="306"/>
      <c r="F50" s="306"/>
      <c r="G50" s="306"/>
      <c r="H50" s="307"/>
      <c r="I50" s="98">
        <f>I48+I49</f>
        <v>0</v>
      </c>
      <c r="J50" s="99">
        <f>I50/12</f>
        <v>0</v>
      </c>
    </row>
    <row r="51" spans="1:10" ht="15" customHeight="1" x14ac:dyDescent="0.35">
      <c r="E51" s="46"/>
    </row>
    <row r="52" spans="1:10" ht="15" customHeight="1" x14ac:dyDescent="0.35">
      <c r="E52" s="46"/>
    </row>
    <row r="53" spans="1:10" ht="15" customHeight="1" x14ac:dyDescent="0.35">
      <c r="A53" s="298" t="s">
        <v>37</v>
      </c>
      <c r="B53" s="298"/>
      <c r="C53" s="298"/>
      <c r="D53" s="298"/>
      <c r="E53" s="298"/>
      <c r="F53" s="298"/>
      <c r="G53" s="298"/>
      <c r="H53" s="298"/>
      <c r="I53" s="298"/>
      <c r="J53" s="298"/>
    </row>
    <row r="54" spans="1:10" ht="15" customHeight="1" x14ac:dyDescent="0.35">
      <c r="A54" s="84" t="s">
        <v>117</v>
      </c>
      <c r="B54" s="85" t="s">
        <v>118</v>
      </c>
      <c r="C54" s="85" t="s">
        <v>119</v>
      </c>
      <c r="D54" s="85" t="s">
        <v>142</v>
      </c>
      <c r="E54" s="86" t="s">
        <v>143</v>
      </c>
      <c r="F54" s="86" t="s">
        <v>144</v>
      </c>
      <c r="G54" s="87" t="s">
        <v>139</v>
      </c>
      <c r="H54" s="88" t="s">
        <v>120</v>
      </c>
      <c r="I54" s="89" t="s">
        <v>140</v>
      </c>
      <c r="J54" s="89" t="s">
        <v>141</v>
      </c>
    </row>
    <row r="55" spans="1:10" ht="15" customHeight="1" x14ac:dyDescent="0.35">
      <c r="A55" s="49" t="s">
        <v>122</v>
      </c>
      <c r="B55" s="69">
        <v>2508.8000000000002</v>
      </c>
      <c r="C55" s="69"/>
      <c r="D55" s="69"/>
      <c r="E55" s="56">
        <f>2397.8+111</f>
        <v>2508.8000000000002</v>
      </c>
      <c r="F55" s="51">
        <f>D4</f>
        <v>0</v>
      </c>
      <c r="G55" s="52">
        <f>E55*F55</f>
        <v>0</v>
      </c>
      <c r="H55" s="53">
        <v>3</v>
      </c>
      <c r="I55" s="54">
        <f t="shared" ref="I55:I60" si="1">H55*G55</f>
        <v>0</v>
      </c>
      <c r="J55" s="52">
        <f>I55/12</f>
        <v>0</v>
      </c>
    </row>
    <row r="56" spans="1:10" ht="15" customHeight="1" x14ac:dyDescent="0.35">
      <c r="A56" s="49" t="s">
        <v>123</v>
      </c>
      <c r="B56" s="69"/>
      <c r="C56" s="69">
        <v>1983.96</v>
      </c>
      <c r="D56" s="69"/>
      <c r="E56" s="56">
        <v>1983.96</v>
      </c>
      <c r="F56" s="51">
        <f>D5</f>
        <v>0</v>
      </c>
      <c r="G56" s="52">
        <f>E56*F56</f>
        <v>0</v>
      </c>
      <c r="H56" s="58">
        <v>3</v>
      </c>
      <c r="I56" s="54">
        <f t="shared" si="1"/>
        <v>0</v>
      </c>
      <c r="J56" s="52">
        <f t="shared" ref="J56:J61" si="2">I56/12</f>
        <v>0</v>
      </c>
    </row>
    <row r="57" spans="1:10" ht="15" customHeight="1" x14ac:dyDescent="0.35">
      <c r="A57" s="49" t="s">
        <v>124</v>
      </c>
      <c r="B57" s="69"/>
      <c r="C57" s="69"/>
      <c r="D57" s="69">
        <v>4310.6499999999996</v>
      </c>
      <c r="E57" s="56">
        <v>4310.6499999999996</v>
      </c>
      <c r="F57" s="51">
        <f>D6</f>
        <v>0</v>
      </c>
      <c r="G57" s="52">
        <f>E57*F57</f>
        <v>0</v>
      </c>
      <c r="H57" s="58">
        <v>2</v>
      </c>
      <c r="I57" s="54">
        <f t="shared" si="1"/>
        <v>0</v>
      </c>
      <c r="J57" s="52">
        <f t="shared" si="2"/>
        <v>0</v>
      </c>
    </row>
    <row r="58" spans="1:10" ht="15" customHeight="1" x14ac:dyDescent="0.35">
      <c r="A58" s="49" t="s">
        <v>130</v>
      </c>
      <c r="B58" s="69">
        <v>5380.26</v>
      </c>
      <c r="C58" s="69"/>
      <c r="D58" s="69"/>
      <c r="E58" s="56">
        <f>5269.26+111</f>
        <v>5380.26</v>
      </c>
      <c r="F58" s="249"/>
      <c r="G58" s="52">
        <f>E58*F58</f>
        <v>0</v>
      </c>
      <c r="H58" s="58">
        <v>1</v>
      </c>
      <c r="I58" s="54">
        <f t="shared" si="1"/>
        <v>0</v>
      </c>
      <c r="J58" s="52">
        <f t="shared" si="2"/>
        <v>0</v>
      </c>
    </row>
    <row r="59" spans="1:10" ht="15" customHeight="1" x14ac:dyDescent="0.35">
      <c r="A59" s="49" t="s">
        <v>129</v>
      </c>
      <c r="B59" s="50"/>
      <c r="C59" s="50"/>
      <c r="D59" s="50"/>
      <c r="E59" s="56"/>
      <c r="F59" s="51"/>
      <c r="G59" s="248"/>
      <c r="H59" s="53">
        <v>3</v>
      </c>
      <c r="I59" s="54">
        <f>H59*G59</f>
        <v>0</v>
      </c>
      <c r="J59" s="52">
        <f>I59/12</f>
        <v>0</v>
      </c>
    </row>
    <row r="60" spans="1:10" ht="15" customHeight="1" x14ac:dyDescent="0.35">
      <c r="A60" s="60" t="s">
        <v>131</v>
      </c>
      <c r="B60" s="50" t="s">
        <v>132</v>
      </c>
      <c r="C60" s="50" t="s">
        <v>132</v>
      </c>
      <c r="D60" s="50"/>
      <c r="E60" s="56"/>
      <c r="F60" s="51"/>
      <c r="G60" s="248"/>
      <c r="H60" s="53">
        <v>3</v>
      </c>
      <c r="I60" s="54">
        <f t="shared" si="1"/>
        <v>0</v>
      </c>
      <c r="J60" s="52">
        <f t="shared" si="2"/>
        <v>0</v>
      </c>
    </row>
    <row r="61" spans="1:10" ht="15" customHeight="1" x14ac:dyDescent="0.35">
      <c r="A61" s="305" t="s">
        <v>125</v>
      </c>
      <c r="B61" s="306"/>
      <c r="C61" s="306"/>
      <c r="D61" s="306"/>
      <c r="E61" s="306"/>
      <c r="F61" s="306"/>
      <c r="G61" s="306"/>
      <c r="H61" s="307"/>
      <c r="I61" s="98">
        <f>SUM(I55:I60)</f>
        <v>0</v>
      </c>
      <c r="J61" s="99">
        <f t="shared" si="2"/>
        <v>0</v>
      </c>
    </row>
    <row r="62" spans="1:10" ht="15" customHeight="1" x14ac:dyDescent="0.35">
      <c r="E62" s="46"/>
    </row>
    <row r="63" spans="1:10" ht="15" customHeight="1" x14ac:dyDescent="0.35">
      <c r="E63" s="46"/>
    </row>
    <row r="64" spans="1:10" ht="15" customHeight="1" x14ac:dyDescent="0.35">
      <c r="A64" s="298" t="s">
        <v>41</v>
      </c>
      <c r="B64" s="298"/>
      <c r="C64" s="298"/>
      <c r="D64" s="298"/>
      <c r="E64" s="298"/>
      <c r="F64" s="298"/>
      <c r="G64" s="298"/>
      <c r="H64" s="298"/>
      <c r="I64" s="298"/>
      <c r="J64" s="298"/>
    </row>
    <row r="65" spans="1:10" ht="15" customHeight="1" x14ac:dyDescent="0.35">
      <c r="A65" s="84" t="s">
        <v>117</v>
      </c>
      <c r="B65" s="85" t="s">
        <v>118</v>
      </c>
      <c r="C65" s="85" t="s">
        <v>119</v>
      </c>
      <c r="D65" s="85" t="s">
        <v>142</v>
      </c>
      <c r="E65" s="86" t="s">
        <v>143</v>
      </c>
      <c r="F65" s="86" t="s">
        <v>144</v>
      </c>
      <c r="G65" s="87" t="s">
        <v>139</v>
      </c>
      <c r="H65" s="88" t="s">
        <v>120</v>
      </c>
      <c r="I65" s="89" t="s">
        <v>140</v>
      </c>
      <c r="J65" s="89" t="s">
        <v>141</v>
      </c>
    </row>
    <row r="66" spans="1:10" ht="15" customHeight="1" x14ac:dyDescent="0.35">
      <c r="A66" s="49" t="s">
        <v>122</v>
      </c>
      <c r="B66" s="69">
        <v>2046.15</v>
      </c>
      <c r="C66" s="69"/>
      <c r="D66" s="69"/>
      <c r="E66" s="56">
        <f>1848.72+197.43</f>
        <v>2046.15</v>
      </c>
      <c r="F66" s="51">
        <f>D4</f>
        <v>0</v>
      </c>
      <c r="G66" s="52">
        <f>E66*F66</f>
        <v>0</v>
      </c>
      <c r="H66" s="53">
        <v>3</v>
      </c>
      <c r="I66" s="54">
        <f>H66*G66</f>
        <v>0</v>
      </c>
      <c r="J66" s="52">
        <f t="shared" ref="J66:J72" si="3">I66/12</f>
        <v>0</v>
      </c>
    </row>
    <row r="67" spans="1:10" ht="15" customHeight="1" x14ac:dyDescent="0.35">
      <c r="A67" s="49" t="s">
        <v>123</v>
      </c>
      <c r="B67" s="69"/>
      <c r="C67" s="69">
        <v>1967.84</v>
      </c>
      <c r="D67" s="69"/>
      <c r="E67" s="56">
        <f>C67</f>
        <v>1967.84</v>
      </c>
      <c r="F67" s="51">
        <f t="shared" ref="F67:F68" si="4">D5</f>
        <v>0</v>
      </c>
      <c r="G67" s="52">
        <f>E67*F67</f>
        <v>0</v>
      </c>
      <c r="H67" s="53">
        <v>2</v>
      </c>
      <c r="I67" s="54">
        <f>H67*G67</f>
        <v>0</v>
      </c>
      <c r="J67" s="52">
        <f t="shared" si="3"/>
        <v>0</v>
      </c>
    </row>
    <row r="68" spans="1:10" ht="15" customHeight="1" x14ac:dyDescent="0.35">
      <c r="A68" s="49" t="s">
        <v>124</v>
      </c>
      <c r="B68" s="69"/>
      <c r="C68" s="69"/>
      <c r="D68" s="69">
        <v>1728.94</v>
      </c>
      <c r="E68" s="56">
        <v>1728.94</v>
      </c>
      <c r="F68" s="51">
        <f t="shared" si="4"/>
        <v>0</v>
      </c>
      <c r="G68" s="52">
        <f>E68*F68</f>
        <v>0</v>
      </c>
      <c r="H68" s="53">
        <v>2</v>
      </c>
      <c r="I68" s="54">
        <f>H68*G68</f>
        <v>0</v>
      </c>
      <c r="J68" s="52">
        <f t="shared" si="3"/>
        <v>0</v>
      </c>
    </row>
    <row r="69" spans="1:10" ht="15" customHeight="1" x14ac:dyDescent="0.35">
      <c r="A69" s="49" t="s">
        <v>130</v>
      </c>
      <c r="B69" s="71">
        <v>3467</v>
      </c>
      <c r="C69" s="69"/>
      <c r="D69" s="69"/>
      <c r="E69" s="56">
        <f>B69</f>
        <v>3467</v>
      </c>
      <c r="F69" s="249"/>
      <c r="G69" s="52">
        <f>E69*F69</f>
        <v>0</v>
      </c>
      <c r="H69" s="53">
        <v>1</v>
      </c>
      <c r="I69" s="54">
        <f>H69*G69</f>
        <v>0</v>
      </c>
      <c r="J69" s="52">
        <f t="shared" si="3"/>
        <v>0</v>
      </c>
    </row>
    <row r="70" spans="1:10" ht="15" customHeight="1" x14ac:dyDescent="0.35">
      <c r="A70" s="49" t="s">
        <v>134</v>
      </c>
      <c r="B70" s="61"/>
      <c r="C70" s="50"/>
      <c r="D70" s="50"/>
      <c r="E70" s="56"/>
      <c r="F70" s="51"/>
      <c r="G70" s="250"/>
      <c r="H70" s="53">
        <v>3</v>
      </c>
      <c r="I70" s="54">
        <f>G70*H70</f>
        <v>0</v>
      </c>
      <c r="J70" s="52">
        <f t="shared" si="3"/>
        <v>0</v>
      </c>
    </row>
    <row r="71" spans="1:10" ht="15" customHeight="1" x14ac:dyDescent="0.35">
      <c r="A71" s="49" t="s">
        <v>135</v>
      </c>
      <c r="B71" s="50"/>
      <c r="C71" s="50"/>
      <c r="D71" s="50"/>
      <c r="E71" s="56"/>
      <c r="F71" s="51"/>
      <c r="G71" s="250"/>
      <c r="H71" s="53">
        <v>1</v>
      </c>
      <c r="I71" s="54">
        <f>H71*G71</f>
        <v>0</v>
      </c>
      <c r="J71" s="52">
        <f t="shared" si="3"/>
        <v>0</v>
      </c>
    </row>
    <row r="72" spans="1:10" ht="15" customHeight="1" x14ac:dyDescent="0.35">
      <c r="A72" s="305" t="s">
        <v>125</v>
      </c>
      <c r="B72" s="306"/>
      <c r="C72" s="306"/>
      <c r="D72" s="306"/>
      <c r="E72" s="306"/>
      <c r="F72" s="306"/>
      <c r="G72" s="306"/>
      <c r="H72" s="307"/>
      <c r="I72" s="98">
        <f>SUM(I66:I71)</f>
        <v>0</v>
      </c>
      <c r="J72" s="99">
        <f t="shared" si="3"/>
        <v>0</v>
      </c>
    </row>
    <row r="73" spans="1:10" ht="15" customHeight="1" x14ac:dyDescent="0.35">
      <c r="B73" s="62"/>
      <c r="C73" s="62"/>
      <c r="E73" s="43"/>
      <c r="F73" s="43"/>
    </row>
    <row r="74" spans="1:10" ht="15" customHeight="1" x14ac:dyDescent="0.35">
      <c r="A74" s="42"/>
      <c r="B74" s="63"/>
      <c r="C74" s="42"/>
      <c r="E74" s="43"/>
      <c r="F74" s="43"/>
      <c r="G74" s="64"/>
      <c r="H74" s="42"/>
      <c r="I74" s="64"/>
    </row>
    <row r="75" spans="1:10" s="17" customFormat="1" ht="25.5" customHeight="1" x14ac:dyDescent="0.35">
      <c r="A75" s="308" t="s">
        <v>79</v>
      </c>
      <c r="B75" s="308"/>
      <c r="C75" s="308"/>
      <c r="D75" s="308"/>
      <c r="E75" s="308"/>
      <c r="F75" s="308"/>
      <c r="G75" s="308"/>
      <c r="H75" s="308"/>
      <c r="I75" s="73">
        <f>I13+I20+I29+I36+I43+I50+I61+I72</f>
        <v>0</v>
      </c>
      <c r="J75" s="72"/>
    </row>
    <row r="76" spans="1:10" ht="15" customHeight="1" x14ac:dyDescent="0.35">
      <c r="E76" s="43"/>
      <c r="F76" s="43"/>
      <c r="J76" s="43"/>
    </row>
    <row r="77" spans="1:10" ht="15" customHeight="1" x14ac:dyDescent="0.35">
      <c r="E77" s="43"/>
      <c r="F77" s="43"/>
      <c r="J77" s="43"/>
    </row>
    <row r="78" spans="1:10" ht="15" customHeight="1" x14ac:dyDescent="0.35">
      <c r="E78" s="43"/>
      <c r="F78" s="43"/>
      <c r="J78" s="43"/>
    </row>
    <row r="79" spans="1:10" ht="15" customHeight="1" x14ac:dyDescent="0.35">
      <c r="E79" s="43"/>
      <c r="F79" s="43"/>
      <c r="J79" s="43"/>
    </row>
    <row r="80" spans="1:10" ht="15" customHeight="1" x14ac:dyDescent="0.35">
      <c r="E80" s="43"/>
      <c r="F80" s="43"/>
    </row>
    <row r="81" spans="5:6" ht="15" customHeight="1" x14ac:dyDescent="0.35">
      <c r="E81" s="43"/>
      <c r="F81" s="43"/>
    </row>
    <row r="82" spans="5:6" ht="15" customHeight="1" x14ac:dyDescent="0.35">
      <c r="E82" s="43"/>
      <c r="F82" s="43"/>
    </row>
    <row r="83" spans="5:6" ht="15" customHeight="1" x14ac:dyDescent="0.35">
      <c r="E83" s="43"/>
      <c r="F83" s="43"/>
    </row>
    <row r="84" spans="5:6" ht="15" customHeight="1" x14ac:dyDescent="0.35">
      <c r="E84" s="43"/>
      <c r="F84" s="43"/>
    </row>
    <row r="85" spans="5:6" ht="15" customHeight="1" x14ac:dyDescent="0.35">
      <c r="E85" s="43"/>
      <c r="F85" s="43"/>
    </row>
    <row r="86" spans="5:6" ht="15" customHeight="1" x14ac:dyDescent="0.35">
      <c r="E86" s="43"/>
      <c r="F86" s="43"/>
    </row>
    <row r="87" spans="5:6" ht="15" customHeight="1" x14ac:dyDescent="0.35">
      <c r="E87" s="43"/>
      <c r="F87" s="43"/>
    </row>
    <row r="88" spans="5:6" ht="15" customHeight="1" x14ac:dyDescent="0.35">
      <c r="E88" s="43"/>
      <c r="F88" s="43"/>
    </row>
    <row r="89" spans="5:6" ht="15" customHeight="1" x14ac:dyDescent="0.35">
      <c r="E89" s="43"/>
      <c r="F89" s="43"/>
    </row>
    <row r="90" spans="5:6" ht="15" customHeight="1" x14ac:dyDescent="0.35">
      <c r="E90" s="43"/>
      <c r="F90" s="43"/>
    </row>
    <row r="91" spans="5:6" ht="15" customHeight="1" x14ac:dyDescent="0.35">
      <c r="E91" s="43"/>
      <c r="F91" s="43"/>
    </row>
    <row r="92" spans="5:6" ht="15" customHeight="1" x14ac:dyDescent="0.35">
      <c r="E92" s="43"/>
      <c r="F92" s="43"/>
    </row>
    <row r="93" spans="5:6" ht="15" customHeight="1" x14ac:dyDescent="0.35">
      <c r="E93" s="43"/>
      <c r="F93" s="43"/>
    </row>
    <row r="94" spans="5:6" ht="15" customHeight="1" x14ac:dyDescent="0.35">
      <c r="E94" s="43"/>
      <c r="F94" s="43"/>
    </row>
    <row r="95" spans="5:6" ht="15" customHeight="1" x14ac:dyDescent="0.35">
      <c r="E95" s="43"/>
      <c r="F95" s="43"/>
    </row>
    <row r="96" spans="5:6" ht="15" customHeight="1" x14ac:dyDescent="0.35">
      <c r="E96" s="43"/>
      <c r="F96" s="43"/>
    </row>
    <row r="97" spans="5:6" ht="15" customHeight="1" x14ac:dyDescent="0.35">
      <c r="E97" s="43"/>
      <c r="F97" s="43"/>
    </row>
    <row r="98" spans="5:6" ht="15" customHeight="1" x14ac:dyDescent="0.35">
      <c r="E98" s="43"/>
      <c r="F98" s="43"/>
    </row>
    <row r="99" spans="5:6" ht="15" customHeight="1" x14ac:dyDescent="0.35">
      <c r="E99" s="43"/>
      <c r="F99" s="43"/>
    </row>
    <row r="100" spans="5:6" ht="15" customHeight="1" x14ac:dyDescent="0.35">
      <c r="E100" s="43"/>
      <c r="F100" s="43"/>
    </row>
    <row r="101" spans="5:6" ht="15" customHeight="1" x14ac:dyDescent="0.35">
      <c r="E101" s="43"/>
      <c r="F101" s="43"/>
    </row>
    <row r="102" spans="5:6" ht="15" customHeight="1" x14ac:dyDescent="0.35">
      <c r="E102" s="43"/>
      <c r="F102" s="43"/>
    </row>
    <row r="103" spans="5:6" ht="15" customHeight="1" x14ac:dyDescent="0.35">
      <c r="E103" s="43"/>
      <c r="F103" s="43"/>
    </row>
    <row r="104" spans="5:6" ht="15" customHeight="1" x14ac:dyDescent="0.35">
      <c r="E104" s="43"/>
      <c r="F104" s="43"/>
    </row>
    <row r="105" spans="5:6" ht="15" customHeight="1" x14ac:dyDescent="0.35">
      <c r="E105" s="43"/>
      <c r="F105" s="43"/>
    </row>
    <row r="106" spans="5:6" ht="15" customHeight="1" x14ac:dyDescent="0.35">
      <c r="E106" s="43"/>
      <c r="F106" s="43"/>
    </row>
    <row r="107" spans="5:6" ht="15" customHeight="1" x14ac:dyDescent="0.35">
      <c r="E107" s="43"/>
      <c r="F107" s="43"/>
    </row>
    <row r="108" spans="5:6" ht="15" customHeight="1" x14ac:dyDescent="0.35">
      <c r="E108" s="43"/>
      <c r="F108" s="43"/>
    </row>
    <row r="109" spans="5:6" ht="15" customHeight="1" x14ac:dyDescent="0.35">
      <c r="E109" s="43"/>
      <c r="F109" s="43"/>
    </row>
    <row r="110" spans="5:6" ht="15" customHeight="1" x14ac:dyDescent="0.35">
      <c r="E110" s="43"/>
      <c r="F110" s="43"/>
    </row>
    <row r="111" spans="5:6" ht="15" customHeight="1" x14ac:dyDescent="0.35">
      <c r="E111" s="43"/>
      <c r="F111" s="43"/>
    </row>
    <row r="112" spans="5:6" ht="15" customHeight="1" x14ac:dyDescent="0.35">
      <c r="E112" s="43"/>
      <c r="F112" s="43"/>
    </row>
    <row r="113" spans="5:6" ht="15" customHeight="1" x14ac:dyDescent="0.35">
      <c r="E113" s="43"/>
      <c r="F113" s="43"/>
    </row>
    <row r="114" spans="5:6" ht="15" customHeight="1" x14ac:dyDescent="0.35">
      <c r="E114" s="43"/>
      <c r="F114" s="43"/>
    </row>
    <row r="115" spans="5:6" ht="15" customHeight="1" x14ac:dyDescent="0.35">
      <c r="E115" s="43"/>
      <c r="F115" s="43"/>
    </row>
    <row r="116" spans="5:6" ht="15" customHeight="1" x14ac:dyDescent="0.35">
      <c r="E116" s="43"/>
      <c r="F116" s="43"/>
    </row>
    <row r="117" spans="5:6" ht="15" customHeight="1" x14ac:dyDescent="0.35">
      <c r="E117" s="43"/>
      <c r="F117" s="43"/>
    </row>
    <row r="118" spans="5:6" ht="15" customHeight="1" x14ac:dyDescent="0.35">
      <c r="E118" s="43"/>
      <c r="F118" s="43"/>
    </row>
    <row r="119" spans="5:6" ht="15" customHeight="1" x14ac:dyDescent="0.35">
      <c r="E119" s="43"/>
      <c r="F119" s="43"/>
    </row>
    <row r="120" spans="5:6" ht="15" customHeight="1" x14ac:dyDescent="0.35">
      <c r="E120" s="43"/>
      <c r="F120" s="43"/>
    </row>
    <row r="121" spans="5:6" ht="15" customHeight="1" x14ac:dyDescent="0.35">
      <c r="E121" s="43"/>
      <c r="F121" s="43"/>
    </row>
    <row r="122" spans="5:6" ht="15" customHeight="1" x14ac:dyDescent="0.35">
      <c r="E122" s="43"/>
      <c r="F122" s="43"/>
    </row>
    <row r="123" spans="5:6" ht="15" customHeight="1" x14ac:dyDescent="0.35">
      <c r="E123" s="43"/>
      <c r="F123" s="43"/>
    </row>
    <row r="124" spans="5:6" ht="15" customHeight="1" x14ac:dyDescent="0.35">
      <c r="E124" s="43"/>
      <c r="F124" s="43"/>
    </row>
    <row r="125" spans="5:6" ht="15" customHeight="1" x14ac:dyDescent="0.35">
      <c r="E125" s="43"/>
      <c r="F125" s="43"/>
    </row>
    <row r="126" spans="5:6" ht="15" customHeight="1" x14ac:dyDescent="0.35">
      <c r="E126" s="43"/>
      <c r="F126" s="43"/>
    </row>
    <row r="127" spans="5:6" ht="15" customHeight="1" x14ac:dyDescent="0.35">
      <c r="E127" s="43"/>
      <c r="F127" s="43"/>
    </row>
    <row r="128" spans="5:6" ht="15" customHeight="1" x14ac:dyDescent="0.35">
      <c r="E128" s="43"/>
      <c r="F128" s="43"/>
    </row>
    <row r="129" spans="5:6" ht="15" customHeight="1" x14ac:dyDescent="0.35">
      <c r="E129" s="43"/>
      <c r="F129" s="43"/>
    </row>
    <row r="130" spans="5:6" ht="15" customHeight="1" x14ac:dyDescent="0.35">
      <c r="E130" s="43"/>
      <c r="F130" s="43"/>
    </row>
    <row r="131" spans="5:6" ht="15" customHeight="1" x14ac:dyDescent="0.35">
      <c r="E131" s="43"/>
      <c r="F131" s="43"/>
    </row>
    <row r="132" spans="5:6" ht="15" customHeight="1" x14ac:dyDescent="0.35">
      <c r="E132" s="43"/>
      <c r="F132" s="43"/>
    </row>
    <row r="133" spans="5:6" ht="15" customHeight="1" x14ac:dyDescent="0.35">
      <c r="E133" s="43"/>
      <c r="F133" s="43"/>
    </row>
    <row r="134" spans="5:6" ht="15" customHeight="1" x14ac:dyDescent="0.35">
      <c r="E134" s="43"/>
      <c r="F134" s="43"/>
    </row>
    <row r="135" spans="5:6" ht="15" customHeight="1" x14ac:dyDescent="0.35">
      <c r="E135" s="43"/>
      <c r="F135" s="43"/>
    </row>
    <row r="136" spans="5:6" ht="15" customHeight="1" x14ac:dyDescent="0.35">
      <c r="E136" s="43"/>
      <c r="F136" s="43"/>
    </row>
    <row r="137" spans="5:6" ht="15" customHeight="1" x14ac:dyDescent="0.35">
      <c r="E137" s="43"/>
      <c r="F137" s="43"/>
    </row>
    <row r="138" spans="5:6" ht="15" customHeight="1" x14ac:dyDescent="0.35">
      <c r="E138" s="43"/>
      <c r="F138" s="43"/>
    </row>
    <row r="139" spans="5:6" ht="15" customHeight="1" x14ac:dyDescent="0.35">
      <c r="E139" s="43"/>
      <c r="F139" s="43"/>
    </row>
    <row r="140" spans="5:6" ht="15" customHeight="1" x14ac:dyDescent="0.35">
      <c r="E140" s="43"/>
      <c r="F140" s="43"/>
    </row>
    <row r="141" spans="5:6" ht="15" customHeight="1" x14ac:dyDescent="0.35">
      <c r="E141" s="43"/>
      <c r="F141" s="43"/>
    </row>
    <row r="142" spans="5:6" ht="15" customHeight="1" x14ac:dyDescent="0.35">
      <c r="E142" s="43"/>
      <c r="F142" s="43"/>
    </row>
    <row r="143" spans="5:6" ht="15" customHeight="1" x14ac:dyDescent="0.35">
      <c r="E143" s="43"/>
      <c r="F143" s="43"/>
    </row>
    <row r="144" spans="5:6" ht="15" customHeight="1" x14ac:dyDescent="0.35">
      <c r="E144" s="43"/>
      <c r="F144" s="43"/>
    </row>
    <row r="145" spans="5:6" ht="15" customHeight="1" x14ac:dyDescent="0.35">
      <c r="E145" s="43"/>
      <c r="F145" s="43"/>
    </row>
    <row r="146" spans="5:6" ht="15" customHeight="1" x14ac:dyDescent="0.35">
      <c r="E146" s="43"/>
      <c r="F146" s="43"/>
    </row>
    <row r="147" spans="5:6" ht="15" customHeight="1" x14ac:dyDescent="0.35">
      <c r="E147" s="43"/>
      <c r="F147" s="43"/>
    </row>
    <row r="148" spans="5:6" ht="15" customHeight="1" x14ac:dyDescent="0.35">
      <c r="E148" s="43"/>
      <c r="F148" s="43"/>
    </row>
    <row r="149" spans="5:6" ht="15" customHeight="1" x14ac:dyDescent="0.35">
      <c r="E149" s="43"/>
      <c r="F149" s="43"/>
    </row>
    <row r="150" spans="5:6" ht="15" customHeight="1" x14ac:dyDescent="0.35">
      <c r="E150" s="43"/>
      <c r="F150" s="43"/>
    </row>
    <row r="151" spans="5:6" ht="15" customHeight="1" x14ac:dyDescent="0.35">
      <c r="E151" s="43"/>
      <c r="F151" s="43"/>
    </row>
    <row r="152" spans="5:6" ht="15" customHeight="1" x14ac:dyDescent="0.35">
      <c r="E152" s="43"/>
      <c r="F152" s="43"/>
    </row>
    <row r="153" spans="5:6" ht="15" customHeight="1" x14ac:dyDescent="0.35">
      <c r="E153" s="43"/>
      <c r="F153" s="43"/>
    </row>
    <row r="154" spans="5:6" ht="15" customHeight="1" x14ac:dyDescent="0.35">
      <c r="E154" s="43"/>
      <c r="F154" s="43"/>
    </row>
    <row r="155" spans="5:6" ht="15" customHeight="1" x14ac:dyDescent="0.35">
      <c r="E155" s="43"/>
      <c r="F155" s="43"/>
    </row>
    <row r="156" spans="5:6" ht="15" customHeight="1" x14ac:dyDescent="0.35">
      <c r="E156" s="43"/>
      <c r="F156" s="43"/>
    </row>
    <row r="157" spans="5:6" ht="15" customHeight="1" x14ac:dyDescent="0.35">
      <c r="E157" s="43"/>
      <c r="F157" s="43"/>
    </row>
    <row r="158" spans="5:6" ht="15" customHeight="1" x14ac:dyDescent="0.35">
      <c r="E158" s="43"/>
      <c r="F158" s="43"/>
    </row>
    <row r="159" spans="5:6" ht="15" customHeight="1" x14ac:dyDescent="0.35">
      <c r="E159" s="43"/>
      <c r="F159" s="43"/>
    </row>
    <row r="160" spans="5:6" ht="15" customHeight="1" x14ac:dyDescent="0.35">
      <c r="E160" s="43"/>
      <c r="F160" s="43"/>
    </row>
    <row r="161" spans="5:6" ht="15" customHeight="1" x14ac:dyDescent="0.35">
      <c r="E161" s="43"/>
      <c r="F161" s="43"/>
    </row>
    <row r="162" spans="5:6" ht="15" customHeight="1" x14ac:dyDescent="0.35">
      <c r="E162" s="43"/>
      <c r="F162" s="43"/>
    </row>
    <row r="163" spans="5:6" ht="15" customHeight="1" x14ac:dyDescent="0.35">
      <c r="E163" s="43"/>
      <c r="F163" s="43"/>
    </row>
    <row r="164" spans="5:6" ht="15" customHeight="1" x14ac:dyDescent="0.35">
      <c r="E164" s="43"/>
      <c r="F164" s="43"/>
    </row>
    <row r="165" spans="5:6" ht="15" customHeight="1" x14ac:dyDescent="0.35">
      <c r="E165" s="43"/>
      <c r="F165" s="43"/>
    </row>
    <row r="166" spans="5:6" ht="15" customHeight="1" x14ac:dyDescent="0.35">
      <c r="E166" s="43"/>
      <c r="F166" s="43"/>
    </row>
    <row r="167" spans="5:6" ht="15" customHeight="1" x14ac:dyDescent="0.35">
      <c r="E167" s="43"/>
      <c r="F167" s="43"/>
    </row>
    <row r="168" spans="5:6" ht="15" customHeight="1" x14ac:dyDescent="0.35">
      <c r="E168" s="43"/>
      <c r="F168" s="43"/>
    </row>
    <row r="169" spans="5:6" ht="15" customHeight="1" x14ac:dyDescent="0.35">
      <c r="E169" s="43"/>
      <c r="F169" s="43"/>
    </row>
    <row r="170" spans="5:6" ht="15" customHeight="1" x14ac:dyDescent="0.35">
      <c r="E170" s="43"/>
      <c r="F170" s="43"/>
    </row>
    <row r="171" spans="5:6" ht="15" customHeight="1" x14ac:dyDescent="0.35">
      <c r="E171" s="43"/>
      <c r="F171" s="43"/>
    </row>
    <row r="172" spans="5:6" ht="15" customHeight="1" x14ac:dyDescent="0.35">
      <c r="E172" s="43"/>
      <c r="F172" s="43"/>
    </row>
    <row r="173" spans="5:6" ht="15" customHeight="1" x14ac:dyDescent="0.35">
      <c r="E173" s="43"/>
      <c r="F173" s="43"/>
    </row>
    <row r="174" spans="5:6" ht="15" customHeight="1" x14ac:dyDescent="0.35">
      <c r="E174" s="43"/>
      <c r="F174" s="43"/>
    </row>
    <row r="175" spans="5:6" ht="15" customHeight="1" x14ac:dyDescent="0.35">
      <c r="E175" s="43"/>
      <c r="F175" s="43"/>
    </row>
    <row r="176" spans="5:6" ht="15" customHeight="1" x14ac:dyDescent="0.35">
      <c r="E176" s="43"/>
      <c r="F176" s="43"/>
    </row>
    <row r="177" spans="5:6" ht="15" customHeight="1" x14ac:dyDescent="0.35">
      <c r="E177" s="43"/>
      <c r="F177" s="43"/>
    </row>
    <row r="178" spans="5:6" ht="15" customHeight="1" x14ac:dyDescent="0.35">
      <c r="E178" s="43"/>
      <c r="F178" s="43"/>
    </row>
    <row r="179" spans="5:6" ht="15" customHeight="1" x14ac:dyDescent="0.35">
      <c r="E179" s="43"/>
      <c r="F179" s="43"/>
    </row>
    <row r="180" spans="5:6" ht="15" customHeight="1" x14ac:dyDescent="0.35">
      <c r="E180" s="43"/>
      <c r="F180" s="43"/>
    </row>
    <row r="181" spans="5:6" ht="15" customHeight="1" x14ac:dyDescent="0.35">
      <c r="E181" s="43"/>
      <c r="F181" s="43"/>
    </row>
    <row r="182" spans="5:6" ht="15" customHeight="1" x14ac:dyDescent="0.35">
      <c r="E182" s="43"/>
      <c r="F182" s="43"/>
    </row>
    <row r="183" spans="5:6" ht="15" customHeight="1" x14ac:dyDescent="0.35">
      <c r="E183" s="43"/>
      <c r="F183" s="43"/>
    </row>
    <row r="184" spans="5:6" ht="15" customHeight="1" x14ac:dyDescent="0.35">
      <c r="E184" s="43"/>
      <c r="F184" s="43"/>
    </row>
    <row r="185" spans="5:6" ht="15" customHeight="1" x14ac:dyDescent="0.35">
      <c r="E185" s="43"/>
      <c r="F185" s="43"/>
    </row>
    <row r="186" spans="5:6" ht="15" customHeight="1" x14ac:dyDescent="0.35">
      <c r="E186" s="43"/>
      <c r="F186" s="43"/>
    </row>
    <row r="187" spans="5:6" ht="15" customHeight="1" x14ac:dyDescent="0.35">
      <c r="E187" s="43"/>
      <c r="F187" s="43"/>
    </row>
    <row r="188" spans="5:6" ht="15" customHeight="1" x14ac:dyDescent="0.35">
      <c r="E188" s="43"/>
      <c r="F188" s="43"/>
    </row>
    <row r="189" spans="5:6" ht="15" customHeight="1" x14ac:dyDescent="0.35">
      <c r="E189" s="43"/>
      <c r="F189" s="43"/>
    </row>
    <row r="190" spans="5:6" ht="15" customHeight="1" x14ac:dyDescent="0.35">
      <c r="E190" s="43"/>
      <c r="F190" s="43"/>
    </row>
    <row r="191" spans="5:6" ht="15" customHeight="1" x14ac:dyDescent="0.35">
      <c r="E191" s="43"/>
      <c r="F191" s="43"/>
    </row>
    <row r="192" spans="5:6" ht="15" customHeight="1" x14ac:dyDescent="0.35">
      <c r="E192" s="43"/>
      <c r="F192" s="43"/>
    </row>
    <row r="193" spans="5:6" ht="15" customHeight="1" x14ac:dyDescent="0.35">
      <c r="E193" s="43"/>
      <c r="F193" s="43"/>
    </row>
    <row r="194" spans="5:6" ht="15" customHeight="1" x14ac:dyDescent="0.35">
      <c r="E194" s="43"/>
      <c r="F194" s="43"/>
    </row>
    <row r="195" spans="5:6" ht="15" customHeight="1" x14ac:dyDescent="0.35">
      <c r="E195" s="43"/>
      <c r="F195" s="43"/>
    </row>
    <row r="196" spans="5:6" ht="15" customHeight="1" x14ac:dyDescent="0.35">
      <c r="E196" s="43"/>
      <c r="F196" s="43"/>
    </row>
    <row r="197" spans="5:6" ht="15" customHeight="1" x14ac:dyDescent="0.35">
      <c r="E197" s="43"/>
      <c r="F197" s="43"/>
    </row>
    <row r="198" spans="5:6" ht="15" customHeight="1" x14ac:dyDescent="0.35">
      <c r="E198" s="43"/>
      <c r="F198" s="43"/>
    </row>
    <row r="199" spans="5:6" ht="15" customHeight="1" x14ac:dyDescent="0.35">
      <c r="E199" s="43"/>
      <c r="F199" s="43"/>
    </row>
    <row r="200" spans="5:6" ht="15" customHeight="1" x14ac:dyDescent="0.35">
      <c r="E200" s="43"/>
      <c r="F200" s="43"/>
    </row>
    <row r="201" spans="5:6" ht="15" customHeight="1" x14ac:dyDescent="0.35">
      <c r="E201" s="43"/>
      <c r="F201" s="43"/>
    </row>
    <row r="202" spans="5:6" ht="15" customHeight="1" x14ac:dyDescent="0.35">
      <c r="E202" s="43"/>
      <c r="F202" s="43"/>
    </row>
    <row r="203" spans="5:6" ht="15" customHeight="1" x14ac:dyDescent="0.35">
      <c r="E203" s="43"/>
      <c r="F203" s="43"/>
    </row>
    <row r="204" spans="5:6" ht="15" customHeight="1" x14ac:dyDescent="0.35">
      <c r="E204" s="43"/>
      <c r="F204" s="43"/>
    </row>
    <row r="205" spans="5:6" ht="15" customHeight="1" x14ac:dyDescent="0.35">
      <c r="E205" s="43"/>
      <c r="F205" s="43"/>
    </row>
    <row r="206" spans="5:6" ht="15" customHeight="1" x14ac:dyDescent="0.35">
      <c r="E206" s="43"/>
      <c r="F206" s="43"/>
    </row>
    <row r="207" spans="5:6" ht="15" customHeight="1" x14ac:dyDescent="0.35">
      <c r="E207" s="43"/>
      <c r="F207" s="43"/>
    </row>
    <row r="208" spans="5:6" ht="15" customHeight="1" x14ac:dyDescent="0.35">
      <c r="E208" s="43"/>
      <c r="F208" s="43"/>
    </row>
    <row r="209" spans="5:6" ht="15" customHeight="1" x14ac:dyDescent="0.35">
      <c r="E209" s="43"/>
      <c r="F209" s="43"/>
    </row>
    <row r="210" spans="5:6" ht="15" customHeight="1" x14ac:dyDescent="0.35">
      <c r="E210" s="43"/>
      <c r="F210" s="43"/>
    </row>
    <row r="211" spans="5:6" ht="15" customHeight="1" x14ac:dyDescent="0.35">
      <c r="E211" s="43"/>
      <c r="F211" s="43"/>
    </row>
    <row r="212" spans="5:6" ht="15" customHeight="1" x14ac:dyDescent="0.35">
      <c r="E212" s="43"/>
      <c r="F212" s="43"/>
    </row>
    <row r="213" spans="5:6" ht="15" customHeight="1" x14ac:dyDescent="0.35">
      <c r="E213" s="43"/>
      <c r="F213" s="43"/>
    </row>
    <row r="214" spans="5:6" ht="15" customHeight="1" x14ac:dyDescent="0.35">
      <c r="E214" s="43"/>
      <c r="F214" s="43"/>
    </row>
    <row r="215" spans="5:6" ht="15" customHeight="1" x14ac:dyDescent="0.35">
      <c r="E215" s="43"/>
      <c r="F215" s="43"/>
    </row>
    <row r="216" spans="5:6" ht="15" customHeight="1" x14ac:dyDescent="0.35">
      <c r="E216" s="43"/>
      <c r="F216" s="43"/>
    </row>
    <row r="217" spans="5:6" ht="15" customHeight="1" x14ac:dyDescent="0.35">
      <c r="E217" s="43"/>
      <c r="F217" s="43"/>
    </row>
    <row r="218" spans="5:6" ht="15" customHeight="1" x14ac:dyDescent="0.35">
      <c r="E218" s="43"/>
      <c r="F218" s="43"/>
    </row>
    <row r="219" spans="5:6" ht="15" customHeight="1" x14ac:dyDescent="0.35">
      <c r="E219" s="43"/>
      <c r="F219" s="43"/>
    </row>
    <row r="220" spans="5:6" ht="15" customHeight="1" x14ac:dyDescent="0.35">
      <c r="E220" s="43"/>
      <c r="F220" s="43"/>
    </row>
    <row r="221" spans="5:6" ht="15" customHeight="1" x14ac:dyDescent="0.35">
      <c r="E221" s="43"/>
      <c r="F221" s="43"/>
    </row>
    <row r="222" spans="5:6" ht="15" customHeight="1" x14ac:dyDescent="0.35">
      <c r="E222" s="43"/>
      <c r="F222" s="43"/>
    </row>
    <row r="223" spans="5:6" ht="15" customHeight="1" x14ac:dyDescent="0.35">
      <c r="E223" s="43"/>
      <c r="F223" s="43"/>
    </row>
    <row r="224" spans="5:6" ht="15" customHeight="1" x14ac:dyDescent="0.35">
      <c r="E224" s="43"/>
      <c r="F224" s="43"/>
    </row>
    <row r="225" spans="5:6" ht="15" customHeight="1" x14ac:dyDescent="0.35">
      <c r="E225" s="43"/>
      <c r="F225" s="43"/>
    </row>
    <row r="226" spans="5:6" ht="15" customHeight="1" x14ac:dyDescent="0.35">
      <c r="E226" s="43"/>
      <c r="F226" s="43"/>
    </row>
    <row r="227" spans="5:6" ht="15" customHeight="1" x14ac:dyDescent="0.35">
      <c r="E227" s="43"/>
      <c r="F227" s="43"/>
    </row>
    <row r="228" spans="5:6" ht="15" customHeight="1" x14ac:dyDescent="0.35">
      <c r="E228" s="43"/>
      <c r="F228" s="43"/>
    </row>
  </sheetData>
  <sheetProtection algorithmName="SHA-512" hashValue="fDEIBQokPidjsE4adbjEnPjToI3VYWE+ZarQ/IqfHn6GnWASI37rPNvMum7NjWVuinYcBrQnTXxahrWvOra7Aw==" saltValue="1QGPHGLru8cFXIiX1xTatA==" spinCount="100000" sheet="1" objects="1" scenarios="1" selectLockedCells="1"/>
  <mergeCells count="17">
    <mergeCell ref="A50:H50"/>
    <mergeCell ref="A29:H29"/>
    <mergeCell ref="A46:J46"/>
    <mergeCell ref="A13:H13"/>
    <mergeCell ref="A20:H20"/>
    <mergeCell ref="A36:H36"/>
    <mergeCell ref="A43:H43"/>
    <mergeCell ref="A9:J9"/>
    <mergeCell ref="A16:J16"/>
    <mergeCell ref="A23:J23"/>
    <mergeCell ref="A32:J32"/>
    <mergeCell ref="A39:J39"/>
    <mergeCell ref="A53:J53"/>
    <mergeCell ref="A64:J64"/>
    <mergeCell ref="A61:H61"/>
    <mergeCell ref="A72:H72"/>
    <mergeCell ref="A75:H75"/>
  </mergeCells>
  <printOptions horizontalCentered="1"/>
  <pageMargins left="0.78740157480314965" right="0.39370078740157483" top="0.78740157480314965" bottom="0.59055118110236227" header="0" footer="0.31496062992125984"/>
  <pageSetup paperSize="8" fitToHeight="0" orientation="landscape" r:id="rId1"/>
  <headerFooter alignWithMargins="0">
    <oddFooter>&amp;L&amp;"Verdana,Standaard"&amp;9Invullen&amp;C&amp;"Verdana,Vet"&amp;9&amp;A&amp;R&amp;"Verdana,Standaard"&amp;9blz &amp;P van &amp;N</oddFooter>
  </headerFooter>
  <rowBreaks count="1" manualBreakCount="1">
    <brk id="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1FA8E-7FBE-489C-86EB-AE227DB0CB5A}">
  <sheetPr codeName="Blad9">
    <pageSetUpPr fitToPage="1"/>
  </sheetPr>
  <dimension ref="A1:K62"/>
  <sheetViews>
    <sheetView showGridLines="0" topLeftCell="A52" zoomScaleNormal="100" workbookViewId="0">
      <selection activeCell="C4" sqref="C4"/>
    </sheetView>
  </sheetViews>
  <sheetFormatPr defaultColWidth="8.81640625" defaultRowHeight="15" customHeight="1" x14ac:dyDescent="0.25"/>
  <cols>
    <col min="1" max="1" width="43.453125" style="1" customWidth="1"/>
    <col min="2" max="2" width="22.1796875" style="1" customWidth="1"/>
    <col min="3" max="3" width="17.453125" style="1" customWidth="1"/>
    <col min="4" max="5" width="34.54296875" style="1" customWidth="1"/>
    <col min="6" max="6" width="6.81640625" style="1" customWidth="1"/>
    <col min="7" max="7" width="8.81640625" style="1"/>
    <col min="8" max="9" width="10.81640625" style="1" bestFit="1" customWidth="1"/>
    <col min="10" max="10" width="11.81640625" style="1" bestFit="1" customWidth="1"/>
    <col min="11" max="16384" width="8.81640625" style="1"/>
  </cols>
  <sheetData>
    <row r="1" spans="1:9" ht="15" customHeight="1" x14ac:dyDescent="0.3">
      <c r="A1" s="9" t="s">
        <v>145</v>
      </c>
    </row>
    <row r="3" spans="1:9" s="3" customFormat="1" ht="26" customHeight="1" x14ac:dyDescent="0.35">
      <c r="A3" s="160" t="s">
        <v>1</v>
      </c>
      <c r="B3" s="160" t="s">
        <v>2</v>
      </c>
      <c r="C3" s="160" t="s">
        <v>3</v>
      </c>
      <c r="D3" s="161"/>
      <c r="E3" s="161"/>
    </row>
    <row r="4" spans="1:9" ht="15" customHeight="1" x14ac:dyDescent="0.25">
      <c r="A4" s="5" t="s">
        <v>153</v>
      </c>
      <c r="B4" s="13" t="s">
        <v>6</v>
      </c>
      <c r="C4" s="241"/>
      <c r="D4" s="40"/>
      <c r="E4" s="21"/>
    </row>
    <row r="5" spans="1:9" ht="15" customHeight="1" x14ac:dyDescent="0.25">
      <c r="A5" s="5" t="s">
        <v>154</v>
      </c>
      <c r="B5" s="238"/>
      <c r="C5" s="102">
        <f>C4*(1+B5)</f>
        <v>0</v>
      </c>
      <c r="D5" s="40"/>
      <c r="E5" s="21"/>
    </row>
    <row r="8" spans="1:9" ht="15" customHeight="1" x14ac:dyDescent="0.3">
      <c r="A8" s="311" t="s">
        <v>0</v>
      </c>
      <c r="B8" s="311"/>
      <c r="C8" s="311"/>
      <c r="D8" s="311"/>
      <c r="E8" s="311"/>
    </row>
    <row r="9" spans="1:9" s="3" customFormat="1" ht="13" x14ac:dyDescent="0.35">
      <c r="A9" s="160" t="s">
        <v>56</v>
      </c>
      <c r="B9" s="160" t="s">
        <v>4</v>
      </c>
      <c r="C9" s="160" t="s">
        <v>146</v>
      </c>
      <c r="D9" s="160" t="s">
        <v>58</v>
      </c>
      <c r="E9" s="160" t="s">
        <v>59</v>
      </c>
    </row>
    <row r="10" spans="1:9" ht="15" customHeight="1" x14ac:dyDescent="0.25">
      <c r="A10" s="5" t="s">
        <v>147</v>
      </c>
      <c r="B10" s="162">
        <v>1</v>
      </c>
      <c r="C10" s="15">
        <f>C4</f>
        <v>0</v>
      </c>
      <c r="D10" s="14">
        <f>((B10*C10)*255)/12</f>
        <v>0</v>
      </c>
      <c r="E10" s="14">
        <f>D10*12</f>
        <v>0</v>
      </c>
    </row>
    <row r="11" spans="1:9" s="3" customFormat="1" ht="15" customHeight="1" x14ac:dyDescent="0.35">
      <c r="A11" s="160" t="s">
        <v>260</v>
      </c>
      <c r="B11" s="163"/>
      <c r="C11" s="163"/>
      <c r="D11" s="163">
        <f>D10</f>
        <v>0</v>
      </c>
      <c r="E11" s="163">
        <f>D11*12</f>
        <v>0</v>
      </c>
    </row>
    <row r="14" spans="1:9" ht="15" customHeight="1" x14ac:dyDescent="0.3">
      <c r="A14" s="311" t="s">
        <v>17</v>
      </c>
      <c r="B14" s="311"/>
      <c r="C14" s="311"/>
      <c r="D14" s="311"/>
      <c r="E14" s="311"/>
      <c r="I14" s="251"/>
    </row>
    <row r="15" spans="1:9" s="3" customFormat="1" ht="13" x14ac:dyDescent="0.35">
      <c r="A15" s="160" t="s">
        <v>56</v>
      </c>
      <c r="B15" s="160" t="s">
        <v>4</v>
      </c>
      <c r="C15" s="160" t="s">
        <v>146</v>
      </c>
      <c r="D15" s="160" t="s">
        <v>58</v>
      </c>
      <c r="E15" s="160" t="s">
        <v>59</v>
      </c>
    </row>
    <row r="16" spans="1:9" ht="15" customHeight="1" x14ac:dyDescent="0.25">
      <c r="A16" s="5" t="s">
        <v>147</v>
      </c>
      <c r="B16" s="162">
        <v>6</v>
      </c>
      <c r="C16" s="15">
        <f>C4</f>
        <v>0</v>
      </c>
      <c r="D16" s="14">
        <f>((B16*C16)*255)/12</f>
        <v>0</v>
      </c>
      <c r="E16" s="14">
        <f>D16*12</f>
        <v>0</v>
      </c>
    </row>
    <row r="17" spans="1:9" s="3" customFormat="1" ht="15" customHeight="1" x14ac:dyDescent="0.35">
      <c r="A17" s="160" t="s">
        <v>260</v>
      </c>
      <c r="B17" s="163"/>
      <c r="C17" s="163"/>
      <c r="D17" s="163">
        <f>D16</f>
        <v>0</v>
      </c>
      <c r="E17" s="163">
        <f>D17*12</f>
        <v>0</v>
      </c>
    </row>
    <row r="18" spans="1:9" ht="15" customHeight="1" x14ac:dyDescent="0.25">
      <c r="E18" s="90"/>
    </row>
    <row r="20" spans="1:9" ht="15" customHeight="1" x14ac:dyDescent="0.3">
      <c r="A20" s="311" t="s">
        <v>18</v>
      </c>
      <c r="B20" s="311"/>
      <c r="C20" s="311"/>
      <c r="D20" s="311"/>
      <c r="E20" s="311"/>
    </row>
    <row r="21" spans="1:9" s="3" customFormat="1" ht="13" x14ac:dyDescent="0.35">
      <c r="A21" s="160" t="s">
        <v>56</v>
      </c>
      <c r="B21" s="160" t="s">
        <v>4</v>
      </c>
      <c r="C21" s="160" t="s">
        <v>146</v>
      </c>
      <c r="D21" s="160" t="s">
        <v>58</v>
      </c>
      <c r="E21" s="160" t="s">
        <v>59</v>
      </c>
    </row>
    <row r="22" spans="1:9" ht="15" customHeight="1" x14ac:dyDescent="0.25">
      <c r="A22" s="5" t="s">
        <v>147</v>
      </c>
      <c r="B22" s="162">
        <f>30/5</f>
        <v>6</v>
      </c>
      <c r="C22" s="15">
        <f>C16</f>
        <v>0</v>
      </c>
      <c r="D22" s="14">
        <f>((B22*C22)*255)/12</f>
        <v>0</v>
      </c>
      <c r="E22" s="14">
        <f>D22*12</f>
        <v>0</v>
      </c>
    </row>
    <row r="23" spans="1:9" s="3" customFormat="1" ht="15" customHeight="1" x14ac:dyDescent="0.35">
      <c r="A23" s="160" t="s">
        <v>260</v>
      </c>
      <c r="B23" s="163"/>
      <c r="C23" s="163"/>
      <c r="D23" s="163">
        <f>D22</f>
        <v>0</v>
      </c>
      <c r="E23" s="163">
        <f>D23*12</f>
        <v>0</v>
      </c>
    </row>
    <row r="24" spans="1:9" ht="15" customHeight="1" x14ac:dyDescent="0.25">
      <c r="E24" s="90"/>
    </row>
    <row r="26" spans="1:9" ht="15" customHeight="1" x14ac:dyDescent="0.3">
      <c r="A26" s="311" t="s">
        <v>25</v>
      </c>
      <c r="B26" s="311"/>
      <c r="C26" s="311"/>
      <c r="D26" s="311"/>
      <c r="E26" s="311"/>
    </row>
    <row r="27" spans="1:9" s="3" customFormat="1" ht="13" x14ac:dyDescent="0.35">
      <c r="A27" s="160" t="s">
        <v>56</v>
      </c>
      <c r="B27" s="160" t="s">
        <v>4</v>
      </c>
      <c r="C27" s="160" t="s">
        <v>146</v>
      </c>
      <c r="D27" s="160" t="s">
        <v>58</v>
      </c>
      <c r="E27" s="160" t="s">
        <v>59</v>
      </c>
    </row>
    <row r="28" spans="1:9" ht="15" customHeight="1" x14ac:dyDescent="0.25">
      <c r="A28" s="5" t="s">
        <v>147</v>
      </c>
      <c r="B28" s="162">
        <v>0</v>
      </c>
      <c r="C28" s="15">
        <f>C22</f>
        <v>0</v>
      </c>
      <c r="D28" s="14">
        <f>((B28*C28)*255)/12</f>
        <v>0</v>
      </c>
      <c r="E28" s="14">
        <f>D28*12</f>
        <v>0</v>
      </c>
    </row>
    <row r="29" spans="1:9" s="3" customFormat="1" ht="15" customHeight="1" x14ac:dyDescent="0.35">
      <c r="A29" s="160" t="s">
        <v>260</v>
      </c>
      <c r="B29" s="163"/>
      <c r="C29" s="163"/>
      <c r="D29" s="163">
        <f>D28</f>
        <v>0</v>
      </c>
      <c r="E29" s="163">
        <f>D29*12</f>
        <v>0</v>
      </c>
      <c r="I29" s="28"/>
    </row>
    <row r="30" spans="1:9" ht="15" customHeight="1" x14ac:dyDescent="0.25">
      <c r="E30" s="90"/>
    </row>
    <row r="32" spans="1:9" ht="15" customHeight="1" x14ac:dyDescent="0.3">
      <c r="A32" s="311" t="s">
        <v>29</v>
      </c>
      <c r="B32" s="311"/>
      <c r="C32" s="311"/>
      <c r="D32" s="311"/>
      <c r="E32" s="311"/>
    </row>
    <row r="33" spans="1:11" s="3" customFormat="1" ht="13" x14ac:dyDescent="0.35">
      <c r="A33" s="160" t="s">
        <v>56</v>
      </c>
      <c r="B33" s="160" t="s">
        <v>4</v>
      </c>
      <c r="C33" s="160" t="s">
        <v>146</v>
      </c>
      <c r="D33" s="160" t="s">
        <v>58</v>
      </c>
      <c r="E33" s="160" t="s">
        <v>59</v>
      </c>
    </row>
    <row r="34" spans="1:11" ht="15" customHeight="1" x14ac:dyDescent="0.25">
      <c r="A34" s="5" t="s">
        <v>147</v>
      </c>
      <c r="B34" s="162">
        <f>20/5</f>
        <v>4</v>
      </c>
      <c r="C34" s="15">
        <f>C28</f>
        <v>0</v>
      </c>
      <c r="D34" s="14">
        <f>((B34*C34)*255)/12</f>
        <v>0</v>
      </c>
      <c r="E34" s="14">
        <f>D34*12</f>
        <v>0</v>
      </c>
    </row>
    <row r="35" spans="1:11" s="3" customFormat="1" ht="15" customHeight="1" x14ac:dyDescent="0.35">
      <c r="A35" s="160" t="s">
        <v>260</v>
      </c>
      <c r="B35" s="163"/>
      <c r="C35" s="163"/>
      <c r="D35" s="163">
        <f>D34</f>
        <v>0</v>
      </c>
      <c r="E35" s="163">
        <f>D35*12</f>
        <v>0</v>
      </c>
    </row>
    <row r="36" spans="1:11" ht="16" customHeight="1" x14ac:dyDescent="0.25">
      <c r="E36" s="90"/>
    </row>
    <row r="37" spans="1:11" ht="16" customHeight="1" x14ac:dyDescent="0.25">
      <c r="E37" s="90"/>
    </row>
    <row r="38" spans="1:11" ht="15" customHeight="1" x14ac:dyDescent="0.3">
      <c r="A38" s="311" t="s">
        <v>150</v>
      </c>
      <c r="B38" s="311"/>
      <c r="C38" s="311"/>
      <c r="D38" s="311"/>
      <c r="E38" s="311"/>
    </row>
    <row r="39" spans="1:11" ht="15" customHeight="1" x14ac:dyDescent="0.25">
      <c r="A39" s="160" t="s">
        <v>56</v>
      </c>
      <c r="B39" s="160" t="s">
        <v>4</v>
      </c>
      <c r="C39" s="160" t="s">
        <v>146</v>
      </c>
      <c r="D39" s="160" t="s">
        <v>58</v>
      </c>
      <c r="E39" s="160" t="s">
        <v>59</v>
      </c>
    </row>
    <row r="40" spans="1:11" ht="15" customHeight="1" x14ac:dyDescent="0.25">
      <c r="A40" s="5" t="s">
        <v>147</v>
      </c>
      <c r="B40" s="162">
        <v>1</v>
      </c>
      <c r="C40" s="15">
        <f>C34</f>
        <v>0</v>
      </c>
      <c r="D40" s="14">
        <f>((B40*C40)*255)/12</f>
        <v>0</v>
      </c>
      <c r="E40" s="14">
        <f>D40*12</f>
        <v>0</v>
      </c>
    </row>
    <row r="41" spans="1:11" ht="15" customHeight="1" x14ac:dyDescent="0.25">
      <c r="A41" s="160" t="s">
        <v>260</v>
      </c>
      <c r="B41" s="163"/>
      <c r="C41" s="163"/>
      <c r="D41" s="163">
        <f>D40</f>
        <v>0</v>
      </c>
      <c r="E41" s="163">
        <f>D41*12</f>
        <v>0</v>
      </c>
    </row>
    <row r="42" spans="1:11" ht="15" customHeight="1" x14ac:dyDescent="0.25">
      <c r="E42" s="90"/>
    </row>
    <row r="44" spans="1:11" ht="15" customHeight="1" x14ac:dyDescent="0.3">
      <c r="A44" s="311" t="s">
        <v>148</v>
      </c>
      <c r="B44" s="311"/>
      <c r="C44" s="311"/>
      <c r="D44" s="311"/>
      <c r="E44" s="311"/>
    </row>
    <row r="45" spans="1:11" s="3" customFormat="1" ht="13" x14ac:dyDescent="0.35">
      <c r="A45" s="160" t="s">
        <v>56</v>
      </c>
      <c r="B45" s="160" t="s">
        <v>4</v>
      </c>
      <c r="C45" s="160" t="s">
        <v>146</v>
      </c>
      <c r="D45" s="160" t="s">
        <v>58</v>
      </c>
      <c r="E45" s="160" t="s">
        <v>59</v>
      </c>
      <c r="G45" s="74"/>
      <c r="H45" s="74"/>
      <c r="I45" s="74"/>
      <c r="J45" s="74"/>
      <c r="K45" s="74"/>
    </row>
    <row r="46" spans="1:11" ht="15" customHeight="1" x14ac:dyDescent="0.25">
      <c r="A46" s="5" t="s">
        <v>147</v>
      </c>
      <c r="B46" s="162">
        <f>8+5</f>
        <v>13</v>
      </c>
      <c r="C46" s="15">
        <f>C40</f>
        <v>0</v>
      </c>
      <c r="D46" s="14">
        <f>((B46*C46)*255)/12</f>
        <v>0</v>
      </c>
      <c r="E46" s="14">
        <f>D46*12</f>
        <v>0</v>
      </c>
      <c r="G46" s="75"/>
      <c r="H46" s="76"/>
      <c r="I46" s="76"/>
      <c r="J46" s="76"/>
      <c r="K46" s="75"/>
    </row>
    <row r="47" spans="1:11" s="3" customFormat="1" ht="15" customHeight="1" x14ac:dyDescent="0.35">
      <c r="A47" s="160" t="s">
        <v>260</v>
      </c>
      <c r="B47" s="163"/>
      <c r="C47" s="163"/>
      <c r="D47" s="163">
        <f>D46</f>
        <v>0</v>
      </c>
      <c r="E47" s="163">
        <f>D47*12</f>
        <v>0</v>
      </c>
      <c r="G47" s="74"/>
      <c r="H47" s="74"/>
      <c r="I47" s="74"/>
      <c r="J47" s="74"/>
      <c r="K47" s="74"/>
    </row>
    <row r="48" spans="1:11" ht="15" customHeight="1" x14ac:dyDescent="0.25">
      <c r="E48" s="90"/>
      <c r="G48" s="75"/>
      <c r="H48" s="75"/>
      <c r="I48" s="75"/>
      <c r="J48" s="75"/>
      <c r="K48" s="75"/>
    </row>
    <row r="49" spans="1:5" ht="15" customHeight="1" x14ac:dyDescent="0.25">
      <c r="E49" s="90"/>
    </row>
    <row r="50" spans="1:5" ht="15" customHeight="1" x14ac:dyDescent="0.3">
      <c r="A50" s="311" t="s">
        <v>149</v>
      </c>
      <c r="B50" s="311"/>
      <c r="C50" s="311"/>
      <c r="D50" s="311"/>
      <c r="E50" s="311"/>
    </row>
    <row r="51" spans="1:5" s="3" customFormat="1" ht="13" x14ac:dyDescent="0.35">
      <c r="A51" s="160" t="s">
        <v>56</v>
      </c>
      <c r="B51" s="160" t="s">
        <v>4</v>
      </c>
      <c r="C51" s="160" t="s">
        <v>146</v>
      </c>
      <c r="D51" s="160" t="s">
        <v>58</v>
      </c>
      <c r="E51" s="160" t="s">
        <v>59</v>
      </c>
    </row>
    <row r="52" spans="1:5" ht="15" customHeight="1" x14ac:dyDescent="0.25">
      <c r="A52" s="5" t="s">
        <v>147</v>
      </c>
      <c r="B52" s="162">
        <v>8</v>
      </c>
      <c r="C52" s="15">
        <f>C46</f>
        <v>0</v>
      </c>
      <c r="D52" s="14">
        <f>((B52*C52)*255)/12</f>
        <v>0</v>
      </c>
      <c r="E52" s="14">
        <f>D52*12</f>
        <v>0</v>
      </c>
    </row>
    <row r="53" spans="1:5" s="3" customFormat="1" ht="15" customHeight="1" x14ac:dyDescent="0.35">
      <c r="A53" s="160" t="s">
        <v>260</v>
      </c>
      <c r="B53" s="163"/>
      <c r="C53" s="163"/>
      <c r="D53" s="163">
        <f>D52</f>
        <v>0</v>
      </c>
      <c r="E53" s="163">
        <f>D53*12</f>
        <v>0</v>
      </c>
    </row>
    <row r="54" spans="1:5" ht="15" customHeight="1" x14ac:dyDescent="0.25">
      <c r="E54" s="90"/>
    </row>
    <row r="55" spans="1:5" ht="15" customHeight="1" x14ac:dyDescent="0.25">
      <c r="E55" s="90"/>
    </row>
    <row r="56" spans="1:5" ht="15" customHeight="1" x14ac:dyDescent="0.3">
      <c r="A56" s="266" t="s">
        <v>151</v>
      </c>
      <c r="B56" s="267"/>
      <c r="C56" s="267"/>
      <c r="D56" s="267"/>
      <c r="E56" s="268"/>
    </row>
    <row r="57" spans="1:5" s="3" customFormat="1" ht="26" x14ac:dyDescent="0.35">
      <c r="A57" s="160" t="s">
        <v>56</v>
      </c>
      <c r="B57" s="160" t="s">
        <v>155</v>
      </c>
      <c r="C57" s="160" t="s">
        <v>146</v>
      </c>
      <c r="D57" s="160" t="s">
        <v>58</v>
      </c>
      <c r="E57" s="160" t="s">
        <v>59</v>
      </c>
    </row>
    <row r="58" spans="1:5" ht="15" customHeight="1" x14ac:dyDescent="0.25">
      <c r="A58" s="5" t="s">
        <v>147</v>
      </c>
      <c r="B58" s="162">
        <v>0.5</v>
      </c>
      <c r="C58" s="102">
        <f>C5</f>
        <v>0</v>
      </c>
      <c r="D58" s="102">
        <f>E58/12</f>
        <v>0</v>
      </c>
      <c r="E58" s="102">
        <f>(B58*C58)*255</f>
        <v>0</v>
      </c>
    </row>
    <row r="59" spans="1:5" s="3" customFormat="1" ht="15" customHeight="1" x14ac:dyDescent="0.35">
      <c r="A59" s="160" t="s">
        <v>261</v>
      </c>
      <c r="B59" s="163"/>
      <c r="C59" s="163"/>
      <c r="D59" s="163">
        <f>D58</f>
        <v>0</v>
      </c>
      <c r="E59" s="163">
        <f>D59*12</f>
        <v>0</v>
      </c>
    </row>
    <row r="60" spans="1:5" ht="15" customHeight="1" x14ac:dyDescent="0.25">
      <c r="E60" s="2"/>
    </row>
    <row r="62" spans="1:5" s="17" customFormat="1" ht="24" customHeight="1" x14ac:dyDescent="0.35">
      <c r="A62" s="274" t="s">
        <v>152</v>
      </c>
      <c r="B62" s="274"/>
      <c r="C62" s="274"/>
      <c r="D62" s="274"/>
      <c r="E62" s="91">
        <f>E11+E17+E23+E29+E35+E41+E47+E53+E59</f>
        <v>0</v>
      </c>
    </row>
  </sheetData>
  <sheetProtection algorithmName="SHA-512" hashValue="SbG9kWGtJ2e12mQmlx19t5iVaiDwNKLAFmyZ5jhFWu2t0Hey3Lin3kQD2TuPcLtxLDsd0jVYaJTta0dssk89lA==" saltValue="CF3SY/St8Xq00GtBe6yhOg==" spinCount="100000" sheet="1" objects="1" scenarios="1" selectLockedCells="1"/>
  <protectedRanges>
    <protectedRange sqref="B5 D4:D5" name="beveiliging"/>
  </protectedRanges>
  <mergeCells count="10">
    <mergeCell ref="A8:E8"/>
    <mergeCell ref="A62:D62"/>
    <mergeCell ref="A56:E56"/>
    <mergeCell ref="A14:E14"/>
    <mergeCell ref="A20:E20"/>
    <mergeCell ref="A26:E26"/>
    <mergeCell ref="A32:E32"/>
    <mergeCell ref="A38:E38"/>
    <mergeCell ref="A44:E44"/>
    <mergeCell ref="A50:E50"/>
  </mergeCells>
  <pageMargins left="0.75" right="0.75" top="1" bottom="1" header="0.5" footer="0.5"/>
  <pageSetup paperSize="9" scale="56" fitToHeight="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550E7737B99847B6A9482731B4FA80" ma:contentTypeVersion="10" ma:contentTypeDescription="Een nieuw document maken." ma:contentTypeScope="" ma:versionID="7917f713c885aab90e8c1f856d16e8ce">
  <xsd:schema xmlns:xsd="http://www.w3.org/2001/XMLSchema" xmlns:xs="http://www.w3.org/2001/XMLSchema" xmlns:p="http://schemas.microsoft.com/office/2006/metadata/properties" xmlns:ns2="ca09ac5f-4e99-4636-b4c9-f09f13a29731" xmlns:ns3="6c985e3a-432b-4424-8a79-a0fd59e91b80" targetNamespace="http://schemas.microsoft.com/office/2006/metadata/properties" ma:root="true" ma:fieldsID="accbe78b825165f48e1879eeb30b7705" ns2:_="" ns3:_="">
    <xsd:import namespace="ca09ac5f-4e99-4636-b4c9-f09f13a29731"/>
    <xsd:import namespace="6c985e3a-432b-4424-8a79-a0fd59e91b80"/>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09ac5f-4e99-4636-b4c9-f09f13a29731"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985e3a-432b-4424-8a79-a0fd59e91b8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734f45a-2afd-4c53-9e91-90efd4740a6f}" ma:internalName="TaxCatchAll" ma:showField="CatchAllData" ma:web="6c985e3a-432b-4424-8a79-a0fd59e91b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uthor0 xmlns="ca09ac5f-4e99-4636-b4c9-f09f13a29731" xsi:nil="true"/>
    <PageCount xmlns="ca09ac5f-4e99-4636-b4c9-f09f13a29731" xsi:nil="true"/>
    <TaxCatchAll xmlns="6c985e3a-432b-4424-8a79-a0fd59e91b80" xsi:nil="true"/>
    <lcf76f155ced4ddcb4097134ff3c332f xmlns="ca09ac5f-4e99-4636-b4c9-f09f13a297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FB6FFF-9A2F-4F0E-A458-D1A9D97D8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09ac5f-4e99-4636-b4c9-f09f13a29731"/>
    <ds:schemaRef ds:uri="6c985e3a-432b-4424-8a79-a0fd59e91b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DE0533-2124-4DAF-9CCD-BF38BC2A8451}">
  <ds:schemaRefs>
    <ds:schemaRef ds:uri="http://schemas.microsoft.com/office/2006/metadata/properties"/>
    <ds:schemaRef ds:uri="http://schemas.microsoft.com/office/infopath/2007/PartnerControls"/>
    <ds:schemaRef ds:uri="ca09ac5f-4e99-4636-b4c9-f09f13a29731"/>
    <ds:schemaRef ds:uri="6c985e3a-432b-4424-8a79-a0fd59e91b80"/>
  </ds:schemaRefs>
</ds:datastoreItem>
</file>

<file path=customXml/itemProps3.xml><?xml version="1.0" encoding="utf-8"?>
<ds:datastoreItem xmlns:ds="http://schemas.openxmlformats.org/officeDocument/2006/customXml" ds:itemID="{BACEF3C3-E2FA-41AA-AB9E-FE72C13224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3</vt:i4>
      </vt:variant>
    </vt:vector>
  </HeadingPairs>
  <TitlesOfParts>
    <vt:vector size="17" baseType="lpstr">
      <vt:lpstr>Voorblad</vt:lpstr>
      <vt:lpstr>Beheer</vt:lpstr>
      <vt:lpstr>Beveiliging</vt:lpstr>
      <vt:lpstr>Receptie</vt:lpstr>
      <vt:lpstr>Catering 1</vt:lpstr>
      <vt:lpstr> Catering 2</vt:lpstr>
      <vt:lpstr>Schoonmaak</vt:lpstr>
      <vt:lpstr>Glasbewassing</vt:lpstr>
      <vt:lpstr>Huismeester</vt:lpstr>
      <vt:lpstr>Plaagdierbeheersing</vt:lpstr>
      <vt:lpstr>Binnenbeplanting</vt:lpstr>
      <vt:lpstr>Sanitaire voorzieningen</vt:lpstr>
      <vt:lpstr>Warme dranken automaten</vt:lpstr>
      <vt:lpstr>Totaal</vt:lpstr>
      <vt:lpstr>Binnenbeplanting!Afdrukbereik</vt:lpstr>
      <vt:lpstr>'Catering 1'!Afdrukbereik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Hamhuis, Gea</dc:creator>
  <cp:lastModifiedBy>Hamhuis, Gea</cp:lastModifiedBy>
  <cp:lastPrinted>2023-05-17T17:58:50Z</cp:lastPrinted>
  <dcterms:created xsi:type="dcterms:W3CDTF">2023-05-05T08:48:02Z</dcterms:created>
  <dcterms:modified xsi:type="dcterms:W3CDTF">2023-07-03T15:02:21Z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0x01010078550E7737B99847B6A9482731B4FA80</vt:lpwstr>
  </property>
  <property fmtid="{D5CDD505-2E9C-101B-9397-08002B2CF9AE}" pid="3" name="MediaServiceImageTags">
    <vt:lpwstr/>
  </property>
</Properties>
</file>