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robvanveen/Molthoff Fleetmgt Dropbox/Rob Van Veen/Klanten/Waterproef/Inkoopbegeleiding/Versies/def/"/>
    </mc:Choice>
  </mc:AlternateContent>
  <xr:revisionPtr revIDLastSave="0" documentId="13_ncr:1_{4361974B-4514-4B42-AAE5-0AF82412C1D5}" xr6:coauthVersionLast="47" xr6:coauthVersionMax="47" xr10:uidLastSave="{00000000-0000-0000-0000-000000000000}"/>
  <bookViews>
    <workbookView xWindow="360" yWindow="140" windowWidth="27820" windowHeight="16840" tabRatio="500" xr2:uid="{00000000-000D-0000-FFFF-FFFF00000000}"/>
  </bookViews>
  <sheets>
    <sheet name="Score Totaal" sheetId="7" r:id="rId1"/>
    <sheet name="Prijs Totaal - Score" sheetId="4" r:id="rId2"/>
    <sheet name="P1 - Lease" sheetId="5" r:id="rId3"/>
    <sheet name="P2 - Overige kosten" sheetId="3" r:id="rId4"/>
    <sheet name="Kwaliteit" sheetId="10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2" i="7" l="1"/>
  <c r="D13" i="7"/>
  <c r="AR78" i="5"/>
  <c r="AR71" i="5"/>
  <c r="AR63" i="5"/>
  <c r="AR56" i="5"/>
  <c r="AR49" i="5"/>
  <c r="AR42" i="5"/>
  <c r="AR35" i="5"/>
  <c r="AR21" i="5"/>
  <c r="AR28" i="5"/>
  <c r="AR14" i="5"/>
  <c r="D10" i="10" l="1"/>
  <c r="E11" i="10" s="1"/>
  <c r="E18" i="7" l="1"/>
  <c r="D27" i="10"/>
  <c r="E16" i="7"/>
  <c r="E28" i="10" l="1"/>
  <c r="F18" i="7" s="1"/>
  <c r="G18" i="7" s="1"/>
  <c r="D5" i="4"/>
  <c r="D20" i="10"/>
  <c r="E21" i="10" s="1"/>
  <c r="E17" i="7"/>
  <c r="D7" i="4"/>
  <c r="H7" i="4" s="1"/>
  <c r="G13" i="7" s="1"/>
  <c r="F17" i="7" l="1"/>
  <c r="G17" i="7" s="1"/>
  <c r="H5" i="4"/>
  <c r="F16" i="7" l="1"/>
  <c r="G16" i="7" s="1"/>
  <c r="F9" i="4"/>
  <c r="I19" i="7" l="1"/>
  <c r="G12" i="7"/>
  <c r="I14" i="7" s="1"/>
  <c r="I20" i="7" l="1"/>
  <c r="B8" i="7" s="1"/>
</calcChain>
</file>

<file path=xl/sharedStrings.xml><?xml version="1.0" encoding="utf-8"?>
<sst xmlns="http://schemas.openxmlformats.org/spreadsheetml/2006/main" count="603" uniqueCount="232">
  <si>
    <t>Merk</t>
  </si>
  <si>
    <t>Model</t>
  </si>
  <si>
    <t>Uitvoering</t>
  </si>
  <si>
    <t>Carrosserie</t>
  </si>
  <si>
    <t>Brandstof</t>
  </si>
  <si>
    <t>Restwaarde ex. BTW, incl. BPM</t>
  </si>
  <si>
    <t>Restwaarde incl. BTW, incl. BPM</t>
  </si>
  <si>
    <t>Reparatie- en onderhoudskosten</t>
  </si>
  <si>
    <t>Overige kosten</t>
  </si>
  <si>
    <t>Leaseprijs totaal exclusief brandstof</t>
  </si>
  <si>
    <t>Banden</t>
  </si>
  <si>
    <t>Vervangend vervoer inzet per direct bij reparaties &gt; 24 uur.</t>
  </si>
  <si>
    <t>Extra bedrag voor winterbanden</t>
  </si>
  <si>
    <t>Gewogen bedrag</t>
  </si>
  <si>
    <t>Rentebasis aantal jaars IRS (bijv. '3-jaars')</t>
  </si>
  <si>
    <t>Renteopslag (%)</t>
  </si>
  <si>
    <t>Rentedatum (niet wijzigen)</t>
  </si>
  <si>
    <t>Rentebasis (%)</t>
  </si>
  <si>
    <t>Rentebedrag</t>
  </si>
  <si>
    <t>Nationale laadpas</t>
  </si>
  <si>
    <t>GVW</t>
  </si>
  <si>
    <t>-</t>
  </si>
  <si>
    <t>Rekenrente% (basis + opslag)</t>
  </si>
  <si>
    <t>Afschrijving</t>
  </si>
  <si>
    <t>Weeg factor</t>
  </si>
  <si>
    <t>Totaal / Score</t>
  </si>
  <si>
    <t>1A</t>
  </si>
  <si>
    <t>1B</t>
  </si>
  <si>
    <t>1C</t>
  </si>
  <si>
    <t>2A</t>
  </si>
  <si>
    <t>2B</t>
  </si>
  <si>
    <t>2C</t>
  </si>
  <si>
    <t>Korting% auto + fabrieksopties (in procenten)</t>
  </si>
  <si>
    <t>Administratie-kosten</t>
  </si>
  <si>
    <t>Management fee</t>
  </si>
  <si>
    <t>MRB</t>
  </si>
  <si>
    <t>Omschrijving</t>
  </si>
  <si>
    <t>Bedrag</t>
  </si>
  <si>
    <r>
      <t xml:space="preserve">U dient de lichtgroen gearceerde cellen in te vullen. 
</t>
    </r>
    <r>
      <rPr>
        <b/>
        <sz val="12"/>
        <color rgb="FFFF0000"/>
        <rFont val="Calibri (Hoofdtekst)"/>
      </rPr>
      <t>Voor een volledige offerte dient u alle cellen in te vullen!</t>
    </r>
  </si>
  <si>
    <t>P1 - Gemiddelde leaseprijs nieuwe voertuigen, exclusief verzekering</t>
  </si>
  <si>
    <t>P2 - Totaal bedrag overige kosten</t>
  </si>
  <si>
    <r>
      <t>CO</t>
    </r>
    <r>
      <rPr>
        <vertAlign val="subscript"/>
        <sz val="12"/>
        <color theme="0"/>
        <rFont val="Arial"/>
        <family val="2"/>
      </rPr>
      <t>2</t>
    </r>
    <r>
      <rPr>
        <sz val="12"/>
        <color theme="0"/>
        <rFont val="Arial"/>
        <family val="2"/>
      </rPr>
      <t>-uitstoot</t>
    </r>
  </si>
  <si>
    <t>Reiniging</t>
  </si>
  <si>
    <t>Prijs per auto (€)</t>
  </si>
  <si>
    <t>Ozonbehandeling</t>
  </si>
  <si>
    <t>Doorsturen 1e bekeuring</t>
  </si>
  <si>
    <t>Doorsturen aanmaning</t>
  </si>
  <si>
    <t>Prijs per handeling (€)</t>
  </si>
  <si>
    <t>Calculeren innameschades</t>
  </si>
  <si>
    <t>Prijs per bekeuring ((€)</t>
  </si>
  <si>
    <t>Score Aanbieder A</t>
  </si>
  <si>
    <t>Aanbieder A</t>
  </si>
  <si>
    <t>Gunningscriterium</t>
  </si>
  <si>
    <t>Prijs</t>
  </si>
  <si>
    <t>Waarde Kwaliteit</t>
  </si>
  <si>
    <t>Score</t>
  </si>
  <si>
    <t>Waarde</t>
  </si>
  <si>
    <t>Score Waarde</t>
  </si>
  <si>
    <t>P1</t>
  </si>
  <si>
    <t>Prijs: Leasetarieven</t>
  </si>
  <si>
    <t>P2</t>
  </si>
  <si>
    <t>Prijs: Overige kosten</t>
  </si>
  <si>
    <t>K1</t>
  </si>
  <si>
    <t>K2</t>
  </si>
  <si>
    <t>K3</t>
  </si>
  <si>
    <t>Totaal</t>
  </si>
  <si>
    <t>Kwaliteit</t>
  </si>
  <si>
    <t>Factor</t>
  </si>
  <si>
    <t>Totaal Score</t>
  </si>
  <si>
    <t>Klachtenprocedure</t>
  </si>
  <si>
    <t>Ja</t>
  </si>
  <si>
    <t>nvt</t>
  </si>
  <si>
    <t>Operationele ontzorging (25%)</t>
  </si>
  <si>
    <t>Kwaliteit: Operationele ontzorging</t>
  </si>
  <si>
    <t>Facturatie proces</t>
  </si>
  <si>
    <t>Meting Prijs</t>
  </si>
  <si>
    <t xml:space="preserve">Berijdersservice bij schade, pechhulp en r.o.b. (reparatie, onderhoud en banden) </t>
  </si>
  <si>
    <t>Doorbelastingen bekeuringen en beschikkingen</t>
  </si>
  <si>
    <t xml:space="preserve">Werking van het facturatie proces </t>
  </si>
  <si>
    <t>Wijze waarop de kwaliteit van de operationele processen is geborgd</t>
  </si>
  <si>
    <t>Looptijd (maanden)</t>
  </si>
  <si>
    <t>Jaar-kilometrage</t>
  </si>
  <si>
    <t>Volg-nummer</t>
  </si>
  <si>
    <t>1D</t>
  </si>
  <si>
    <t>1E</t>
  </si>
  <si>
    <t>1F</t>
  </si>
  <si>
    <t>Vtg 1</t>
  </si>
  <si>
    <t>Investerings-waarde ex. BTW, incl. BPM*</t>
  </si>
  <si>
    <t>Pech-hulp-verlening</t>
  </si>
  <si>
    <t>Universele brandstof-pas</t>
  </si>
  <si>
    <t>Administratiekosten bij vervangen kentekenbewijs</t>
  </si>
  <si>
    <t>Administratiekosten bij vervangen kentekenplaten</t>
  </si>
  <si>
    <t>Administratiekosten bij vervanging missende reservesleutel</t>
  </si>
  <si>
    <t>Aantal voertuigen</t>
  </si>
  <si>
    <t>Gem. Looptijd</t>
  </si>
  <si>
    <t>2D</t>
  </si>
  <si>
    <t>2E</t>
  </si>
  <si>
    <t>2F</t>
  </si>
  <si>
    <t>Vtg 2</t>
  </si>
  <si>
    <t>K4</t>
  </si>
  <si>
    <t>Kwaliteit: MVO</t>
  </si>
  <si>
    <t>MVO (10%)</t>
  </si>
  <si>
    <t>Subscore gebruiksvriendelijkheid applicatie (max 20%)</t>
  </si>
  <si>
    <t xml:space="preserve">Totaal Score </t>
  </si>
  <si>
    <t>Gemiddelde score (max 30%)</t>
  </si>
  <si>
    <t>Gewogen Tarief Vtg 1</t>
  </si>
  <si>
    <t>Gewogen Tarief Vtg 2</t>
  </si>
  <si>
    <t>VW</t>
  </si>
  <si>
    <t>Diesel</t>
  </si>
  <si>
    <t>GB</t>
  </si>
  <si>
    <t>Opties</t>
  </si>
  <si>
    <t>Caddy</t>
  </si>
  <si>
    <t>Turnkey oplevering</t>
  </si>
  <si>
    <t>Communicatie richting Opdrachtgever</t>
  </si>
  <si>
    <t>Communicatie richting leveranciers inbouw/bestickering/track&amp;trace</t>
  </si>
  <si>
    <t>Monitoring inbouw-proces</t>
  </si>
  <si>
    <t>Transport Voertuigen</t>
  </si>
  <si>
    <t>Voertuigen</t>
  </si>
  <si>
    <t xml:space="preserve">Maatregelen Inschrijver ter vermindering van haar eigen CO2 uitstoot </t>
  </si>
  <si>
    <t>Advies t.b.v. maatregelen en haalbaarheid vermindering van CO2-uitstoot Waterproef</t>
  </si>
  <si>
    <t>WA Verzekering</t>
  </si>
  <si>
    <t>Casco</t>
  </si>
  <si>
    <t>POI</t>
  </si>
  <si>
    <t>BTW in Assurantie</t>
  </si>
  <si>
    <t>3A</t>
  </si>
  <si>
    <t>3B</t>
  </si>
  <si>
    <t>3C</t>
  </si>
  <si>
    <t>3D</t>
  </si>
  <si>
    <t>3E</t>
  </si>
  <si>
    <t>3F</t>
  </si>
  <si>
    <t>Vtg 3</t>
  </si>
  <si>
    <t>Peugeot</t>
  </si>
  <si>
    <t>Expert</t>
  </si>
  <si>
    <t>EV 75 kWh 136 L2</t>
  </si>
  <si>
    <t>Elektrisch</t>
  </si>
  <si>
    <t>4A</t>
  </si>
  <si>
    <t>4B</t>
  </si>
  <si>
    <t>4C</t>
  </si>
  <si>
    <t>4D</t>
  </si>
  <si>
    <t>4E</t>
  </si>
  <si>
    <t>4F</t>
  </si>
  <si>
    <t>Vtg 4</t>
  </si>
  <si>
    <t>5A</t>
  </si>
  <si>
    <t>5B</t>
  </si>
  <si>
    <t>5C</t>
  </si>
  <si>
    <t>5D</t>
  </si>
  <si>
    <t>5E</t>
  </si>
  <si>
    <t>5F</t>
  </si>
  <si>
    <t>Vtg 5</t>
  </si>
  <si>
    <t>VOLKSWAGEN</t>
  </si>
  <si>
    <t>ID. BUZZ</t>
  </si>
  <si>
    <t>77 kWh 150 kW Cargo L1H1 auto</t>
  </si>
  <si>
    <t>6A</t>
  </si>
  <si>
    <t>6B</t>
  </si>
  <si>
    <t>6C</t>
  </si>
  <si>
    <t>6D</t>
  </si>
  <si>
    <t>6E</t>
  </si>
  <si>
    <t>6F</t>
  </si>
  <si>
    <t>Vtg 6</t>
  </si>
  <si>
    <t>7A</t>
  </si>
  <si>
    <t>7B</t>
  </si>
  <si>
    <t>7C</t>
  </si>
  <si>
    <t>7D</t>
  </si>
  <si>
    <t>7E</t>
  </si>
  <si>
    <t>7F</t>
  </si>
  <si>
    <t>Vtg 7</t>
  </si>
  <si>
    <t>8A</t>
  </si>
  <si>
    <t>8B</t>
  </si>
  <si>
    <t>8C</t>
  </si>
  <si>
    <t>8D</t>
  </si>
  <si>
    <t>8E</t>
  </si>
  <si>
    <t>8F</t>
  </si>
  <si>
    <t>Vtg 8</t>
  </si>
  <si>
    <t>9A</t>
  </si>
  <si>
    <t>9B</t>
  </si>
  <si>
    <t>9C</t>
  </si>
  <si>
    <t>9D</t>
  </si>
  <si>
    <t>9E</t>
  </si>
  <si>
    <t>9F</t>
  </si>
  <si>
    <t>Vtg 9</t>
  </si>
  <si>
    <t>10A</t>
  </si>
  <si>
    <t>10B</t>
  </si>
  <si>
    <t>10C</t>
  </si>
  <si>
    <t>10D</t>
  </si>
  <si>
    <t>10E</t>
  </si>
  <si>
    <t>10F</t>
  </si>
  <si>
    <t>Vtg 10</t>
  </si>
  <si>
    <t>CITROEN</t>
  </si>
  <si>
    <t>Ë-BERLINGO VAN</t>
  </si>
  <si>
    <t>50 kWh 136 800kg Long L2</t>
  </si>
  <si>
    <t>RENAULT</t>
  </si>
  <si>
    <t>Kangoo</t>
  </si>
  <si>
    <t>44 kWh Extra 22kW lader</t>
  </si>
  <si>
    <t>1.5TGI 96kW Maxi</t>
  </si>
  <si>
    <t>CNG</t>
  </si>
  <si>
    <t>TOYOTA</t>
  </si>
  <si>
    <t>RAV4 VAN</t>
  </si>
  <si>
    <t>Benzine</t>
  </si>
  <si>
    <t>AWD 2.5 Hybrid Dynamic Automaat</t>
  </si>
  <si>
    <t>SUV</t>
  </si>
  <si>
    <t>Transporter</t>
  </si>
  <si>
    <t>2.0TDI 110kW 4Motion L2H1</t>
  </si>
  <si>
    <t>BPM</t>
  </si>
  <si>
    <t>2.0 TDI 90kW 4Motion</t>
  </si>
  <si>
    <t>Accessoires (volledige afschrijving)</t>
  </si>
  <si>
    <t>OCTAVIA COMBI</t>
  </si>
  <si>
    <t>1.5 TSI G-TEC DSG Business Edition</t>
  </si>
  <si>
    <t>SKODA</t>
  </si>
  <si>
    <t>SW</t>
  </si>
  <si>
    <t>OPEL</t>
  </si>
  <si>
    <t>Astra Sports Tourer</t>
  </si>
  <si>
    <t>1.6 turbo PHEV 133kW auto Bus Edition</t>
  </si>
  <si>
    <t>Geelkenteken voertuigen</t>
  </si>
  <si>
    <t>Grijskenteken voertuigen</t>
  </si>
  <si>
    <t>Gewogen Tarief Vtg 9</t>
  </si>
  <si>
    <t>Gewogen Tarief Vtg 10</t>
  </si>
  <si>
    <t>Gewogen Tarief Vtg 8</t>
  </si>
  <si>
    <t>Gewogen Tarief Vtg 7</t>
  </si>
  <si>
    <t>Gewogen Tarief Vtg 6</t>
  </si>
  <si>
    <t>Gewogen Tarief Vtg 5</t>
  </si>
  <si>
    <t>Gewogen Tarief Vtg 4</t>
  </si>
  <si>
    <t>Gewogen Tarief Vtg 3</t>
  </si>
  <si>
    <t>Catalogusprijs: Grijskenteken (excl. BTW, excl. BPM) Geelkenteken (incl.BTW, incl. BPM)</t>
  </si>
  <si>
    <t>LET OP:</t>
  </si>
  <si>
    <t>Aanbestedende dienst is NIET vrijgesteld van BPM en wordt door de belastingdienst aangeslagen voor het HOGE MRB tarief</t>
  </si>
  <si>
    <t>PHEV</t>
  </si>
  <si>
    <t>Score factor</t>
  </si>
  <si>
    <t>Aanwezig</t>
  </si>
  <si>
    <t>Nee</t>
  </si>
  <si>
    <t>Assurrantie Belasting</t>
  </si>
  <si>
    <t>Kwaliteit: Trun-Key</t>
  </si>
  <si>
    <t>Beoordeling K1, K2 en K3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</si>
</sst>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* #,##0_-;_-* #,##0\-;_-* &quot;-&quot;??_-;_-@_-"/>
    <numFmt numFmtId="167" formatCode="_ [$€-413]\ * #,##0.00_ ;_ [$€-413]\ * \-#,##0.00_ ;_ [$€-413]\ * &quot;-&quot;??_ ;_ @_ "/>
    <numFmt numFmtId="168" formatCode="_-&quot;€&quot;\ * #,##0_-;_-&quot;€&quot;\ * #,##0\-;_-&quot;€&quot;\ * &quot;-&quot;??_-;_-@_-"/>
    <numFmt numFmtId="169" formatCode="0.0%"/>
    <numFmt numFmtId="170" formatCode="_-* #,##0.0_-;_-* #,##0.0\-;_-* &quot;-&quot;??_-;_-@_-"/>
    <numFmt numFmtId="171" formatCode="_ [$€-413]\ * #,##0.0000_ ;_ [$€-413]\ * \-#,##0.0000_ ;_ [$€-413]\ * &quot;-&quot;??_ ;_ @_ "/>
  </numFmts>
  <fonts count="2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Helvetica"/>
      <family val="2"/>
    </font>
    <font>
      <b/>
      <sz val="12"/>
      <color rgb="FFFF0000"/>
      <name val="Helvetica"/>
      <family val="2"/>
    </font>
    <font>
      <b/>
      <sz val="12"/>
      <color rgb="FFFF0000"/>
      <name val="Calibri (Hoofdtekst)"/>
    </font>
    <font>
      <sz val="12"/>
      <color theme="0"/>
      <name val="Helvetica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20"/>
      <color rgb="FFFF0000"/>
      <name val="Arial"/>
      <family val="2"/>
    </font>
    <font>
      <b/>
      <sz val="12"/>
      <color rgb="FFFF0000"/>
      <name val="Arial"/>
      <family val="2"/>
    </font>
    <font>
      <sz val="12"/>
      <color theme="0"/>
      <name val="Arial"/>
      <family val="2"/>
    </font>
    <font>
      <vertAlign val="subscript"/>
      <sz val="12"/>
      <color theme="0"/>
      <name val="Arial"/>
      <family val="2"/>
    </font>
    <font>
      <sz val="8"/>
      <name val="Calibri"/>
      <family val="2"/>
      <scheme val="minor"/>
    </font>
    <font>
      <i/>
      <sz val="10"/>
      <color rgb="FFFF0000"/>
      <name val="Arial"/>
      <family val="2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0" tint="-0.1499984740745262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0"/>
      <name val="Arial"/>
      <family val="2"/>
    </font>
    <font>
      <b/>
      <sz val="16"/>
      <color rgb="FFFF0000"/>
      <name val="Arial"/>
      <family val="2"/>
    </font>
    <font>
      <b/>
      <i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/>
      <bottom style="thin">
        <color theme="1" tint="0.499984740745262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theme="1" tint="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93">
    <xf numFmtId="0" fontId="0" fillId="0" borderId="0"/>
    <xf numFmtId="16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2">
    <xf numFmtId="0" fontId="0" fillId="0" borderId="0" xfId="0"/>
    <xf numFmtId="0" fontId="5" fillId="0" borderId="0" xfId="0" applyFont="1"/>
    <xf numFmtId="0" fontId="5" fillId="0" borderId="1" xfId="0" applyFont="1" applyBorder="1"/>
    <xf numFmtId="0" fontId="6" fillId="0" borderId="0" xfId="0" applyFont="1" applyAlignment="1">
      <alignment horizontal="left"/>
    </xf>
    <xf numFmtId="164" fontId="5" fillId="2" borderId="1" xfId="1" applyFont="1" applyFill="1" applyBorder="1"/>
    <xf numFmtId="0" fontId="0" fillId="2" borderId="4" xfId="0" applyFill="1" applyBorder="1" applyAlignment="1">
      <alignment horizontal="center" wrapText="1"/>
    </xf>
    <xf numFmtId="0" fontId="8" fillId="4" borderId="1" xfId="0" applyFont="1" applyFill="1" applyBorder="1"/>
    <xf numFmtId="0" fontId="8" fillId="4" borderId="1" xfId="0" applyFont="1" applyFill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164" fontId="10" fillId="0" borderId="1" xfId="1" applyFont="1" applyBorder="1"/>
    <xf numFmtId="164" fontId="10" fillId="0" borderId="0" xfId="1" applyFont="1" applyBorder="1"/>
    <xf numFmtId="9" fontId="10" fillId="0" borderId="1" xfId="0" applyNumberFormat="1" applyFont="1" applyBorder="1" applyAlignment="1">
      <alignment horizontal="center"/>
    </xf>
    <xf numFmtId="9" fontId="10" fillId="0" borderId="0" xfId="0" applyNumberFormat="1" applyFont="1" applyAlignment="1">
      <alignment horizontal="center"/>
    </xf>
    <xf numFmtId="164" fontId="10" fillId="0" borderId="1" xfId="0" applyNumberFormat="1" applyFont="1" applyBorder="1"/>
    <xf numFmtId="164" fontId="10" fillId="0" borderId="0" xfId="0" applyNumberFormat="1" applyFont="1"/>
    <xf numFmtId="0" fontId="10" fillId="0" borderId="0" xfId="0" applyFont="1" applyAlignment="1">
      <alignment horizontal="center"/>
    </xf>
    <xf numFmtId="167" fontId="10" fillId="0" borderId="0" xfId="0" applyNumberFormat="1" applyFont="1"/>
    <xf numFmtId="0" fontId="13" fillId="4" borderId="14" xfId="0" applyFont="1" applyFill="1" applyBorder="1" applyAlignment="1">
      <alignment horizontal="center" wrapText="1"/>
    </xf>
    <xf numFmtId="0" fontId="13" fillId="4" borderId="15" xfId="0" applyFont="1" applyFill="1" applyBorder="1" applyAlignment="1">
      <alignment wrapText="1"/>
    </xf>
    <xf numFmtId="0" fontId="13" fillId="4" borderId="26" xfId="0" applyFont="1" applyFill="1" applyBorder="1" applyAlignment="1">
      <alignment wrapText="1"/>
    </xf>
    <xf numFmtId="167" fontId="13" fillId="4" borderId="26" xfId="0" applyNumberFormat="1" applyFont="1" applyFill="1" applyBorder="1" applyAlignment="1">
      <alignment wrapText="1"/>
    </xf>
    <xf numFmtId="0" fontId="13" fillId="4" borderId="16" xfId="0" applyFont="1" applyFill="1" applyBorder="1" applyAlignment="1">
      <alignment horizontal="center" wrapText="1"/>
    </xf>
    <xf numFmtId="0" fontId="13" fillId="4" borderId="4" xfId="0" applyFont="1" applyFill="1" applyBorder="1" applyAlignment="1">
      <alignment horizontal="center" wrapText="1"/>
    </xf>
    <xf numFmtId="0" fontId="13" fillId="5" borderId="14" xfId="0" applyFont="1" applyFill="1" applyBorder="1" applyAlignment="1">
      <alignment horizontal="center" wrapText="1"/>
    </xf>
    <xf numFmtId="0" fontId="13" fillId="5" borderId="15" xfId="0" applyFont="1" applyFill="1" applyBorder="1" applyAlignment="1">
      <alignment horizontal="center" wrapText="1"/>
    </xf>
    <xf numFmtId="0" fontId="13" fillId="5" borderId="16" xfId="0" applyFont="1" applyFill="1" applyBorder="1" applyAlignment="1">
      <alignment horizontal="center" wrapText="1"/>
    </xf>
    <xf numFmtId="0" fontId="13" fillId="4" borderId="6" xfId="0" applyFont="1" applyFill="1" applyBorder="1" applyAlignment="1">
      <alignment horizontal="center" wrapText="1"/>
    </xf>
    <xf numFmtId="0" fontId="13" fillId="5" borderId="28" xfId="0" applyFont="1" applyFill="1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10" fillId="0" borderId="18" xfId="0" applyFont="1" applyBorder="1" applyAlignment="1">
      <alignment horizontal="center"/>
    </xf>
    <xf numFmtId="0" fontId="10" fillId="0" borderId="19" xfId="0" applyFont="1" applyBorder="1"/>
    <xf numFmtId="0" fontId="10" fillId="0" borderId="3" xfId="0" applyFont="1" applyBorder="1"/>
    <xf numFmtId="0" fontId="10" fillId="0" borderId="3" xfId="0" applyFont="1" applyBorder="1" applyAlignment="1">
      <alignment horizontal="center"/>
    </xf>
    <xf numFmtId="167" fontId="10" fillId="0" borderId="36" xfId="0" applyNumberFormat="1" applyFont="1" applyBorder="1"/>
    <xf numFmtId="0" fontId="10" fillId="0" borderId="29" xfId="0" applyFont="1" applyBorder="1" applyAlignment="1">
      <alignment horizontal="center"/>
    </xf>
    <xf numFmtId="166" fontId="10" fillId="0" borderId="27" xfId="4" applyNumberFormat="1" applyFont="1" applyBorder="1" applyAlignment="1">
      <alignment horizontal="center"/>
    </xf>
    <xf numFmtId="0" fontId="10" fillId="2" borderId="18" xfId="0" applyFont="1" applyFill="1" applyBorder="1"/>
    <xf numFmtId="0" fontId="10" fillId="2" borderId="19" xfId="0" applyFont="1" applyFill="1" applyBorder="1"/>
    <xf numFmtId="0" fontId="10" fillId="2" borderId="20" xfId="0" applyFont="1" applyFill="1" applyBorder="1"/>
    <xf numFmtId="0" fontId="10" fillId="2" borderId="30" xfId="0" applyFont="1" applyFill="1" applyBorder="1"/>
    <xf numFmtId="167" fontId="10" fillId="0" borderId="32" xfId="0" applyNumberFormat="1" applyFont="1" applyBorder="1"/>
    <xf numFmtId="0" fontId="10" fillId="0" borderId="21" xfId="0" applyFont="1" applyBorder="1" applyAlignment="1">
      <alignment horizontal="center"/>
    </xf>
    <xf numFmtId="0" fontId="10" fillId="0" borderId="2" xfId="0" applyFont="1" applyBorder="1"/>
    <xf numFmtId="0" fontId="10" fillId="0" borderId="2" xfId="0" applyFont="1" applyBorder="1" applyAlignment="1">
      <alignment horizontal="center"/>
    </xf>
    <xf numFmtId="167" fontId="10" fillId="0" borderId="37" xfId="0" applyNumberFormat="1" applyFont="1" applyBorder="1"/>
    <xf numFmtId="166" fontId="10" fillId="0" borderId="22" xfId="4" applyNumberFormat="1" applyFont="1" applyBorder="1" applyAlignment="1">
      <alignment horizontal="center"/>
    </xf>
    <xf numFmtId="0" fontId="10" fillId="2" borderId="21" xfId="0" applyFont="1" applyFill="1" applyBorder="1"/>
    <xf numFmtId="0" fontId="10" fillId="2" borderId="2" xfId="0" applyFont="1" applyFill="1" applyBorder="1"/>
    <xf numFmtId="0" fontId="10" fillId="2" borderId="22" xfId="0" applyFont="1" applyFill="1" applyBorder="1"/>
    <xf numFmtId="0" fontId="10" fillId="2" borderId="17" xfId="0" applyFont="1" applyFill="1" applyBorder="1"/>
    <xf numFmtId="167" fontId="10" fillId="0" borderId="35" xfId="0" applyNumberFormat="1" applyFont="1" applyBorder="1"/>
    <xf numFmtId="0" fontId="10" fillId="0" borderId="23" xfId="0" applyFont="1" applyBorder="1" applyAlignment="1">
      <alignment horizontal="center"/>
    </xf>
    <xf numFmtId="0" fontId="10" fillId="0" borderId="24" xfId="0" applyFont="1" applyBorder="1"/>
    <xf numFmtId="0" fontId="10" fillId="0" borderId="24" xfId="0" applyFont="1" applyBorder="1" applyAlignment="1">
      <alignment horizontal="center"/>
    </xf>
    <xf numFmtId="167" fontId="10" fillId="0" borderId="38" xfId="0" applyNumberFormat="1" applyFont="1" applyBorder="1"/>
    <xf numFmtId="166" fontId="10" fillId="0" borderId="25" xfId="4" applyNumberFormat="1" applyFont="1" applyBorder="1" applyAlignment="1">
      <alignment horizontal="center"/>
    </xf>
    <xf numFmtId="0" fontId="10" fillId="2" borderId="23" xfId="0" applyFont="1" applyFill="1" applyBorder="1"/>
    <xf numFmtId="0" fontId="10" fillId="2" borderId="24" xfId="0" applyFont="1" applyFill="1" applyBorder="1"/>
    <xf numFmtId="0" fontId="10" fillId="2" borderId="25" xfId="0" applyFont="1" applyFill="1" applyBorder="1"/>
    <xf numFmtId="0" fontId="10" fillId="2" borderId="31" xfId="0" applyFont="1" applyFill="1" applyBorder="1"/>
    <xf numFmtId="167" fontId="10" fillId="0" borderId="7" xfId="0" applyNumberFormat="1" applyFont="1" applyBorder="1"/>
    <xf numFmtId="0" fontId="16" fillId="0" borderId="0" xfId="0" applyFont="1" applyAlignment="1">
      <alignment horizontal="left" indent="1"/>
    </xf>
    <xf numFmtId="0" fontId="0" fillId="0" borderId="39" xfId="0" applyBorder="1"/>
    <xf numFmtId="0" fontId="0" fillId="0" borderId="0" xfId="0" applyAlignment="1">
      <alignment horizontal="center"/>
    </xf>
    <xf numFmtId="166" fontId="0" fillId="0" borderId="0" xfId="91" applyNumberFormat="1" applyFont="1"/>
    <xf numFmtId="168" fontId="0" fillId="0" borderId="0" xfId="92" applyNumberFormat="1" applyFont="1"/>
    <xf numFmtId="168" fontId="0" fillId="0" borderId="0" xfId="0" applyNumberFormat="1"/>
    <xf numFmtId="167" fontId="18" fillId="5" borderId="39" xfId="0" applyNumberFormat="1" applyFont="1" applyFill="1" applyBorder="1"/>
    <xf numFmtId="0" fontId="18" fillId="5" borderId="39" xfId="0" applyFont="1" applyFill="1" applyBorder="1"/>
    <xf numFmtId="0" fontId="0" fillId="0" borderId="39" xfId="0" applyBorder="1" applyAlignment="1">
      <alignment horizontal="center"/>
    </xf>
    <xf numFmtId="0" fontId="0" fillId="0" borderId="40" xfId="0" applyBorder="1"/>
    <xf numFmtId="167" fontId="0" fillId="0" borderId="40" xfId="0" applyNumberFormat="1" applyBorder="1"/>
    <xf numFmtId="167" fontId="0" fillId="0" borderId="0" xfId="0" applyNumberFormat="1" applyAlignment="1">
      <alignment horizontal="center"/>
    </xf>
    <xf numFmtId="167" fontId="0" fillId="0" borderId="0" xfId="0" applyNumberFormat="1"/>
    <xf numFmtId="0" fontId="0" fillId="0" borderId="41" xfId="0" applyBorder="1"/>
    <xf numFmtId="167" fontId="0" fillId="0" borderId="41" xfId="0" applyNumberFormat="1" applyBorder="1"/>
    <xf numFmtId="9" fontId="0" fillId="0" borderId="41" xfId="0" applyNumberFormat="1" applyBorder="1" applyAlignment="1">
      <alignment horizontal="center"/>
    </xf>
    <xf numFmtId="167" fontId="0" fillId="0" borderId="41" xfId="0" applyNumberFormat="1" applyBorder="1" applyAlignment="1">
      <alignment horizontal="center"/>
    </xf>
    <xf numFmtId="167" fontId="19" fillId="0" borderId="41" xfId="0" applyNumberFormat="1" applyFont="1" applyBorder="1"/>
    <xf numFmtId="167" fontId="20" fillId="0" borderId="39" xfId="0" applyNumberFormat="1" applyFont="1" applyBorder="1"/>
    <xf numFmtId="0" fontId="17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8" fillId="6" borderId="42" xfId="0" applyFont="1" applyFill="1" applyBorder="1"/>
    <xf numFmtId="0" fontId="18" fillId="6" borderId="43" xfId="0" applyFont="1" applyFill="1" applyBorder="1"/>
    <xf numFmtId="0" fontId="18" fillId="6" borderId="44" xfId="0" applyFont="1" applyFill="1" applyBorder="1" applyAlignment="1">
      <alignment horizontal="center"/>
    </xf>
    <xf numFmtId="0" fontId="0" fillId="7" borderId="42" xfId="0" applyFill="1" applyBorder="1"/>
    <xf numFmtId="0" fontId="0" fillId="7" borderId="44" xfId="0" applyFill="1" applyBorder="1"/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2" xfId="0" applyBorder="1"/>
    <xf numFmtId="0" fontId="0" fillId="0" borderId="44" xfId="0" applyBorder="1"/>
    <xf numFmtId="0" fontId="0" fillId="0" borderId="46" xfId="0" applyBorder="1" applyAlignment="1">
      <alignment horizontal="center"/>
    </xf>
    <xf numFmtId="0" fontId="18" fillId="6" borderId="43" xfId="0" applyFont="1" applyFill="1" applyBorder="1" applyAlignment="1">
      <alignment horizontal="right"/>
    </xf>
    <xf numFmtId="169" fontId="18" fillId="6" borderId="0" xfId="90" applyNumberFormat="1" applyFont="1" applyFill="1" applyBorder="1" applyAlignment="1">
      <alignment horizontal="center"/>
    </xf>
    <xf numFmtId="0" fontId="0" fillId="0" borderId="40" xfId="0" applyBorder="1" applyAlignment="1">
      <alignment horizontal="center"/>
    </xf>
    <xf numFmtId="0" fontId="21" fillId="0" borderId="0" xfId="0" applyFont="1"/>
    <xf numFmtId="169" fontId="0" fillId="0" borderId="0" xfId="0" applyNumberFormat="1" applyAlignment="1">
      <alignment horizontal="center"/>
    </xf>
    <xf numFmtId="167" fontId="19" fillId="0" borderId="0" xfId="0" applyNumberFormat="1" applyFont="1"/>
    <xf numFmtId="0" fontId="0" fillId="0" borderId="40" xfId="0" applyBorder="1" applyAlignment="1">
      <alignment horizontal="left"/>
    </xf>
    <xf numFmtId="167" fontId="0" fillId="0" borderId="39" xfId="0" applyNumberFormat="1" applyBorder="1"/>
    <xf numFmtId="167" fontId="0" fillId="0" borderId="39" xfId="0" applyNumberFormat="1" applyBorder="1" applyAlignment="1">
      <alignment horizontal="center"/>
    </xf>
    <xf numFmtId="0" fontId="0" fillId="0" borderId="41" xfId="0" applyBorder="1" applyAlignment="1">
      <alignment horizontal="right"/>
    </xf>
    <xf numFmtId="0" fontId="0" fillId="0" borderId="39" xfId="0" applyBorder="1" applyAlignment="1">
      <alignment horizontal="right"/>
    </xf>
    <xf numFmtId="9" fontId="22" fillId="6" borderId="0" xfId="0" applyNumberFormat="1" applyFont="1" applyFill="1" applyAlignment="1">
      <alignment horizontal="center"/>
    </xf>
    <xf numFmtId="170" fontId="18" fillId="6" borderId="44" xfId="4" applyNumberFormat="1" applyFont="1" applyFill="1" applyBorder="1" applyAlignment="1">
      <alignment horizontal="center"/>
    </xf>
    <xf numFmtId="0" fontId="10" fillId="2" borderId="29" xfId="0" applyFont="1" applyFill="1" applyBorder="1"/>
    <xf numFmtId="0" fontId="10" fillId="2" borderId="3" xfId="0" applyFont="1" applyFill="1" applyBorder="1"/>
    <xf numFmtId="0" fontId="10" fillId="2" borderId="27" xfId="0" applyFont="1" applyFill="1" applyBorder="1"/>
    <xf numFmtId="0" fontId="10" fillId="2" borderId="48" xfId="0" applyFont="1" applyFill="1" applyBorder="1"/>
    <xf numFmtId="0" fontId="10" fillId="0" borderId="49" xfId="0" applyFont="1" applyBorder="1" applyAlignment="1">
      <alignment horizontal="center"/>
    </xf>
    <xf numFmtId="0" fontId="12" fillId="3" borderId="23" xfId="0" applyFont="1" applyFill="1" applyBorder="1" applyAlignment="1">
      <alignment horizontal="center"/>
    </xf>
    <xf numFmtId="0" fontId="12" fillId="3" borderId="24" xfId="0" applyFont="1" applyFill="1" applyBorder="1"/>
    <xf numFmtId="167" fontId="12" fillId="3" borderId="4" xfId="0" applyNumberFormat="1" applyFont="1" applyFill="1" applyBorder="1"/>
    <xf numFmtId="0" fontId="0" fillId="0" borderId="0" xfId="0" applyAlignment="1">
      <alignment horizontal="right"/>
    </xf>
    <xf numFmtId="0" fontId="23" fillId="0" borderId="0" xfId="0" applyFont="1" applyAlignment="1">
      <alignment horizontal="left"/>
    </xf>
    <xf numFmtId="167" fontId="23" fillId="0" borderId="0" xfId="0" applyNumberFormat="1" applyFont="1"/>
    <xf numFmtId="0" fontId="0" fillId="8" borderId="0" xfId="0" applyFill="1"/>
    <xf numFmtId="169" fontId="17" fillId="0" borderId="47" xfId="0" applyNumberFormat="1" applyFont="1" applyBorder="1" applyAlignment="1">
      <alignment horizontal="center"/>
    </xf>
    <xf numFmtId="171" fontId="0" fillId="0" borderId="0" xfId="0" applyNumberFormat="1"/>
    <xf numFmtId="167" fontId="13" fillId="4" borderId="5" xfId="0" applyNumberFormat="1" applyFont="1" applyFill="1" applyBorder="1" applyAlignment="1">
      <alignment wrapText="1"/>
    </xf>
    <xf numFmtId="167" fontId="10" fillId="0" borderId="53" xfId="0" applyNumberFormat="1" applyFont="1" applyBorder="1"/>
    <xf numFmtId="167" fontId="10" fillId="0" borderId="54" xfId="0" applyNumberFormat="1" applyFont="1" applyBorder="1"/>
    <xf numFmtId="167" fontId="10" fillId="0" borderId="55" xfId="0" applyNumberFormat="1" applyFont="1" applyBorder="1"/>
    <xf numFmtId="167" fontId="10" fillId="0" borderId="56" xfId="0" applyNumberFormat="1" applyFont="1" applyBorder="1"/>
    <xf numFmtId="167" fontId="10" fillId="0" borderId="3" xfId="0" applyNumberFormat="1" applyFont="1" applyBorder="1"/>
    <xf numFmtId="167" fontId="10" fillId="0" borderId="2" xfId="0" applyNumberFormat="1" applyFont="1" applyBorder="1"/>
    <xf numFmtId="167" fontId="10" fillId="0" borderId="24" xfId="0" applyNumberFormat="1" applyFont="1" applyBorder="1"/>
    <xf numFmtId="0" fontId="24" fillId="4" borderId="23" xfId="0" applyFont="1" applyFill="1" applyBorder="1" applyAlignment="1">
      <alignment horizontal="center"/>
    </xf>
    <xf numFmtId="0" fontId="24" fillId="4" borderId="24" xfId="0" applyFont="1" applyFill="1" applyBorder="1"/>
    <xf numFmtId="167" fontId="24" fillId="4" borderId="4" xfId="0" applyNumberFormat="1" applyFont="1" applyFill="1" applyBorder="1"/>
    <xf numFmtId="167" fontId="24" fillId="4" borderId="57" xfId="0" applyNumberFormat="1" applyFont="1" applyFill="1" applyBorder="1"/>
    <xf numFmtId="167" fontId="10" fillId="0" borderId="58" xfId="0" applyNumberFormat="1" applyFont="1" applyBorder="1"/>
    <xf numFmtId="0" fontId="25" fillId="3" borderId="60" xfId="0" applyFont="1" applyFill="1" applyBorder="1" applyAlignment="1">
      <alignment horizontal="center" vertical="center"/>
    </xf>
    <xf numFmtId="0" fontId="26" fillId="0" borderId="0" xfId="0" applyFont="1"/>
    <xf numFmtId="0" fontId="26" fillId="0" borderId="0" xfId="0" applyFont="1" applyAlignment="1">
      <alignment horizontal="left" indent="1"/>
    </xf>
    <xf numFmtId="169" fontId="10" fillId="0" borderId="35" xfId="90" applyNumberFormat="1" applyFont="1" applyBorder="1"/>
    <xf numFmtId="169" fontId="10" fillId="0" borderId="33" xfId="90" applyNumberFormat="1" applyFont="1" applyBorder="1"/>
    <xf numFmtId="169" fontId="10" fillId="0" borderId="34" xfId="90" applyNumberFormat="1" applyFont="1" applyBorder="1"/>
    <xf numFmtId="0" fontId="18" fillId="5" borderId="39" xfId="0" applyFont="1" applyFill="1" applyBorder="1" applyAlignment="1">
      <alignment horizontal="left"/>
    </xf>
    <xf numFmtId="0" fontId="0" fillId="0" borderId="39" xfId="0" applyBorder="1" applyAlignment="1">
      <alignment horizontal="left"/>
    </xf>
    <xf numFmtId="0" fontId="11" fillId="0" borderId="0" xfId="0" applyFont="1" applyAlignment="1">
      <alignment horizontal="right" vertical="center"/>
    </xf>
    <xf numFmtId="164" fontId="11" fillId="0" borderId="8" xfId="0" applyNumberFormat="1" applyFont="1" applyBorder="1" applyAlignment="1">
      <alignment horizontal="center" vertical="center"/>
    </xf>
    <xf numFmtId="164" fontId="11" fillId="0" borderId="9" xfId="0" applyNumberFormat="1" applyFont="1" applyBorder="1" applyAlignment="1">
      <alignment horizontal="center" vertical="center"/>
    </xf>
    <xf numFmtId="164" fontId="11" fillId="0" borderId="10" xfId="0" applyNumberFormat="1" applyFont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164" fontId="11" fillId="0" borderId="12" xfId="0" applyNumberFormat="1" applyFont="1" applyBorder="1" applyAlignment="1">
      <alignment horizontal="center" vertical="center"/>
    </xf>
    <xf numFmtId="164" fontId="11" fillId="0" borderId="13" xfId="0" applyNumberFormat="1" applyFont="1" applyBorder="1" applyAlignment="1">
      <alignment horizontal="center" vertical="center"/>
    </xf>
    <xf numFmtId="0" fontId="12" fillId="3" borderId="50" xfId="0" applyFont="1" applyFill="1" applyBorder="1" applyAlignment="1">
      <alignment horizontal="right"/>
    </xf>
    <xf numFmtId="0" fontId="12" fillId="3" borderId="5" xfId="0" applyFont="1" applyFill="1" applyBorder="1" applyAlignment="1">
      <alignment horizontal="right"/>
    </xf>
    <xf numFmtId="0" fontId="12" fillId="3" borderId="6" xfId="0" applyFont="1" applyFill="1" applyBorder="1" applyAlignment="1">
      <alignment horizontal="right"/>
    </xf>
    <xf numFmtId="0" fontId="12" fillId="3" borderId="59" xfId="0" applyFont="1" applyFill="1" applyBorder="1" applyAlignment="1">
      <alignment horizontal="left"/>
    </xf>
    <xf numFmtId="0" fontId="12" fillId="3" borderId="5" xfId="0" applyFont="1" applyFill="1" applyBorder="1" applyAlignment="1">
      <alignment horizontal="left"/>
    </xf>
    <xf numFmtId="0" fontId="12" fillId="3" borderId="6" xfId="0" applyFont="1" applyFill="1" applyBorder="1" applyAlignment="1">
      <alignment horizontal="left"/>
    </xf>
    <xf numFmtId="0" fontId="24" fillId="4" borderId="50" xfId="0" applyFont="1" applyFill="1" applyBorder="1" applyAlignment="1">
      <alignment horizontal="right"/>
    </xf>
    <xf numFmtId="0" fontId="24" fillId="4" borderId="5" xfId="0" applyFont="1" applyFill="1" applyBorder="1" applyAlignment="1">
      <alignment horizontal="right"/>
    </xf>
    <xf numFmtId="0" fontId="24" fillId="4" borderId="6" xfId="0" applyFont="1" applyFill="1" applyBorder="1" applyAlignment="1">
      <alignment horizontal="right"/>
    </xf>
    <xf numFmtId="0" fontId="24" fillId="4" borderId="59" xfId="0" applyFont="1" applyFill="1" applyBorder="1" applyAlignment="1">
      <alignment horizontal="left"/>
    </xf>
    <xf numFmtId="0" fontId="24" fillId="4" borderId="5" xfId="0" applyFont="1" applyFill="1" applyBorder="1" applyAlignment="1">
      <alignment horizontal="left"/>
    </xf>
    <xf numFmtId="0" fontId="24" fillId="4" borderId="6" xfId="0" applyFont="1" applyFill="1" applyBorder="1" applyAlignment="1">
      <alignment horizontal="left"/>
    </xf>
    <xf numFmtId="0" fontId="25" fillId="3" borderId="61" xfId="0" applyFont="1" applyFill="1" applyBorder="1" applyAlignment="1">
      <alignment horizontal="center" vertical="center"/>
    </xf>
    <xf numFmtId="0" fontId="25" fillId="3" borderId="62" xfId="0" applyFont="1" applyFill="1" applyBorder="1" applyAlignment="1">
      <alignment horizontal="center" vertical="center"/>
    </xf>
    <xf numFmtId="0" fontId="17" fillId="8" borderId="51" xfId="0" applyFont="1" applyFill="1" applyBorder="1" applyAlignment="1">
      <alignment horizontal="right"/>
    </xf>
    <xf numFmtId="0" fontId="17" fillId="8" borderId="52" xfId="0" applyFont="1" applyFill="1" applyBorder="1" applyAlignment="1">
      <alignment horizontal="right"/>
    </xf>
    <xf numFmtId="0" fontId="17" fillId="0" borderId="0" xfId="0" applyFont="1" applyAlignment="1">
      <alignment horizontal="left"/>
    </xf>
    <xf numFmtId="0" fontId="0" fillId="0" borderId="0" xfId="0" applyAlignment="1">
      <alignment horizontal="left" vertical="top" wrapText="1" indent="1"/>
    </xf>
    <xf numFmtId="14" fontId="10" fillId="0" borderId="32" xfId="0" applyNumberFormat="1" applyFont="1" applyBorder="1"/>
    <xf numFmtId="14" fontId="10" fillId="0" borderId="35" xfId="0" applyNumberFormat="1" applyFont="1" applyBorder="1"/>
    <xf numFmtId="14" fontId="10" fillId="0" borderId="33" xfId="0" applyNumberFormat="1" applyFont="1" applyBorder="1"/>
    <xf numFmtId="14" fontId="10" fillId="0" borderId="34" xfId="0" applyNumberFormat="1" applyFont="1" applyBorder="1"/>
  </cellXfs>
  <cellStyles count="93">
    <cellStyle name="Gevolgde hyperlink" xfId="3" builtinId="9" hidden="1"/>
    <cellStyle name="Gevolgde hyperlink" xfId="6" builtinId="9" hidden="1"/>
    <cellStyle name="Gevolgde hyperlink" xfId="7" builtinId="9" hidden="1"/>
    <cellStyle name="Gevolgde hyperlink" xfId="8" builtinId="9" hidden="1"/>
    <cellStyle name="Gevolgde hyperlink" xfId="9" builtinId="9" hidden="1"/>
    <cellStyle name="Gevolgde hyperlink" xfId="10" builtinId="9" hidden="1"/>
    <cellStyle name="Gevolgde hyperlink" xfId="11" builtinId="9" hidden="1"/>
    <cellStyle name="Gevolgde hyperlink" xfId="12" builtinId="9" hidden="1"/>
    <cellStyle name="Gevolgde hyperlink" xfId="13" builtinId="9" hidden="1"/>
    <cellStyle name="Gevolgde hyperlink" xfId="14" builtinId="9" hidden="1"/>
    <cellStyle name="Gevolgde hyperlink" xfId="15" builtinId="9" hidden="1"/>
    <cellStyle name="Gevolgde hyperlink" xfId="16" builtinId="9" hidden="1"/>
    <cellStyle name="Gevolgde hyperlink" xfId="17" builtinId="9" hidden="1"/>
    <cellStyle name="Gevolgde hyperlink" xfId="18" builtinId="9" hidden="1"/>
    <cellStyle name="Gevolgde hyperlink" xfId="19" builtinId="9" hidden="1"/>
    <cellStyle name="Gevolgde hyperlink" xfId="20" builtinId="9" hidden="1"/>
    <cellStyle name="Gevolgde hyperlink" xfId="21" builtinId="9" hidden="1"/>
    <cellStyle name="Gevolgde hyperlink" xfId="22" builtinId="9" hidden="1"/>
    <cellStyle name="Gevolgde hyperlink" xfId="23" builtinId="9" hidden="1"/>
    <cellStyle name="Gevolgde hyperlink" xfId="24" builtinId="9" hidden="1"/>
    <cellStyle name="Gevolgde hyperlink" xfId="25" builtinId="9" hidden="1"/>
    <cellStyle name="Gevolgde hyperlink" xfId="27" builtinId="9" hidden="1"/>
    <cellStyle name="Gevolgde hyperlink" xfId="29" builtinId="9" hidden="1"/>
    <cellStyle name="Gevolgde hyperlink" xfId="31" builtinId="9" hidden="1"/>
    <cellStyle name="Gevolgde hyperlink" xfId="33" builtinId="9" hidden="1"/>
    <cellStyle name="Gevolgde hyperlink" xfId="35" builtinId="9" hidden="1"/>
    <cellStyle name="Gevolgde hyperlink" xfId="37" builtinId="9" hidden="1"/>
    <cellStyle name="Gevolgde hyperlink" xfId="39" builtinId="9" hidden="1"/>
    <cellStyle name="Gevolgde hyperlink" xfId="41" builtinId="9" hidden="1"/>
    <cellStyle name="Gevolgde hyperlink" xfId="43" builtinId="9" hidden="1"/>
    <cellStyle name="Gevolgde hyperlink" xfId="45" builtinId="9" hidden="1"/>
    <cellStyle name="Gevolgde hyperlink" xfId="47" builtinId="9" hidden="1"/>
    <cellStyle name="Gevolgde hyperlink" xfId="49" builtinId="9" hidden="1"/>
    <cellStyle name="Gevolgde hyperlink" xfId="51" builtinId="9" hidden="1"/>
    <cellStyle name="Gevolgde hyperlink" xfId="53" builtinId="9" hidden="1"/>
    <cellStyle name="Gevolgde hyperlink" xfId="55" builtinId="9" hidden="1"/>
    <cellStyle name="Gevolgde hyperlink" xfId="57" builtinId="9" hidden="1"/>
    <cellStyle name="Gevolgde hyperlink" xfId="59" builtinId="9" hidden="1"/>
    <cellStyle name="Gevolgde hyperlink" xfId="61" builtinId="9" hidden="1"/>
    <cellStyle name="Gevolgde hyperlink" xfId="63" builtinId="9" hidden="1"/>
    <cellStyle name="Gevolgde hyperlink" xfId="65" builtinId="9" hidden="1"/>
    <cellStyle name="Gevolgde hyperlink" xfId="67" builtinId="9" hidden="1"/>
    <cellStyle name="Gevolgde hyperlink" xfId="69" builtinId="9" hidden="1"/>
    <cellStyle name="Gevolgde hyperlink" xfId="71" builtinId="9" hidden="1"/>
    <cellStyle name="Gevolgde hyperlink" xfId="73" builtinId="9" hidden="1"/>
    <cellStyle name="Gevolgde hyperlink" xfId="75" builtinId="9" hidden="1"/>
    <cellStyle name="Gevolgde hyperlink" xfId="77" builtinId="9" hidden="1"/>
    <cellStyle name="Gevolgde hyperlink" xfId="79" builtinId="9" hidden="1"/>
    <cellStyle name="Gevolgde hyperlink" xfId="81" builtinId="9" hidden="1"/>
    <cellStyle name="Gevolgde hyperlink" xfId="83" builtinId="9" hidden="1"/>
    <cellStyle name="Gevolgde hyperlink" xfId="85" builtinId="9" hidden="1"/>
    <cellStyle name="Gevolgde hyperlink" xfId="87" builtinId="9" hidden="1"/>
    <cellStyle name="Gevolgde hyperlink" xfId="89" builtinId="9" hidden="1"/>
    <cellStyle name="Hyperlink" xfId="2" builtinId="8" hidden="1"/>
    <cellStyle name="Hyperlink" xfId="5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Komma" xfId="4" builtinId="3"/>
    <cellStyle name="Komma 2" xfId="91" xr:uid="{FE668F58-F78F-3143-9F70-78111E6BE39F}"/>
    <cellStyle name="Procent" xfId="90" builtinId="5"/>
    <cellStyle name="Standaard" xfId="0" builtinId="0"/>
    <cellStyle name="Valuta" xfId="1" builtinId="4"/>
    <cellStyle name="Valuta 2" xfId="92" xr:uid="{143F9B0D-B35D-8E4C-B74B-91081CA628B4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C:/var/folders/6j/865jpw552_d9vyrc3szcnr100000gn/T/com.microsoft.Word/WebArchiveCopyPasteTempFiles/9k=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787400</xdr:colOff>
      <xdr:row>4</xdr:row>
      <xdr:rowOff>114300</xdr:rowOff>
    </xdr:to>
    <xdr:pic>
      <xdr:nvPicPr>
        <xdr:cNvPr id="2" name="Afbeelding 3" descr="Stichting Waterproef">
          <a:extLst>
            <a:ext uri="{FF2B5EF4-FFF2-40B4-BE49-F238E27FC236}">
              <a16:creationId xmlns:a16="http://schemas.microsoft.com/office/drawing/2014/main" id="{E7960921-CD64-0C9C-FB99-BC4BB2969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203200"/>
          <a:ext cx="175260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165100</xdr:colOff>
      <xdr:row>2</xdr:row>
      <xdr:rowOff>50800</xdr:rowOff>
    </xdr:from>
    <xdr:to>
      <xdr:col>9</xdr:col>
      <xdr:colOff>4051300</xdr:colOff>
      <xdr:row>23</xdr:row>
      <xdr:rowOff>147728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119354D-ECEB-D049-9176-6B4DB1358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29700" y="457200"/>
          <a:ext cx="7010400" cy="42498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E01D0-6C62-E743-863F-4DA515EEFC2A}">
  <sheetPr>
    <tabColor rgb="FF00B050"/>
  </sheetPr>
  <dimension ref="B4:L26"/>
  <sheetViews>
    <sheetView showGridLines="0" tabSelected="1" workbookViewId="0">
      <selection activeCell="B22" sqref="B22"/>
    </sheetView>
  </sheetViews>
  <sheetFormatPr baseColWidth="10" defaultRowHeight="16" x14ac:dyDescent="0.2"/>
  <cols>
    <col min="1" max="1" width="3.33203125" customWidth="1"/>
    <col min="2" max="2" width="12.6640625" bestFit="1" customWidth="1"/>
    <col min="3" max="3" width="36.1640625" bestFit="1" customWidth="1"/>
    <col min="4" max="5" width="15.5" customWidth="1"/>
    <col min="6" max="6" width="7.33203125" customWidth="1"/>
    <col min="7" max="7" width="14.1640625" bestFit="1" customWidth="1"/>
    <col min="8" max="8" width="1.33203125" customWidth="1"/>
    <col min="9" max="9" width="14.1640625" bestFit="1" customWidth="1"/>
  </cols>
  <sheetData>
    <row r="4" spans="2:12" x14ac:dyDescent="0.2">
      <c r="C4" s="116" t="s">
        <v>93</v>
      </c>
      <c r="D4" s="117">
        <v>10</v>
      </c>
    </row>
    <row r="5" spans="2:12" x14ac:dyDescent="0.2">
      <c r="C5" s="116" t="s">
        <v>94</v>
      </c>
      <c r="D5" s="117">
        <v>60</v>
      </c>
    </row>
    <row r="7" spans="2:12" x14ac:dyDescent="0.2">
      <c r="J7" s="67"/>
      <c r="K7" s="68"/>
      <c r="L7" s="69"/>
    </row>
    <row r="8" spans="2:12" x14ac:dyDescent="0.2">
      <c r="B8" s="70">
        <f>I20</f>
        <v>0</v>
      </c>
      <c r="C8" s="141" t="s">
        <v>50</v>
      </c>
      <c r="D8" s="141"/>
      <c r="E8" s="141"/>
      <c r="F8" s="141"/>
      <c r="G8" s="141"/>
      <c r="I8" s="71" t="s">
        <v>51</v>
      </c>
      <c r="J8" s="67"/>
      <c r="K8" s="68"/>
      <c r="L8" s="69"/>
    </row>
    <row r="9" spans="2:12" ht="6" customHeight="1" x14ac:dyDescent="0.2"/>
    <row r="10" spans="2:12" x14ac:dyDescent="0.2">
      <c r="B10" s="142" t="s">
        <v>52</v>
      </c>
      <c r="C10" s="142"/>
      <c r="D10" s="72" t="s">
        <v>53</v>
      </c>
      <c r="E10" s="72" t="s">
        <v>54</v>
      </c>
      <c r="F10" s="72" t="s">
        <v>55</v>
      </c>
      <c r="G10" s="72" t="s">
        <v>56</v>
      </c>
      <c r="I10" s="72" t="s">
        <v>57</v>
      </c>
    </row>
    <row r="11" spans="2:12" x14ac:dyDescent="0.2">
      <c r="B11" s="101" t="s">
        <v>53</v>
      </c>
      <c r="C11" s="101"/>
      <c r="D11" s="97"/>
      <c r="E11" s="97"/>
      <c r="F11" s="97"/>
      <c r="G11" s="97"/>
      <c r="I11" s="97"/>
    </row>
    <row r="12" spans="2:12" x14ac:dyDescent="0.2">
      <c r="B12" s="73" t="s">
        <v>58</v>
      </c>
      <c r="C12" s="73" t="s">
        <v>59</v>
      </c>
      <c r="D12" s="74">
        <f>'Prijs Totaal - Score'!H5</f>
        <v>0</v>
      </c>
      <c r="E12" s="97" t="s">
        <v>71</v>
      </c>
      <c r="F12" s="73"/>
      <c r="G12" s="74">
        <f>D4*D12*D5</f>
        <v>0</v>
      </c>
      <c r="I12" s="73"/>
    </row>
    <row r="13" spans="2:12" x14ac:dyDescent="0.2">
      <c r="B13" t="s">
        <v>60</v>
      </c>
      <c r="C13" t="s">
        <v>61</v>
      </c>
      <c r="D13" s="75">
        <f>'Prijs Totaal - Score'!H7</f>
        <v>0</v>
      </c>
      <c r="E13" s="66" t="s">
        <v>71</v>
      </c>
      <c r="G13" s="76">
        <f>D4*D13*D5</f>
        <v>0</v>
      </c>
    </row>
    <row r="14" spans="2:12" x14ac:dyDescent="0.2">
      <c r="B14" s="77"/>
      <c r="C14" s="78"/>
      <c r="D14" s="80"/>
      <c r="E14" s="77"/>
      <c r="F14" s="77"/>
      <c r="G14" s="104" t="s">
        <v>53</v>
      </c>
      <c r="I14" s="81">
        <f>G12+G13</f>
        <v>0</v>
      </c>
    </row>
    <row r="15" spans="2:12" x14ac:dyDescent="0.2">
      <c r="B15" s="65" t="s">
        <v>66</v>
      </c>
      <c r="C15" s="65"/>
      <c r="D15" s="103"/>
      <c r="E15" s="102">
        <v>-75000</v>
      </c>
      <c r="F15" s="65"/>
      <c r="G15" s="65"/>
      <c r="I15" s="100"/>
    </row>
    <row r="16" spans="2:12" x14ac:dyDescent="0.2">
      <c r="B16" t="s">
        <v>62</v>
      </c>
      <c r="C16" t="s">
        <v>230</v>
      </c>
      <c r="E16" s="75">
        <f>E15*Kwaliteit!E4</f>
        <v>-22500</v>
      </c>
      <c r="F16" s="99">
        <f>Kwaliteit!E11</f>
        <v>0</v>
      </c>
      <c r="G16" s="76">
        <f>F16*E15</f>
        <v>0</v>
      </c>
      <c r="I16" s="73"/>
    </row>
    <row r="17" spans="2:9" x14ac:dyDescent="0.2">
      <c r="B17" t="s">
        <v>63</v>
      </c>
      <c r="C17" t="s">
        <v>73</v>
      </c>
      <c r="E17" s="75">
        <f>E15*Kwaliteit!E13</f>
        <v>-22500</v>
      </c>
      <c r="F17" s="99">
        <f>Kwaliteit!E21</f>
        <v>0</v>
      </c>
      <c r="G17" s="76">
        <f>F17*E15</f>
        <v>0</v>
      </c>
    </row>
    <row r="18" spans="2:9" x14ac:dyDescent="0.2">
      <c r="B18" t="s">
        <v>99</v>
      </c>
      <c r="C18" t="s">
        <v>100</v>
      </c>
      <c r="E18" s="75">
        <f>E15*Kwaliteit!E24</f>
        <v>-30000</v>
      </c>
      <c r="F18" s="99">
        <f>Kwaliteit!E28</f>
        <v>0</v>
      </c>
      <c r="G18" s="76">
        <f>F18*E15</f>
        <v>0</v>
      </c>
    </row>
    <row r="19" spans="2:9" x14ac:dyDescent="0.2">
      <c r="B19" s="77"/>
      <c r="C19" s="77"/>
      <c r="D19" s="77"/>
      <c r="E19" s="80"/>
      <c r="F19" s="79"/>
      <c r="G19" s="104" t="s">
        <v>66</v>
      </c>
      <c r="I19" s="81">
        <f>SUM(G16:G18)</f>
        <v>0</v>
      </c>
    </row>
    <row r="20" spans="2:9" x14ac:dyDescent="0.2">
      <c r="B20" s="65"/>
      <c r="C20" s="65"/>
      <c r="D20" s="65"/>
      <c r="E20" s="65"/>
      <c r="F20" s="65"/>
      <c r="G20" s="105" t="s">
        <v>65</v>
      </c>
      <c r="I20" s="82">
        <f>SUM(I14:I19)</f>
        <v>0</v>
      </c>
    </row>
    <row r="22" spans="2:9" x14ac:dyDescent="0.2">
      <c r="G22" s="116"/>
      <c r="I22" s="118"/>
    </row>
    <row r="26" spans="2:9" x14ac:dyDescent="0.2">
      <c r="I26" s="121"/>
    </row>
  </sheetData>
  <mergeCells count="2">
    <mergeCell ref="C8:G8"/>
    <mergeCell ref="B10:C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4:H10"/>
  <sheetViews>
    <sheetView showGridLines="0" workbookViewId="0">
      <selection activeCell="D20" sqref="D20"/>
    </sheetView>
  </sheetViews>
  <sheetFormatPr baseColWidth="10" defaultColWidth="11" defaultRowHeight="16" x14ac:dyDescent="0.2"/>
  <cols>
    <col min="1" max="1" width="3" style="10" customWidth="1"/>
    <col min="2" max="2" width="69.6640625" style="10" customWidth="1"/>
    <col min="3" max="3" width="1.5" style="10" customWidth="1"/>
    <col min="4" max="4" width="16.33203125" style="10" customWidth="1"/>
    <col min="5" max="5" width="1.5" style="10" customWidth="1"/>
    <col min="6" max="6" width="13.6640625" style="10" bestFit="1" customWidth="1"/>
    <col min="7" max="7" width="1.5" style="10" customWidth="1"/>
    <col min="8" max="8" width="16" style="10" customWidth="1"/>
    <col min="9" max="16384" width="11" style="10"/>
  </cols>
  <sheetData>
    <row r="4" spans="2:8" x14ac:dyDescent="0.2">
      <c r="B4" s="8" t="s">
        <v>75</v>
      </c>
      <c r="C4" s="8"/>
      <c r="D4" s="9" t="s">
        <v>37</v>
      </c>
      <c r="E4" s="9"/>
      <c r="F4" s="9" t="s">
        <v>24</v>
      </c>
      <c r="G4" s="9"/>
      <c r="H4" s="9" t="s">
        <v>13</v>
      </c>
    </row>
    <row r="5" spans="2:8" x14ac:dyDescent="0.2">
      <c r="B5" s="10" t="s">
        <v>39</v>
      </c>
      <c r="D5" s="11">
        <f>AVERAGE('P1 - Lease'!AR78,'P1 - Lease'!AR71,'P1 - Lease'!AR63,'P1 - Lease'!AR56,'P1 - Lease'!AR49,'P1 - Lease'!AR42,'P1 - Lease'!AR35,'P1 - Lease'!AR28,'P1 - Lease'!AR21,'P1 - Lease'!AR14)</f>
        <v>0</v>
      </c>
      <c r="E5" s="12"/>
      <c r="F5" s="13">
        <v>0.98</v>
      </c>
      <c r="G5" s="14"/>
      <c r="H5" s="15">
        <f>D5*F5</f>
        <v>0</v>
      </c>
    </row>
    <row r="6" spans="2:8" ht="7" customHeight="1" x14ac:dyDescent="0.2">
      <c r="D6" s="12"/>
      <c r="E6" s="12"/>
      <c r="F6" s="14"/>
      <c r="G6" s="14"/>
      <c r="H6" s="16"/>
    </row>
    <row r="7" spans="2:8" x14ac:dyDescent="0.2">
      <c r="B7" s="10" t="s">
        <v>40</v>
      </c>
      <c r="D7" s="11">
        <f>SUM('P2 - Overige kosten'!C5:C12)</f>
        <v>0</v>
      </c>
      <c r="E7" s="12"/>
      <c r="F7" s="13">
        <v>0.02</v>
      </c>
      <c r="G7" s="14"/>
      <c r="H7" s="15">
        <f t="shared" ref="H7" si="0">D7*F7</f>
        <v>0</v>
      </c>
    </row>
    <row r="8" spans="2:8" ht="17" thickBot="1" x14ac:dyDescent="0.25"/>
    <row r="9" spans="2:8" ht="16" customHeight="1" x14ac:dyDescent="0.2">
      <c r="B9" s="143" t="s">
        <v>25</v>
      </c>
      <c r="C9" s="143"/>
      <c r="D9" s="143"/>
      <c r="F9" s="144">
        <f>SUM(H5:H7)</f>
        <v>0</v>
      </c>
      <c r="G9" s="145"/>
      <c r="H9" s="146"/>
    </row>
    <row r="10" spans="2:8" ht="17" customHeight="1" thickBot="1" x14ac:dyDescent="0.25">
      <c r="B10" s="143"/>
      <c r="C10" s="143"/>
      <c r="D10" s="143"/>
      <c r="F10" s="147"/>
      <c r="G10" s="148"/>
      <c r="H10" s="149"/>
    </row>
  </sheetData>
  <mergeCells count="2">
    <mergeCell ref="B9:D10"/>
    <mergeCell ref="F9:H10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794EE-6EDC-0340-8FCF-2F9C13072AFA}">
  <sheetPr>
    <tabColor rgb="FFFFFF00"/>
  </sheetPr>
  <dimension ref="B1:AT78"/>
  <sheetViews>
    <sheetView showGridLines="0" zoomScale="90" zoomScaleNormal="90" workbookViewId="0">
      <selection activeCell="U3" sqref="U3"/>
    </sheetView>
  </sheetViews>
  <sheetFormatPr baseColWidth="10" defaultRowHeight="16" x14ac:dyDescent="0.2"/>
  <cols>
    <col min="1" max="1" width="3.5" style="10" customWidth="1"/>
    <col min="2" max="2" width="11.33203125" style="17" customWidth="1"/>
    <col min="3" max="3" width="15.6640625" style="10" bestFit="1" customWidth="1"/>
    <col min="4" max="4" width="20.33203125" style="10" bestFit="1" customWidth="1"/>
    <col min="5" max="5" width="39.33203125" style="10" bestFit="1" customWidth="1"/>
    <col min="6" max="6" width="10.5" style="10" customWidth="1"/>
    <col min="7" max="7" width="7.6640625" style="10" bestFit="1" customWidth="1"/>
    <col min="8" max="8" width="10.33203125" style="10" bestFit="1" customWidth="1"/>
    <col min="9" max="9" width="7.83203125" style="10" customWidth="1"/>
    <col min="10" max="10" width="19.1640625" style="18" customWidth="1"/>
    <col min="11" max="13" width="13.6640625" style="18" customWidth="1"/>
    <col min="14" max="14" width="10.83203125" style="10"/>
    <col min="15" max="15" width="14.33203125" style="17" bestFit="1" customWidth="1"/>
    <col min="16" max="16" width="10.83203125" style="10" customWidth="1"/>
    <col min="17" max="17" width="13.83203125" style="10" customWidth="1"/>
    <col min="18" max="18" width="13.5" style="10" customWidth="1"/>
    <col min="19" max="19" width="13.33203125" style="10" customWidth="1"/>
    <col min="20" max="20" width="13" style="10" customWidth="1"/>
    <col min="21" max="21" width="11.5" style="10" customWidth="1"/>
    <col min="22" max="22" width="11" style="10" customWidth="1"/>
    <col min="23" max="24" width="11.83203125" style="10" customWidth="1"/>
    <col min="25" max="30" width="12.83203125" style="10" customWidth="1"/>
    <col min="31" max="31" width="13.6640625" style="10" customWidth="1"/>
    <col min="32" max="32" width="13.5" style="10" customWidth="1"/>
    <col min="33" max="33" width="13.1640625" style="10" customWidth="1"/>
    <col min="34" max="34" width="13.6640625" style="10" customWidth="1"/>
    <col min="35" max="35" width="12.83203125" style="10" customWidth="1"/>
    <col min="36" max="36" width="10" style="10" customWidth="1"/>
    <col min="37" max="37" width="12.33203125" style="10" customWidth="1"/>
    <col min="38" max="38" width="15" style="10" customWidth="1"/>
    <col min="39" max="39" width="11.33203125" style="10" customWidth="1"/>
    <col min="40" max="40" width="12" style="10" customWidth="1"/>
    <col min="41" max="42" width="10.83203125" style="10"/>
    <col min="43" max="43" width="1.83203125" style="10" customWidth="1"/>
    <col min="44" max="44" width="13" style="10" customWidth="1"/>
    <col min="45" max="45" width="10.83203125" style="10"/>
    <col min="46" max="46" width="11.6640625" style="10" bestFit="1" customWidth="1"/>
    <col min="47" max="16384" width="10.83203125" style="10"/>
  </cols>
  <sheetData>
    <row r="1" spans="2:46" ht="17" thickBot="1" x14ac:dyDescent="0.25"/>
    <row r="2" spans="2:46" ht="22" thickTop="1" thickBot="1" x14ac:dyDescent="0.25">
      <c r="B2" s="135" t="s">
        <v>223</v>
      </c>
      <c r="C2" s="162" t="s">
        <v>224</v>
      </c>
      <c r="D2" s="162"/>
      <c r="E2" s="162"/>
      <c r="F2" s="162"/>
      <c r="G2" s="162"/>
      <c r="H2" s="162"/>
      <c r="I2" s="162"/>
      <c r="J2" s="162"/>
      <c r="K2" s="162"/>
      <c r="L2" s="162"/>
      <c r="M2" s="163"/>
    </row>
    <row r="3" spans="2:46" ht="17" thickTop="1" x14ac:dyDescent="0.2"/>
    <row r="5" spans="2:46" ht="17" thickBot="1" x14ac:dyDescent="0.25"/>
    <row r="6" spans="2:46" s="31" customFormat="1" ht="103" thickBot="1" x14ac:dyDescent="0.25">
      <c r="B6" s="19" t="s">
        <v>82</v>
      </c>
      <c r="C6" s="20" t="s">
        <v>0</v>
      </c>
      <c r="D6" s="21" t="s">
        <v>1</v>
      </c>
      <c r="E6" s="20" t="s">
        <v>2</v>
      </c>
      <c r="F6" s="20" t="s">
        <v>4</v>
      </c>
      <c r="G6" s="20" t="s">
        <v>41</v>
      </c>
      <c r="H6" s="20" t="s">
        <v>3</v>
      </c>
      <c r="I6" s="20" t="s">
        <v>20</v>
      </c>
      <c r="J6" s="22" t="s">
        <v>222</v>
      </c>
      <c r="K6" s="22" t="s">
        <v>202</v>
      </c>
      <c r="L6" s="20" t="s">
        <v>110</v>
      </c>
      <c r="M6" s="122" t="s">
        <v>204</v>
      </c>
      <c r="N6" s="19" t="s">
        <v>80</v>
      </c>
      <c r="O6" s="23" t="s">
        <v>81</v>
      </c>
      <c r="P6" s="24" t="s">
        <v>32</v>
      </c>
      <c r="Q6" s="25" t="s">
        <v>87</v>
      </c>
      <c r="R6" s="26" t="s">
        <v>5</v>
      </c>
      <c r="S6" s="27" t="s">
        <v>6</v>
      </c>
      <c r="T6" s="28" t="s">
        <v>16</v>
      </c>
      <c r="U6" s="25" t="s">
        <v>14</v>
      </c>
      <c r="V6" s="26" t="s">
        <v>17</v>
      </c>
      <c r="W6" s="26" t="s">
        <v>15</v>
      </c>
      <c r="X6" s="27" t="s">
        <v>22</v>
      </c>
      <c r="Y6" s="29" t="s">
        <v>23</v>
      </c>
      <c r="Z6" s="29" t="s">
        <v>120</v>
      </c>
      <c r="AA6" s="29" t="s">
        <v>121</v>
      </c>
      <c r="AB6" s="29" t="s">
        <v>122</v>
      </c>
      <c r="AC6" s="29" t="s">
        <v>123</v>
      </c>
      <c r="AD6" s="29" t="s">
        <v>229</v>
      </c>
      <c r="AE6" s="26" t="s">
        <v>18</v>
      </c>
      <c r="AF6" s="26" t="s">
        <v>33</v>
      </c>
      <c r="AG6" s="26" t="s">
        <v>34</v>
      </c>
      <c r="AH6" s="26" t="s">
        <v>35</v>
      </c>
      <c r="AI6" s="26" t="s">
        <v>7</v>
      </c>
      <c r="AJ6" s="26" t="s">
        <v>10</v>
      </c>
      <c r="AK6" s="26" t="s">
        <v>12</v>
      </c>
      <c r="AL6" s="26" t="s">
        <v>11</v>
      </c>
      <c r="AM6" s="26" t="s">
        <v>88</v>
      </c>
      <c r="AN6" s="26" t="s">
        <v>89</v>
      </c>
      <c r="AO6" s="26" t="s">
        <v>19</v>
      </c>
      <c r="AP6" s="27" t="s">
        <v>8</v>
      </c>
      <c r="AQ6" s="30"/>
      <c r="AR6" s="24" t="s">
        <v>9</v>
      </c>
    </row>
    <row r="7" spans="2:46" ht="17" thickBot="1" x14ac:dyDescent="0.25">
      <c r="B7" s="159" t="s">
        <v>213</v>
      </c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1"/>
      <c r="AR7" s="133"/>
    </row>
    <row r="8" spans="2:46" x14ac:dyDescent="0.2">
      <c r="B8" s="32" t="s">
        <v>26</v>
      </c>
      <c r="C8" s="33" t="s">
        <v>107</v>
      </c>
      <c r="D8" s="33" t="s">
        <v>200</v>
      </c>
      <c r="E8" s="34" t="s">
        <v>201</v>
      </c>
      <c r="F8" s="34" t="s">
        <v>108</v>
      </c>
      <c r="G8" s="35">
        <v>207</v>
      </c>
      <c r="H8" s="34" t="s">
        <v>109</v>
      </c>
      <c r="I8" s="34" t="s">
        <v>21</v>
      </c>
      <c r="J8" s="36">
        <v>33650</v>
      </c>
      <c r="K8" s="36">
        <v>12959.5</v>
      </c>
      <c r="L8" s="36"/>
      <c r="M8" s="126">
        <v>7500</v>
      </c>
      <c r="N8" s="37">
        <v>54</v>
      </c>
      <c r="O8" s="38">
        <v>30000</v>
      </c>
      <c r="P8" s="138">
        <v>0.08</v>
      </c>
      <c r="Q8" s="39"/>
      <c r="R8" s="40"/>
      <c r="S8" s="41"/>
      <c r="T8" s="168">
        <v>44949</v>
      </c>
      <c r="U8" s="42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1"/>
      <c r="AR8" s="43"/>
      <c r="AS8" s="18"/>
    </row>
    <row r="9" spans="2:46" x14ac:dyDescent="0.2">
      <c r="B9" s="44" t="s">
        <v>27</v>
      </c>
      <c r="C9" s="34" t="s">
        <v>107</v>
      </c>
      <c r="D9" s="34" t="s">
        <v>200</v>
      </c>
      <c r="E9" s="34" t="s">
        <v>201</v>
      </c>
      <c r="F9" s="34" t="s">
        <v>108</v>
      </c>
      <c r="G9" s="35">
        <v>207</v>
      </c>
      <c r="H9" s="34" t="s">
        <v>109</v>
      </c>
      <c r="I9" s="34" t="s">
        <v>21</v>
      </c>
      <c r="J9" s="36">
        <v>33650</v>
      </c>
      <c r="K9" s="36">
        <v>12959.5</v>
      </c>
      <c r="L9" s="127"/>
      <c r="M9" s="123">
        <v>7500</v>
      </c>
      <c r="N9" s="37">
        <v>60</v>
      </c>
      <c r="O9" s="38">
        <v>20000</v>
      </c>
      <c r="P9" s="138">
        <v>0.08</v>
      </c>
      <c r="Q9" s="108"/>
      <c r="R9" s="109"/>
      <c r="S9" s="110"/>
      <c r="T9" s="169">
        <v>44949</v>
      </c>
      <c r="U9" s="111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N9" s="109"/>
      <c r="AO9" s="109"/>
      <c r="AP9" s="110"/>
      <c r="AR9" s="53"/>
      <c r="AS9" s="18"/>
    </row>
    <row r="10" spans="2:46" x14ac:dyDescent="0.2">
      <c r="B10" s="44" t="s">
        <v>28</v>
      </c>
      <c r="C10" s="34" t="s">
        <v>107</v>
      </c>
      <c r="D10" s="34" t="s">
        <v>200</v>
      </c>
      <c r="E10" s="34" t="s">
        <v>201</v>
      </c>
      <c r="F10" s="34" t="s">
        <v>108</v>
      </c>
      <c r="G10" s="35">
        <v>207</v>
      </c>
      <c r="H10" s="34" t="s">
        <v>109</v>
      </c>
      <c r="I10" s="34" t="s">
        <v>21</v>
      </c>
      <c r="J10" s="36">
        <v>33650</v>
      </c>
      <c r="K10" s="36">
        <v>12959.5</v>
      </c>
      <c r="L10" s="127"/>
      <c r="M10" s="123">
        <v>7500</v>
      </c>
      <c r="N10" s="37">
        <v>60</v>
      </c>
      <c r="O10" s="38">
        <v>30000</v>
      </c>
      <c r="P10" s="138">
        <v>0.08</v>
      </c>
      <c r="Q10" s="108"/>
      <c r="R10" s="109"/>
      <c r="S10" s="110"/>
      <c r="T10" s="169">
        <v>44949</v>
      </c>
      <c r="U10" s="111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10"/>
      <c r="AR10" s="53"/>
      <c r="AS10" s="18"/>
    </row>
    <row r="11" spans="2:46" x14ac:dyDescent="0.2">
      <c r="B11" s="112" t="s">
        <v>83</v>
      </c>
      <c r="C11" s="34" t="s">
        <v>107</v>
      </c>
      <c r="D11" s="34" t="s">
        <v>200</v>
      </c>
      <c r="E11" s="34" t="s">
        <v>201</v>
      </c>
      <c r="F11" s="34" t="s">
        <v>108</v>
      </c>
      <c r="G11" s="35">
        <v>207</v>
      </c>
      <c r="H11" s="34" t="s">
        <v>109</v>
      </c>
      <c r="I11" s="34" t="s">
        <v>21</v>
      </c>
      <c r="J11" s="36">
        <v>33650</v>
      </c>
      <c r="K11" s="36">
        <v>12959.5</v>
      </c>
      <c r="L11" s="127"/>
      <c r="M11" s="123">
        <v>7500</v>
      </c>
      <c r="N11" s="37">
        <v>72</v>
      </c>
      <c r="O11" s="38">
        <v>15000</v>
      </c>
      <c r="P11" s="138">
        <v>0.08</v>
      </c>
      <c r="Q11" s="108"/>
      <c r="R11" s="109"/>
      <c r="S11" s="110"/>
      <c r="T11" s="169">
        <v>44949</v>
      </c>
      <c r="U11" s="111"/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  <c r="AL11" s="109"/>
      <c r="AM11" s="109"/>
      <c r="AN11" s="109"/>
      <c r="AO11" s="109"/>
      <c r="AP11" s="110"/>
      <c r="AR11" s="53"/>
      <c r="AS11" s="18"/>
    </row>
    <row r="12" spans="2:46" x14ac:dyDescent="0.2">
      <c r="B12" s="44" t="s">
        <v>84</v>
      </c>
      <c r="C12" s="45" t="s">
        <v>107</v>
      </c>
      <c r="D12" s="45" t="s">
        <v>200</v>
      </c>
      <c r="E12" s="45" t="s">
        <v>201</v>
      </c>
      <c r="F12" s="45" t="s">
        <v>108</v>
      </c>
      <c r="G12" s="46">
        <v>207</v>
      </c>
      <c r="H12" s="45" t="s">
        <v>109</v>
      </c>
      <c r="I12" s="45" t="s">
        <v>21</v>
      </c>
      <c r="J12" s="47">
        <v>33650</v>
      </c>
      <c r="K12" s="47">
        <v>12959.5</v>
      </c>
      <c r="L12" s="128"/>
      <c r="M12" s="124">
        <v>7500</v>
      </c>
      <c r="N12" s="44">
        <v>72</v>
      </c>
      <c r="O12" s="48">
        <v>20000</v>
      </c>
      <c r="P12" s="139">
        <v>0.08</v>
      </c>
      <c r="Q12" s="49"/>
      <c r="R12" s="50"/>
      <c r="S12" s="51"/>
      <c r="T12" s="170">
        <v>44949</v>
      </c>
      <c r="U12" s="52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1"/>
      <c r="AR12" s="53"/>
      <c r="AS12" s="18"/>
    </row>
    <row r="13" spans="2:46" ht="17" thickBot="1" x14ac:dyDescent="0.25">
      <c r="B13" s="54" t="s">
        <v>85</v>
      </c>
      <c r="C13" s="55" t="s">
        <v>107</v>
      </c>
      <c r="D13" s="55" t="s">
        <v>200</v>
      </c>
      <c r="E13" s="55" t="s">
        <v>201</v>
      </c>
      <c r="F13" s="55" t="s">
        <v>108</v>
      </c>
      <c r="G13" s="56">
        <v>207</v>
      </c>
      <c r="H13" s="55" t="s">
        <v>109</v>
      </c>
      <c r="I13" s="55" t="s">
        <v>21</v>
      </c>
      <c r="J13" s="57">
        <v>33650</v>
      </c>
      <c r="K13" s="57">
        <v>12959.5</v>
      </c>
      <c r="L13" s="129"/>
      <c r="M13" s="125">
        <v>7500</v>
      </c>
      <c r="N13" s="54">
        <v>66</v>
      </c>
      <c r="O13" s="58">
        <v>30000</v>
      </c>
      <c r="P13" s="140">
        <v>0.08</v>
      </c>
      <c r="Q13" s="59"/>
      <c r="R13" s="60"/>
      <c r="S13" s="61"/>
      <c r="T13" s="171">
        <v>44949</v>
      </c>
      <c r="U13" s="62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1"/>
      <c r="AR13" s="63"/>
      <c r="AS13" s="18"/>
    </row>
    <row r="14" spans="2:46" ht="17" thickBot="1" x14ac:dyDescent="0.25">
      <c r="B14" s="130" t="s">
        <v>86</v>
      </c>
      <c r="C14" s="131" t="s">
        <v>107</v>
      </c>
      <c r="D14" s="131" t="s">
        <v>200</v>
      </c>
      <c r="E14" s="131" t="s">
        <v>201</v>
      </c>
      <c r="F14" s="156" t="s">
        <v>105</v>
      </c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8"/>
      <c r="AR14" s="132">
        <f>(AR8/9)+(AR9/9)+(AR10/9)+(AR11/3)+(AR12/6)+(AR13/6)</f>
        <v>0</v>
      </c>
      <c r="AT14" s="18"/>
    </row>
    <row r="15" spans="2:46" x14ac:dyDescent="0.2">
      <c r="B15" s="32" t="s">
        <v>29</v>
      </c>
      <c r="C15" s="33" t="s">
        <v>107</v>
      </c>
      <c r="D15" s="33" t="s">
        <v>111</v>
      </c>
      <c r="E15" s="34" t="s">
        <v>203</v>
      </c>
      <c r="F15" s="34" t="s">
        <v>108</v>
      </c>
      <c r="G15" s="35">
        <v>140</v>
      </c>
      <c r="H15" s="34" t="s">
        <v>109</v>
      </c>
      <c r="I15" s="34" t="s">
        <v>21</v>
      </c>
      <c r="J15" s="36">
        <v>22675</v>
      </c>
      <c r="K15" s="36">
        <v>8821.25</v>
      </c>
      <c r="L15" s="36"/>
      <c r="M15" s="126">
        <v>6500</v>
      </c>
      <c r="N15" s="37">
        <v>54</v>
      </c>
      <c r="O15" s="38">
        <v>30000</v>
      </c>
      <c r="P15" s="138">
        <v>0.08</v>
      </c>
      <c r="Q15" s="39"/>
      <c r="R15" s="40"/>
      <c r="S15" s="41"/>
      <c r="T15" s="168">
        <v>44949</v>
      </c>
      <c r="U15" s="42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1"/>
      <c r="AR15" s="43"/>
      <c r="AS15" s="18"/>
      <c r="AT15" s="18"/>
    </row>
    <row r="16" spans="2:46" x14ac:dyDescent="0.2">
      <c r="B16" s="44" t="s">
        <v>30</v>
      </c>
      <c r="C16" s="34" t="s">
        <v>107</v>
      </c>
      <c r="D16" s="34" t="s">
        <v>111</v>
      </c>
      <c r="E16" s="34" t="s">
        <v>203</v>
      </c>
      <c r="F16" s="34" t="s">
        <v>108</v>
      </c>
      <c r="G16" s="35">
        <v>140</v>
      </c>
      <c r="H16" s="34" t="s">
        <v>109</v>
      </c>
      <c r="I16" s="34" t="s">
        <v>21</v>
      </c>
      <c r="J16" s="36">
        <v>22675</v>
      </c>
      <c r="K16" s="36">
        <v>8821.25</v>
      </c>
      <c r="L16" s="127"/>
      <c r="M16" s="123">
        <v>6500</v>
      </c>
      <c r="N16" s="37">
        <v>60</v>
      </c>
      <c r="O16" s="38">
        <v>20000</v>
      </c>
      <c r="P16" s="138">
        <v>0.08</v>
      </c>
      <c r="Q16" s="108"/>
      <c r="R16" s="109"/>
      <c r="S16" s="110"/>
      <c r="T16" s="169">
        <v>44949</v>
      </c>
      <c r="U16" s="111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10"/>
      <c r="AR16" s="53"/>
      <c r="AS16" s="18"/>
      <c r="AT16" s="18"/>
    </row>
    <row r="17" spans="2:46" x14ac:dyDescent="0.2">
      <c r="B17" s="44" t="s">
        <v>31</v>
      </c>
      <c r="C17" s="34" t="s">
        <v>107</v>
      </c>
      <c r="D17" s="34" t="s">
        <v>111</v>
      </c>
      <c r="E17" s="34" t="s">
        <v>203</v>
      </c>
      <c r="F17" s="34" t="s">
        <v>108</v>
      </c>
      <c r="G17" s="35">
        <v>140</v>
      </c>
      <c r="H17" s="34" t="s">
        <v>109</v>
      </c>
      <c r="I17" s="34" t="s">
        <v>21</v>
      </c>
      <c r="J17" s="36">
        <v>22675</v>
      </c>
      <c r="K17" s="36">
        <v>8821.25</v>
      </c>
      <c r="L17" s="127"/>
      <c r="M17" s="123">
        <v>6500</v>
      </c>
      <c r="N17" s="37">
        <v>60</v>
      </c>
      <c r="O17" s="38">
        <v>30000</v>
      </c>
      <c r="P17" s="138">
        <v>0.08</v>
      </c>
      <c r="Q17" s="108"/>
      <c r="R17" s="109"/>
      <c r="S17" s="110"/>
      <c r="T17" s="169">
        <v>44949</v>
      </c>
      <c r="U17" s="111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  <c r="AL17" s="109"/>
      <c r="AM17" s="109"/>
      <c r="AN17" s="109"/>
      <c r="AO17" s="109"/>
      <c r="AP17" s="110"/>
      <c r="AR17" s="53"/>
      <c r="AS17" s="18"/>
      <c r="AT17" s="18"/>
    </row>
    <row r="18" spans="2:46" x14ac:dyDescent="0.2">
      <c r="B18" s="112" t="s">
        <v>95</v>
      </c>
      <c r="C18" s="34" t="s">
        <v>107</v>
      </c>
      <c r="D18" s="34" t="s">
        <v>111</v>
      </c>
      <c r="E18" s="34" t="s">
        <v>203</v>
      </c>
      <c r="F18" s="34" t="s">
        <v>108</v>
      </c>
      <c r="G18" s="35">
        <v>140</v>
      </c>
      <c r="H18" s="34" t="s">
        <v>109</v>
      </c>
      <c r="I18" s="34" t="s">
        <v>21</v>
      </c>
      <c r="J18" s="36">
        <v>22675</v>
      </c>
      <c r="K18" s="36">
        <v>8821.25</v>
      </c>
      <c r="L18" s="127"/>
      <c r="M18" s="123">
        <v>6500</v>
      </c>
      <c r="N18" s="37">
        <v>72</v>
      </c>
      <c r="O18" s="38">
        <v>15000</v>
      </c>
      <c r="P18" s="138">
        <v>0.08</v>
      </c>
      <c r="Q18" s="108"/>
      <c r="R18" s="109"/>
      <c r="S18" s="110"/>
      <c r="T18" s="169">
        <v>44949</v>
      </c>
      <c r="U18" s="111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10"/>
      <c r="AR18" s="53"/>
      <c r="AS18" s="18"/>
      <c r="AT18" s="18"/>
    </row>
    <row r="19" spans="2:46" x14ac:dyDescent="0.2">
      <c r="B19" s="44" t="s">
        <v>96</v>
      </c>
      <c r="C19" s="45" t="s">
        <v>107</v>
      </c>
      <c r="D19" s="45" t="s">
        <v>111</v>
      </c>
      <c r="E19" s="45" t="s">
        <v>203</v>
      </c>
      <c r="F19" s="45" t="s">
        <v>108</v>
      </c>
      <c r="G19" s="46">
        <v>140</v>
      </c>
      <c r="H19" s="45" t="s">
        <v>109</v>
      </c>
      <c r="I19" s="45" t="s">
        <v>21</v>
      </c>
      <c r="J19" s="47">
        <v>22675</v>
      </c>
      <c r="K19" s="47">
        <v>8821.25</v>
      </c>
      <c r="L19" s="128"/>
      <c r="M19" s="124">
        <v>6500</v>
      </c>
      <c r="N19" s="44">
        <v>72</v>
      </c>
      <c r="O19" s="48">
        <v>20000</v>
      </c>
      <c r="P19" s="139">
        <v>0.08</v>
      </c>
      <c r="Q19" s="49"/>
      <c r="R19" s="50"/>
      <c r="S19" s="51"/>
      <c r="T19" s="170">
        <v>44949</v>
      </c>
      <c r="U19" s="52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1"/>
      <c r="AR19" s="53"/>
      <c r="AS19" s="18"/>
      <c r="AT19" s="18"/>
    </row>
    <row r="20" spans="2:46" ht="17" thickBot="1" x14ac:dyDescent="0.25">
      <c r="B20" s="54" t="s">
        <v>97</v>
      </c>
      <c r="C20" s="55" t="s">
        <v>107</v>
      </c>
      <c r="D20" s="55" t="s">
        <v>111</v>
      </c>
      <c r="E20" s="55" t="s">
        <v>203</v>
      </c>
      <c r="F20" s="55" t="s">
        <v>108</v>
      </c>
      <c r="G20" s="56">
        <v>140</v>
      </c>
      <c r="H20" s="55" t="s">
        <v>109</v>
      </c>
      <c r="I20" s="55" t="s">
        <v>21</v>
      </c>
      <c r="J20" s="57">
        <v>22675</v>
      </c>
      <c r="K20" s="57">
        <v>8821.25</v>
      </c>
      <c r="L20" s="129"/>
      <c r="M20" s="125">
        <v>6500</v>
      </c>
      <c r="N20" s="54">
        <v>66</v>
      </c>
      <c r="O20" s="58">
        <v>30000</v>
      </c>
      <c r="P20" s="140">
        <v>0.08</v>
      </c>
      <c r="Q20" s="59"/>
      <c r="R20" s="60"/>
      <c r="S20" s="61"/>
      <c r="T20" s="171">
        <v>44949</v>
      </c>
      <c r="U20" s="62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1"/>
      <c r="AR20" s="63"/>
      <c r="AS20" s="18"/>
      <c r="AT20" s="18"/>
    </row>
    <row r="21" spans="2:46" ht="17" thickBot="1" x14ac:dyDescent="0.25">
      <c r="B21" s="130" t="s">
        <v>98</v>
      </c>
      <c r="C21" s="131" t="s">
        <v>107</v>
      </c>
      <c r="D21" s="131" t="s">
        <v>111</v>
      </c>
      <c r="E21" s="131" t="s">
        <v>203</v>
      </c>
      <c r="F21" s="156" t="s">
        <v>106</v>
      </c>
      <c r="G21" s="157"/>
      <c r="H21" s="157"/>
      <c r="I21" s="157"/>
      <c r="J21" s="157"/>
      <c r="K21" s="157"/>
      <c r="L21" s="157"/>
      <c r="M21" s="157"/>
      <c r="N21" s="157"/>
      <c r="O21" s="157"/>
      <c r="P21" s="157"/>
      <c r="Q21" s="157"/>
      <c r="R21" s="157"/>
      <c r="S21" s="157"/>
      <c r="T21" s="157"/>
      <c r="U21" s="157"/>
      <c r="V21" s="157"/>
      <c r="W21" s="157"/>
      <c r="X21" s="157"/>
      <c r="Y21" s="157"/>
      <c r="Z21" s="157"/>
      <c r="AA21" s="157"/>
      <c r="AB21" s="157"/>
      <c r="AC21" s="157"/>
      <c r="AD21" s="157"/>
      <c r="AE21" s="157"/>
      <c r="AF21" s="157"/>
      <c r="AG21" s="157"/>
      <c r="AH21" s="157"/>
      <c r="AI21" s="157"/>
      <c r="AJ21" s="157"/>
      <c r="AK21" s="157"/>
      <c r="AL21" s="157"/>
      <c r="AM21" s="157"/>
      <c r="AN21" s="157"/>
      <c r="AO21" s="157"/>
      <c r="AP21" s="158"/>
      <c r="AR21" s="132">
        <f>(AR15/9)+(AR16/9)+(AR17/9)+(AR18/3)+(AR19/6)+(AR20/6)</f>
        <v>0</v>
      </c>
      <c r="AT21" s="18"/>
    </row>
    <row r="22" spans="2:46" x14ac:dyDescent="0.2">
      <c r="B22" s="32" t="s">
        <v>124</v>
      </c>
      <c r="C22" s="33" t="s">
        <v>131</v>
      </c>
      <c r="D22" s="33" t="s">
        <v>132</v>
      </c>
      <c r="E22" s="34" t="s">
        <v>133</v>
      </c>
      <c r="F22" s="34" t="s">
        <v>134</v>
      </c>
      <c r="G22" s="35">
        <v>0</v>
      </c>
      <c r="H22" s="34" t="s">
        <v>109</v>
      </c>
      <c r="I22" s="34" t="s">
        <v>21</v>
      </c>
      <c r="J22" s="36">
        <v>42700</v>
      </c>
      <c r="K22" s="36"/>
      <c r="L22" s="36"/>
      <c r="M22" s="126">
        <v>7500</v>
      </c>
      <c r="N22" s="37">
        <v>54</v>
      </c>
      <c r="O22" s="38">
        <v>30000</v>
      </c>
      <c r="P22" s="138">
        <v>0.05</v>
      </c>
      <c r="Q22" s="39"/>
      <c r="R22" s="40"/>
      <c r="S22" s="41"/>
      <c r="T22" s="168">
        <v>44949</v>
      </c>
      <c r="U22" s="42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1"/>
      <c r="AR22" s="43"/>
    </row>
    <row r="23" spans="2:46" x14ac:dyDescent="0.2">
      <c r="B23" s="44" t="s">
        <v>125</v>
      </c>
      <c r="C23" s="34" t="s">
        <v>131</v>
      </c>
      <c r="D23" s="34" t="s">
        <v>132</v>
      </c>
      <c r="E23" s="34" t="s">
        <v>133</v>
      </c>
      <c r="F23" s="34" t="s">
        <v>134</v>
      </c>
      <c r="G23" s="35">
        <v>0</v>
      </c>
      <c r="H23" s="34" t="s">
        <v>109</v>
      </c>
      <c r="I23" s="34" t="s">
        <v>21</v>
      </c>
      <c r="J23" s="36">
        <v>42700</v>
      </c>
      <c r="K23" s="36"/>
      <c r="L23" s="127"/>
      <c r="M23" s="123">
        <v>7500</v>
      </c>
      <c r="N23" s="37">
        <v>60</v>
      </c>
      <c r="O23" s="38">
        <v>20000</v>
      </c>
      <c r="P23" s="138">
        <v>0.05</v>
      </c>
      <c r="Q23" s="108"/>
      <c r="R23" s="109"/>
      <c r="S23" s="110"/>
      <c r="T23" s="169">
        <v>44949</v>
      </c>
      <c r="U23" s="111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10"/>
      <c r="AR23" s="53"/>
    </row>
    <row r="24" spans="2:46" x14ac:dyDescent="0.2">
      <c r="B24" s="44" t="s">
        <v>126</v>
      </c>
      <c r="C24" s="34" t="s">
        <v>131</v>
      </c>
      <c r="D24" s="34" t="s">
        <v>132</v>
      </c>
      <c r="E24" s="34" t="s">
        <v>133</v>
      </c>
      <c r="F24" s="34" t="s">
        <v>134</v>
      </c>
      <c r="G24" s="35">
        <v>0</v>
      </c>
      <c r="H24" s="34" t="s">
        <v>109</v>
      </c>
      <c r="I24" s="34" t="s">
        <v>21</v>
      </c>
      <c r="J24" s="36">
        <v>42700</v>
      </c>
      <c r="K24" s="36"/>
      <c r="L24" s="127"/>
      <c r="M24" s="123">
        <v>7500</v>
      </c>
      <c r="N24" s="37">
        <v>60</v>
      </c>
      <c r="O24" s="38">
        <v>30000</v>
      </c>
      <c r="P24" s="138">
        <v>0.05</v>
      </c>
      <c r="Q24" s="108"/>
      <c r="R24" s="109"/>
      <c r="S24" s="110"/>
      <c r="T24" s="169">
        <v>44949</v>
      </c>
      <c r="U24" s="111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109"/>
      <c r="AO24" s="109"/>
      <c r="AP24" s="110"/>
      <c r="AR24" s="53"/>
    </row>
    <row r="25" spans="2:46" x14ac:dyDescent="0.2">
      <c r="B25" s="112" t="s">
        <v>127</v>
      </c>
      <c r="C25" s="34" t="s">
        <v>131</v>
      </c>
      <c r="D25" s="34" t="s">
        <v>132</v>
      </c>
      <c r="E25" s="34" t="s">
        <v>133</v>
      </c>
      <c r="F25" s="34" t="s">
        <v>134</v>
      </c>
      <c r="G25" s="35">
        <v>0</v>
      </c>
      <c r="H25" s="34" t="s">
        <v>109</v>
      </c>
      <c r="I25" s="34" t="s">
        <v>21</v>
      </c>
      <c r="J25" s="36">
        <v>42700</v>
      </c>
      <c r="K25" s="36"/>
      <c r="L25" s="127"/>
      <c r="M25" s="123">
        <v>7500</v>
      </c>
      <c r="N25" s="37">
        <v>72</v>
      </c>
      <c r="O25" s="38">
        <v>15000</v>
      </c>
      <c r="P25" s="138">
        <v>0.05</v>
      </c>
      <c r="Q25" s="108"/>
      <c r="R25" s="109"/>
      <c r="S25" s="110"/>
      <c r="T25" s="169">
        <v>44949</v>
      </c>
      <c r="U25" s="111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10"/>
      <c r="AR25" s="53"/>
    </row>
    <row r="26" spans="2:46" x14ac:dyDescent="0.2">
      <c r="B26" s="44" t="s">
        <v>128</v>
      </c>
      <c r="C26" s="45" t="s">
        <v>131</v>
      </c>
      <c r="D26" s="45" t="s">
        <v>132</v>
      </c>
      <c r="E26" s="45" t="s">
        <v>133</v>
      </c>
      <c r="F26" s="45" t="s">
        <v>134</v>
      </c>
      <c r="G26" s="46">
        <v>0</v>
      </c>
      <c r="H26" s="45" t="s">
        <v>109</v>
      </c>
      <c r="I26" s="45" t="s">
        <v>21</v>
      </c>
      <c r="J26" s="47">
        <v>42700</v>
      </c>
      <c r="K26" s="47"/>
      <c r="L26" s="128"/>
      <c r="M26" s="124">
        <v>7500</v>
      </c>
      <c r="N26" s="44">
        <v>72</v>
      </c>
      <c r="O26" s="48">
        <v>20000</v>
      </c>
      <c r="P26" s="139">
        <v>0.05</v>
      </c>
      <c r="Q26" s="49"/>
      <c r="R26" s="50"/>
      <c r="S26" s="51"/>
      <c r="T26" s="170">
        <v>44949</v>
      </c>
      <c r="U26" s="52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1"/>
      <c r="AR26" s="53"/>
    </row>
    <row r="27" spans="2:46" ht="17" thickBot="1" x14ac:dyDescent="0.25">
      <c r="B27" s="54" t="s">
        <v>129</v>
      </c>
      <c r="C27" s="55" t="s">
        <v>131</v>
      </c>
      <c r="D27" s="55" t="s">
        <v>132</v>
      </c>
      <c r="E27" s="55" t="s">
        <v>133</v>
      </c>
      <c r="F27" s="55" t="s">
        <v>134</v>
      </c>
      <c r="G27" s="56">
        <v>0</v>
      </c>
      <c r="H27" s="55" t="s">
        <v>109</v>
      </c>
      <c r="I27" s="55" t="s">
        <v>21</v>
      </c>
      <c r="J27" s="57">
        <v>42700</v>
      </c>
      <c r="K27" s="57"/>
      <c r="L27" s="129"/>
      <c r="M27" s="125">
        <v>7500</v>
      </c>
      <c r="N27" s="54">
        <v>66</v>
      </c>
      <c r="O27" s="58">
        <v>30000</v>
      </c>
      <c r="P27" s="140">
        <v>0.05</v>
      </c>
      <c r="Q27" s="59"/>
      <c r="R27" s="60"/>
      <c r="S27" s="61"/>
      <c r="T27" s="171">
        <v>44949</v>
      </c>
      <c r="U27" s="62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1"/>
      <c r="AR27" s="63"/>
    </row>
    <row r="28" spans="2:46" ht="17" thickBot="1" x14ac:dyDescent="0.25">
      <c r="B28" s="130" t="s">
        <v>130</v>
      </c>
      <c r="C28" s="131" t="s">
        <v>131</v>
      </c>
      <c r="D28" s="131" t="s">
        <v>132</v>
      </c>
      <c r="E28" s="131" t="s">
        <v>133</v>
      </c>
      <c r="F28" s="156" t="s">
        <v>221</v>
      </c>
      <c r="G28" s="157"/>
      <c r="H28" s="157"/>
      <c r="I28" s="157"/>
      <c r="J28" s="157"/>
      <c r="K28" s="157"/>
      <c r="L28" s="157"/>
      <c r="M28" s="157"/>
      <c r="N28" s="157"/>
      <c r="O28" s="157"/>
      <c r="P28" s="157"/>
      <c r="Q28" s="157"/>
      <c r="R28" s="157"/>
      <c r="S28" s="157"/>
      <c r="T28" s="157"/>
      <c r="U28" s="157"/>
      <c r="V28" s="157"/>
      <c r="W28" s="157"/>
      <c r="X28" s="157"/>
      <c r="Y28" s="157"/>
      <c r="Z28" s="157"/>
      <c r="AA28" s="157"/>
      <c r="AB28" s="157"/>
      <c r="AC28" s="157"/>
      <c r="AD28" s="157"/>
      <c r="AE28" s="157"/>
      <c r="AF28" s="157"/>
      <c r="AG28" s="157"/>
      <c r="AH28" s="157"/>
      <c r="AI28" s="157"/>
      <c r="AJ28" s="157"/>
      <c r="AK28" s="157"/>
      <c r="AL28" s="157"/>
      <c r="AM28" s="157"/>
      <c r="AN28" s="157"/>
      <c r="AO28" s="157"/>
      <c r="AP28" s="158"/>
      <c r="AR28" s="132">
        <f>(AR22/9)+(AR23/9)+(AR24/9)+(AR25/3)+(AR26/6)+(AR27/6)</f>
        <v>0</v>
      </c>
      <c r="AT28" s="18"/>
    </row>
    <row r="29" spans="2:46" x14ac:dyDescent="0.2">
      <c r="B29" s="32" t="s">
        <v>135</v>
      </c>
      <c r="C29" s="33" t="s">
        <v>107</v>
      </c>
      <c r="D29" s="33" t="s">
        <v>150</v>
      </c>
      <c r="E29" s="34" t="s">
        <v>151</v>
      </c>
      <c r="F29" s="34" t="s">
        <v>134</v>
      </c>
      <c r="G29" s="35">
        <v>0</v>
      </c>
      <c r="H29" s="34" t="s">
        <v>109</v>
      </c>
      <c r="I29" s="34" t="s">
        <v>21</v>
      </c>
      <c r="J29" s="36">
        <v>46200</v>
      </c>
      <c r="K29" s="36"/>
      <c r="L29" s="36"/>
      <c r="M29" s="126">
        <v>7500</v>
      </c>
      <c r="N29" s="37">
        <v>54</v>
      </c>
      <c r="O29" s="38">
        <v>30000</v>
      </c>
      <c r="P29" s="138">
        <v>0</v>
      </c>
      <c r="Q29" s="39"/>
      <c r="R29" s="40"/>
      <c r="S29" s="41"/>
      <c r="T29" s="168">
        <v>44949</v>
      </c>
      <c r="U29" s="42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1"/>
      <c r="AR29" s="43"/>
      <c r="AS29" s="18"/>
      <c r="AT29" s="18"/>
    </row>
    <row r="30" spans="2:46" x14ac:dyDescent="0.2">
      <c r="B30" s="44" t="s">
        <v>136</v>
      </c>
      <c r="C30" s="34" t="s">
        <v>107</v>
      </c>
      <c r="D30" s="34" t="s">
        <v>150</v>
      </c>
      <c r="E30" s="34" t="s">
        <v>151</v>
      </c>
      <c r="F30" s="34" t="s">
        <v>134</v>
      </c>
      <c r="G30" s="35">
        <v>0</v>
      </c>
      <c r="H30" s="34" t="s">
        <v>109</v>
      </c>
      <c r="I30" s="34" t="s">
        <v>21</v>
      </c>
      <c r="J30" s="36">
        <v>46200</v>
      </c>
      <c r="K30" s="36"/>
      <c r="L30" s="127"/>
      <c r="M30" s="123">
        <v>7500</v>
      </c>
      <c r="N30" s="37">
        <v>60</v>
      </c>
      <c r="O30" s="38">
        <v>20000</v>
      </c>
      <c r="P30" s="138">
        <v>0</v>
      </c>
      <c r="Q30" s="108"/>
      <c r="R30" s="109"/>
      <c r="S30" s="110"/>
      <c r="T30" s="169">
        <v>44949</v>
      </c>
      <c r="U30" s="111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  <c r="AL30" s="109"/>
      <c r="AM30" s="109"/>
      <c r="AN30" s="109"/>
      <c r="AO30" s="109"/>
      <c r="AP30" s="110"/>
      <c r="AR30" s="53"/>
      <c r="AS30" s="18"/>
      <c r="AT30" s="18"/>
    </row>
    <row r="31" spans="2:46" x14ac:dyDescent="0.2">
      <c r="B31" s="44" t="s">
        <v>137</v>
      </c>
      <c r="C31" s="34" t="s">
        <v>107</v>
      </c>
      <c r="D31" s="34" t="s">
        <v>150</v>
      </c>
      <c r="E31" s="34" t="s">
        <v>151</v>
      </c>
      <c r="F31" s="34" t="s">
        <v>134</v>
      </c>
      <c r="G31" s="35">
        <v>0</v>
      </c>
      <c r="H31" s="34" t="s">
        <v>109</v>
      </c>
      <c r="I31" s="34" t="s">
        <v>21</v>
      </c>
      <c r="J31" s="36">
        <v>46200</v>
      </c>
      <c r="K31" s="36"/>
      <c r="L31" s="127"/>
      <c r="M31" s="123">
        <v>7500</v>
      </c>
      <c r="N31" s="37">
        <v>60</v>
      </c>
      <c r="O31" s="38">
        <v>30000</v>
      </c>
      <c r="P31" s="138">
        <v>0</v>
      </c>
      <c r="Q31" s="108"/>
      <c r="R31" s="109"/>
      <c r="S31" s="110"/>
      <c r="T31" s="169">
        <v>44949</v>
      </c>
      <c r="U31" s="111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10"/>
      <c r="AR31" s="53"/>
      <c r="AS31" s="18"/>
      <c r="AT31" s="18"/>
    </row>
    <row r="32" spans="2:46" x14ac:dyDescent="0.2">
      <c r="B32" s="112" t="s">
        <v>138</v>
      </c>
      <c r="C32" s="34" t="s">
        <v>107</v>
      </c>
      <c r="D32" s="34" t="s">
        <v>150</v>
      </c>
      <c r="E32" s="34" t="s">
        <v>151</v>
      </c>
      <c r="F32" s="34" t="s">
        <v>134</v>
      </c>
      <c r="G32" s="35">
        <v>0</v>
      </c>
      <c r="H32" s="34" t="s">
        <v>109</v>
      </c>
      <c r="I32" s="34" t="s">
        <v>21</v>
      </c>
      <c r="J32" s="36">
        <v>46200</v>
      </c>
      <c r="K32" s="36"/>
      <c r="L32" s="127"/>
      <c r="M32" s="123">
        <v>7500</v>
      </c>
      <c r="N32" s="37">
        <v>72</v>
      </c>
      <c r="O32" s="38">
        <v>15000</v>
      </c>
      <c r="P32" s="138">
        <v>0</v>
      </c>
      <c r="Q32" s="108"/>
      <c r="R32" s="109"/>
      <c r="S32" s="110"/>
      <c r="T32" s="169">
        <v>44949</v>
      </c>
      <c r="U32" s="111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/>
      <c r="AN32" s="109"/>
      <c r="AO32" s="109"/>
      <c r="AP32" s="110"/>
      <c r="AR32" s="53"/>
      <c r="AS32" s="18"/>
      <c r="AT32" s="18"/>
    </row>
    <row r="33" spans="2:46" x14ac:dyDescent="0.2">
      <c r="B33" s="44" t="s">
        <v>139</v>
      </c>
      <c r="C33" s="45" t="s">
        <v>107</v>
      </c>
      <c r="D33" s="45" t="s">
        <v>150</v>
      </c>
      <c r="E33" s="45" t="s">
        <v>151</v>
      </c>
      <c r="F33" s="45" t="s">
        <v>134</v>
      </c>
      <c r="G33" s="46">
        <v>0</v>
      </c>
      <c r="H33" s="45" t="s">
        <v>109</v>
      </c>
      <c r="I33" s="45" t="s">
        <v>21</v>
      </c>
      <c r="J33" s="47">
        <v>46200</v>
      </c>
      <c r="K33" s="47"/>
      <c r="L33" s="128"/>
      <c r="M33" s="124">
        <v>7500</v>
      </c>
      <c r="N33" s="44">
        <v>72</v>
      </c>
      <c r="O33" s="48">
        <v>20000</v>
      </c>
      <c r="P33" s="139">
        <v>0</v>
      </c>
      <c r="Q33" s="49"/>
      <c r="R33" s="50"/>
      <c r="S33" s="51"/>
      <c r="T33" s="170">
        <v>44949</v>
      </c>
      <c r="U33" s="52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1"/>
      <c r="AR33" s="53"/>
      <c r="AS33" s="18"/>
      <c r="AT33" s="18"/>
    </row>
    <row r="34" spans="2:46" ht="17" thickBot="1" x14ac:dyDescent="0.25">
      <c r="B34" s="54" t="s">
        <v>140</v>
      </c>
      <c r="C34" s="55" t="s">
        <v>107</v>
      </c>
      <c r="D34" s="55" t="s">
        <v>150</v>
      </c>
      <c r="E34" s="55" t="s">
        <v>151</v>
      </c>
      <c r="F34" s="55" t="s">
        <v>134</v>
      </c>
      <c r="G34" s="56">
        <v>0</v>
      </c>
      <c r="H34" s="55" t="s">
        <v>109</v>
      </c>
      <c r="I34" s="55" t="s">
        <v>21</v>
      </c>
      <c r="J34" s="57">
        <v>46200</v>
      </c>
      <c r="K34" s="57"/>
      <c r="L34" s="129"/>
      <c r="M34" s="125">
        <v>7500</v>
      </c>
      <c r="N34" s="54">
        <v>66</v>
      </c>
      <c r="O34" s="58">
        <v>30000</v>
      </c>
      <c r="P34" s="140">
        <v>0</v>
      </c>
      <c r="Q34" s="59"/>
      <c r="R34" s="60"/>
      <c r="S34" s="61"/>
      <c r="T34" s="171">
        <v>44949</v>
      </c>
      <c r="U34" s="62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1"/>
      <c r="AR34" s="63"/>
      <c r="AS34" s="18"/>
      <c r="AT34" s="18"/>
    </row>
    <row r="35" spans="2:46" ht="17" thickBot="1" x14ac:dyDescent="0.25">
      <c r="B35" s="130" t="s">
        <v>141</v>
      </c>
      <c r="C35" s="131" t="s">
        <v>107</v>
      </c>
      <c r="D35" s="131" t="s">
        <v>150</v>
      </c>
      <c r="E35" s="131" t="s">
        <v>151</v>
      </c>
      <c r="F35" s="156" t="s">
        <v>220</v>
      </c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57"/>
      <c r="Z35" s="157"/>
      <c r="AA35" s="157"/>
      <c r="AB35" s="157"/>
      <c r="AC35" s="157"/>
      <c r="AD35" s="157"/>
      <c r="AE35" s="157"/>
      <c r="AF35" s="157"/>
      <c r="AG35" s="157"/>
      <c r="AH35" s="157"/>
      <c r="AI35" s="157"/>
      <c r="AJ35" s="157"/>
      <c r="AK35" s="157"/>
      <c r="AL35" s="157"/>
      <c r="AM35" s="157"/>
      <c r="AN35" s="157"/>
      <c r="AO35" s="157"/>
      <c r="AP35" s="158"/>
      <c r="AR35" s="132">
        <f>(AR29/9)+(AR30/9)+(AR31/9)+(AR32/3)+(AR33/6)+(AR34/6)</f>
        <v>0</v>
      </c>
      <c r="AT35" s="18"/>
    </row>
    <row r="36" spans="2:46" x14ac:dyDescent="0.2">
      <c r="B36" s="32" t="s">
        <v>142</v>
      </c>
      <c r="C36" s="33" t="s">
        <v>187</v>
      </c>
      <c r="D36" s="33" t="s">
        <v>188</v>
      </c>
      <c r="E36" s="34" t="s">
        <v>189</v>
      </c>
      <c r="F36" s="34" t="s">
        <v>134</v>
      </c>
      <c r="G36" s="35">
        <v>0</v>
      </c>
      <c r="H36" s="34" t="s">
        <v>109</v>
      </c>
      <c r="I36" s="34" t="s">
        <v>21</v>
      </c>
      <c r="J36" s="36">
        <v>32200</v>
      </c>
      <c r="K36" s="36"/>
      <c r="L36" s="36"/>
      <c r="M36" s="126">
        <v>6500</v>
      </c>
      <c r="N36" s="37">
        <v>54</v>
      </c>
      <c r="O36" s="38">
        <v>30000</v>
      </c>
      <c r="P36" s="138">
        <v>0.05</v>
      </c>
      <c r="Q36" s="39"/>
      <c r="R36" s="40"/>
      <c r="S36" s="41"/>
      <c r="T36" s="168">
        <v>44949</v>
      </c>
      <c r="U36" s="42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1"/>
      <c r="AR36" s="43"/>
      <c r="AS36" s="18"/>
      <c r="AT36" s="18"/>
    </row>
    <row r="37" spans="2:46" x14ac:dyDescent="0.2">
      <c r="B37" s="44" t="s">
        <v>143</v>
      </c>
      <c r="C37" s="34" t="s">
        <v>187</v>
      </c>
      <c r="D37" s="34" t="s">
        <v>188</v>
      </c>
      <c r="E37" s="34" t="s">
        <v>189</v>
      </c>
      <c r="F37" s="34" t="s">
        <v>134</v>
      </c>
      <c r="G37" s="35">
        <v>0</v>
      </c>
      <c r="H37" s="34" t="s">
        <v>109</v>
      </c>
      <c r="I37" s="34" t="s">
        <v>21</v>
      </c>
      <c r="J37" s="36">
        <v>32200</v>
      </c>
      <c r="K37" s="36"/>
      <c r="L37" s="127"/>
      <c r="M37" s="123">
        <v>6500</v>
      </c>
      <c r="N37" s="37">
        <v>60</v>
      </c>
      <c r="O37" s="38">
        <v>20000</v>
      </c>
      <c r="P37" s="138">
        <v>0.05</v>
      </c>
      <c r="Q37" s="108"/>
      <c r="R37" s="109"/>
      <c r="S37" s="110"/>
      <c r="T37" s="169">
        <v>44949</v>
      </c>
      <c r="U37" s="111"/>
      <c r="V37" s="109"/>
      <c r="W37" s="109"/>
      <c r="X37" s="109"/>
      <c r="Y37" s="109"/>
      <c r="Z37" s="109"/>
      <c r="AA37" s="109"/>
      <c r="AB37" s="109"/>
      <c r="AC37" s="109"/>
      <c r="AD37" s="109"/>
      <c r="AE37" s="109"/>
      <c r="AF37" s="109"/>
      <c r="AG37" s="109"/>
      <c r="AH37" s="109"/>
      <c r="AI37" s="109"/>
      <c r="AJ37" s="109"/>
      <c r="AK37" s="109"/>
      <c r="AL37" s="109"/>
      <c r="AM37" s="109"/>
      <c r="AN37" s="109"/>
      <c r="AO37" s="109"/>
      <c r="AP37" s="110"/>
      <c r="AR37" s="53"/>
      <c r="AS37" s="18"/>
      <c r="AT37" s="18"/>
    </row>
    <row r="38" spans="2:46" x14ac:dyDescent="0.2">
      <c r="B38" s="44" t="s">
        <v>144</v>
      </c>
      <c r="C38" s="34" t="s">
        <v>187</v>
      </c>
      <c r="D38" s="34" t="s">
        <v>188</v>
      </c>
      <c r="E38" s="34" t="s">
        <v>189</v>
      </c>
      <c r="F38" s="34" t="s">
        <v>134</v>
      </c>
      <c r="G38" s="35">
        <v>0</v>
      </c>
      <c r="H38" s="34" t="s">
        <v>109</v>
      </c>
      <c r="I38" s="34" t="s">
        <v>21</v>
      </c>
      <c r="J38" s="36">
        <v>32200</v>
      </c>
      <c r="K38" s="36"/>
      <c r="L38" s="127"/>
      <c r="M38" s="123">
        <v>6500</v>
      </c>
      <c r="N38" s="37">
        <v>60</v>
      </c>
      <c r="O38" s="38">
        <v>30000</v>
      </c>
      <c r="P38" s="138">
        <v>0.05</v>
      </c>
      <c r="Q38" s="108"/>
      <c r="R38" s="109"/>
      <c r="S38" s="110"/>
      <c r="T38" s="169">
        <v>44949</v>
      </c>
      <c r="U38" s="111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09"/>
      <c r="AK38" s="109"/>
      <c r="AL38" s="109"/>
      <c r="AM38" s="109"/>
      <c r="AN38" s="109"/>
      <c r="AO38" s="109"/>
      <c r="AP38" s="110"/>
      <c r="AR38" s="53"/>
      <c r="AS38" s="18"/>
      <c r="AT38" s="18"/>
    </row>
    <row r="39" spans="2:46" x14ac:dyDescent="0.2">
      <c r="B39" s="112" t="s">
        <v>145</v>
      </c>
      <c r="C39" s="34" t="s">
        <v>187</v>
      </c>
      <c r="D39" s="34" t="s">
        <v>188</v>
      </c>
      <c r="E39" s="34" t="s">
        <v>189</v>
      </c>
      <c r="F39" s="34" t="s">
        <v>134</v>
      </c>
      <c r="G39" s="35">
        <v>0</v>
      </c>
      <c r="H39" s="34" t="s">
        <v>109</v>
      </c>
      <c r="I39" s="34" t="s">
        <v>21</v>
      </c>
      <c r="J39" s="36">
        <v>32200</v>
      </c>
      <c r="K39" s="36"/>
      <c r="L39" s="127"/>
      <c r="M39" s="123">
        <v>6500</v>
      </c>
      <c r="N39" s="37">
        <v>72</v>
      </c>
      <c r="O39" s="38">
        <v>15000</v>
      </c>
      <c r="P39" s="138">
        <v>0.05</v>
      </c>
      <c r="Q39" s="108"/>
      <c r="R39" s="109"/>
      <c r="S39" s="110"/>
      <c r="T39" s="169">
        <v>44949</v>
      </c>
      <c r="U39" s="111"/>
      <c r="V39" s="109"/>
      <c r="W39" s="109"/>
      <c r="X39" s="109"/>
      <c r="Y39" s="109"/>
      <c r="Z39" s="109"/>
      <c r="AA39" s="109"/>
      <c r="AB39" s="109"/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/>
      <c r="AN39" s="109"/>
      <c r="AO39" s="109"/>
      <c r="AP39" s="110"/>
      <c r="AR39" s="53"/>
      <c r="AS39" s="18"/>
      <c r="AT39" s="18"/>
    </row>
    <row r="40" spans="2:46" x14ac:dyDescent="0.2">
      <c r="B40" s="44" t="s">
        <v>146</v>
      </c>
      <c r="C40" s="45" t="s">
        <v>187</v>
      </c>
      <c r="D40" s="45" t="s">
        <v>188</v>
      </c>
      <c r="E40" s="45" t="s">
        <v>189</v>
      </c>
      <c r="F40" s="45" t="s">
        <v>134</v>
      </c>
      <c r="G40" s="46">
        <v>0</v>
      </c>
      <c r="H40" s="45" t="s">
        <v>109</v>
      </c>
      <c r="I40" s="45" t="s">
        <v>21</v>
      </c>
      <c r="J40" s="47">
        <v>32200</v>
      </c>
      <c r="K40" s="47"/>
      <c r="L40" s="128"/>
      <c r="M40" s="124">
        <v>6500</v>
      </c>
      <c r="N40" s="44">
        <v>72</v>
      </c>
      <c r="O40" s="48">
        <v>20000</v>
      </c>
      <c r="P40" s="139">
        <v>0.05</v>
      </c>
      <c r="Q40" s="49"/>
      <c r="R40" s="50"/>
      <c r="S40" s="51"/>
      <c r="T40" s="170">
        <v>44949</v>
      </c>
      <c r="U40" s="52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1"/>
      <c r="AR40" s="53"/>
      <c r="AS40" s="18"/>
      <c r="AT40" s="18"/>
    </row>
    <row r="41" spans="2:46" ht="17" thickBot="1" x14ac:dyDescent="0.25">
      <c r="B41" s="54" t="s">
        <v>147</v>
      </c>
      <c r="C41" s="55" t="s">
        <v>187</v>
      </c>
      <c r="D41" s="55" t="s">
        <v>188</v>
      </c>
      <c r="E41" s="55" t="s">
        <v>189</v>
      </c>
      <c r="F41" s="55" t="s">
        <v>134</v>
      </c>
      <c r="G41" s="56">
        <v>0</v>
      </c>
      <c r="H41" s="55" t="s">
        <v>109</v>
      </c>
      <c r="I41" s="55" t="s">
        <v>21</v>
      </c>
      <c r="J41" s="57">
        <v>32200</v>
      </c>
      <c r="K41" s="57"/>
      <c r="L41" s="129"/>
      <c r="M41" s="125">
        <v>6500</v>
      </c>
      <c r="N41" s="54">
        <v>66</v>
      </c>
      <c r="O41" s="58">
        <v>30000</v>
      </c>
      <c r="P41" s="140">
        <v>0.05</v>
      </c>
      <c r="Q41" s="59"/>
      <c r="R41" s="60"/>
      <c r="S41" s="61"/>
      <c r="T41" s="171">
        <v>44949</v>
      </c>
      <c r="U41" s="62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1"/>
      <c r="AR41" s="63"/>
      <c r="AS41" s="18"/>
      <c r="AT41" s="18"/>
    </row>
    <row r="42" spans="2:46" ht="17" thickBot="1" x14ac:dyDescent="0.25">
      <c r="B42" s="130" t="s">
        <v>148</v>
      </c>
      <c r="C42" s="131" t="s">
        <v>187</v>
      </c>
      <c r="D42" s="131" t="s">
        <v>188</v>
      </c>
      <c r="E42" s="131" t="s">
        <v>189</v>
      </c>
      <c r="F42" s="156" t="s">
        <v>219</v>
      </c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  <c r="Z42" s="157"/>
      <c r="AA42" s="157"/>
      <c r="AB42" s="157"/>
      <c r="AC42" s="157"/>
      <c r="AD42" s="157"/>
      <c r="AE42" s="157"/>
      <c r="AF42" s="157"/>
      <c r="AG42" s="157"/>
      <c r="AH42" s="157"/>
      <c r="AI42" s="157"/>
      <c r="AJ42" s="157"/>
      <c r="AK42" s="157"/>
      <c r="AL42" s="157"/>
      <c r="AM42" s="157"/>
      <c r="AN42" s="157"/>
      <c r="AO42" s="157"/>
      <c r="AP42" s="158"/>
      <c r="AR42" s="132">
        <f>(AR36/9)+(AR37/9)+(AR38/9)+(AR39/3)+(AR40/6)+(AR41/6)</f>
        <v>0</v>
      </c>
      <c r="AT42" s="18"/>
    </row>
    <row r="43" spans="2:46" x14ac:dyDescent="0.2">
      <c r="B43" s="32" t="s">
        <v>152</v>
      </c>
      <c r="C43" s="33" t="s">
        <v>190</v>
      </c>
      <c r="D43" s="33" t="s">
        <v>191</v>
      </c>
      <c r="E43" s="34" t="s">
        <v>192</v>
      </c>
      <c r="F43" s="34" t="s">
        <v>134</v>
      </c>
      <c r="G43" s="35">
        <v>0</v>
      </c>
      <c r="H43" s="34" t="s">
        <v>109</v>
      </c>
      <c r="I43" s="34" t="s">
        <v>21</v>
      </c>
      <c r="J43" s="36">
        <v>31590</v>
      </c>
      <c r="K43" s="36"/>
      <c r="L43" s="36"/>
      <c r="M43" s="126">
        <v>6500</v>
      </c>
      <c r="N43" s="37">
        <v>54</v>
      </c>
      <c r="O43" s="38">
        <v>30000</v>
      </c>
      <c r="P43" s="138">
        <v>0</v>
      </c>
      <c r="Q43" s="39"/>
      <c r="R43" s="40"/>
      <c r="S43" s="41"/>
      <c r="T43" s="168">
        <v>44949</v>
      </c>
      <c r="U43" s="42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1"/>
      <c r="AR43" s="43"/>
    </row>
    <row r="44" spans="2:46" x14ac:dyDescent="0.2">
      <c r="B44" s="44" t="s">
        <v>153</v>
      </c>
      <c r="C44" s="34" t="s">
        <v>190</v>
      </c>
      <c r="D44" s="34" t="s">
        <v>191</v>
      </c>
      <c r="E44" s="34" t="s">
        <v>192</v>
      </c>
      <c r="F44" s="34" t="s">
        <v>134</v>
      </c>
      <c r="G44" s="35">
        <v>0</v>
      </c>
      <c r="H44" s="34" t="s">
        <v>109</v>
      </c>
      <c r="I44" s="34" t="s">
        <v>21</v>
      </c>
      <c r="J44" s="36">
        <v>31590</v>
      </c>
      <c r="K44" s="36"/>
      <c r="L44" s="127"/>
      <c r="M44" s="123">
        <v>6500</v>
      </c>
      <c r="N44" s="37">
        <v>60</v>
      </c>
      <c r="O44" s="38">
        <v>20000</v>
      </c>
      <c r="P44" s="138">
        <v>0</v>
      </c>
      <c r="Q44" s="108"/>
      <c r="R44" s="109"/>
      <c r="S44" s="110"/>
      <c r="T44" s="169">
        <v>44949</v>
      </c>
      <c r="U44" s="111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  <c r="AO44" s="109"/>
      <c r="AP44" s="110"/>
      <c r="AR44" s="53"/>
    </row>
    <row r="45" spans="2:46" x14ac:dyDescent="0.2">
      <c r="B45" s="44" t="s">
        <v>154</v>
      </c>
      <c r="C45" s="34" t="s">
        <v>190</v>
      </c>
      <c r="D45" s="34" t="s">
        <v>191</v>
      </c>
      <c r="E45" s="34" t="s">
        <v>192</v>
      </c>
      <c r="F45" s="34" t="s">
        <v>134</v>
      </c>
      <c r="G45" s="35">
        <v>0</v>
      </c>
      <c r="H45" s="34" t="s">
        <v>109</v>
      </c>
      <c r="I45" s="34" t="s">
        <v>21</v>
      </c>
      <c r="J45" s="36">
        <v>31590</v>
      </c>
      <c r="K45" s="36"/>
      <c r="L45" s="127"/>
      <c r="M45" s="123">
        <v>6500</v>
      </c>
      <c r="N45" s="37">
        <v>60</v>
      </c>
      <c r="O45" s="38">
        <v>30000</v>
      </c>
      <c r="P45" s="138">
        <v>0</v>
      </c>
      <c r="Q45" s="108"/>
      <c r="R45" s="109"/>
      <c r="S45" s="110"/>
      <c r="T45" s="169">
        <v>44949</v>
      </c>
      <c r="U45" s="111"/>
      <c r="V45" s="109"/>
      <c r="W45" s="109"/>
      <c r="X45" s="109"/>
      <c r="Y45" s="109"/>
      <c r="Z45" s="109"/>
      <c r="AA45" s="109"/>
      <c r="AB45" s="109"/>
      <c r="AC45" s="109"/>
      <c r="AD45" s="109"/>
      <c r="AE45" s="109"/>
      <c r="AF45" s="109"/>
      <c r="AG45" s="109"/>
      <c r="AH45" s="109"/>
      <c r="AI45" s="109"/>
      <c r="AJ45" s="109"/>
      <c r="AK45" s="109"/>
      <c r="AL45" s="109"/>
      <c r="AM45" s="109"/>
      <c r="AN45" s="109"/>
      <c r="AO45" s="109"/>
      <c r="AP45" s="110"/>
      <c r="AR45" s="53"/>
    </row>
    <row r="46" spans="2:46" x14ac:dyDescent="0.2">
      <c r="B46" s="112" t="s">
        <v>155</v>
      </c>
      <c r="C46" s="34" t="s">
        <v>190</v>
      </c>
      <c r="D46" s="34" t="s">
        <v>191</v>
      </c>
      <c r="E46" s="34" t="s">
        <v>192</v>
      </c>
      <c r="F46" s="34" t="s">
        <v>134</v>
      </c>
      <c r="G46" s="35">
        <v>0</v>
      </c>
      <c r="H46" s="34" t="s">
        <v>109</v>
      </c>
      <c r="I46" s="34" t="s">
        <v>21</v>
      </c>
      <c r="J46" s="36">
        <v>31590</v>
      </c>
      <c r="K46" s="36"/>
      <c r="L46" s="127"/>
      <c r="M46" s="123">
        <v>6500</v>
      </c>
      <c r="N46" s="37">
        <v>72</v>
      </c>
      <c r="O46" s="38">
        <v>15000</v>
      </c>
      <c r="P46" s="138">
        <v>0</v>
      </c>
      <c r="Q46" s="108"/>
      <c r="R46" s="109"/>
      <c r="S46" s="110"/>
      <c r="T46" s="169">
        <v>44949</v>
      </c>
      <c r="U46" s="111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  <c r="AF46" s="109"/>
      <c r="AG46" s="109"/>
      <c r="AH46" s="109"/>
      <c r="AI46" s="109"/>
      <c r="AJ46" s="109"/>
      <c r="AK46" s="109"/>
      <c r="AL46" s="109"/>
      <c r="AM46" s="109"/>
      <c r="AN46" s="109"/>
      <c r="AO46" s="109"/>
      <c r="AP46" s="110"/>
      <c r="AR46" s="53"/>
    </row>
    <row r="47" spans="2:46" x14ac:dyDescent="0.2">
      <c r="B47" s="44" t="s">
        <v>156</v>
      </c>
      <c r="C47" s="45" t="s">
        <v>190</v>
      </c>
      <c r="D47" s="45" t="s">
        <v>191</v>
      </c>
      <c r="E47" s="45" t="s">
        <v>192</v>
      </c>
      <c r="F47" s="45" t="s">
        <v>134</v>
      </c>
      <c r="G47" s="46">
        <v>0</v>
      </c>
      <c r="H47" s="45" t="s">
        <v>109</v>
      </c>
      <c r="I47" s="45" t="s">
        <v>21</v>
      </c>
      <c r="J47" s="47">
        <v>31590</v>
      </c>
      <c r="K47" s="47"/>
      <c r="L47" s="128"/>
      <c r="M47" s="124">
        <v>6500</v>
      </c>
      <c r="N47" s="44">
        <v>72</v>
      </c>
      <c r="O47" s="48">
        <v>20000</v>
      </c>
      <c r="P47" s="139">
        <v>0</v>
      </c>
      <c r="Q47" s="49"/>
      <c r="R47" s="50"/>
      <c r="S47" s="51"/>
      <c r="T47" s="170">
        <v>44949</v>
      </c>
      <c r="U47" s="52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1"/>
      <c r="AR47" s="53"/>
    </row>
    <row r="48" spans="2:46" ht="17" thickBot="1" x14ac:dyDescent="0.25">
      <c r="B48" s="54" t="s">
        <v>157</v>
      </c>
      <c r="C48" s="55" t="s">
        <v>190</v>
      </c>
      <c r="D48" s="55" t="s">
        <v>191</v>
      </c>
      <c r="E48" s="55" t="s">
        <v>192</v>
      </c>
      <c r="F48" s="55" t="s">
        <v>134</v>
      </c>
      <c r="G48" s="56">
        <v>0</v>
      </c>
      <c r="H48" s="55" t="s">
        <v>109</v>
      </c>
      <c r="I48" s="55" t="s">
        <v>21</v>
      </c>
      <c r="J48" s="57">
        <v>31590</v>
      </c>
      <c r="K48" s="57"/>
      <c r="L48" s="129"/>
      <c r="M48" s="125">
        <v>6500</v>
      </c>
      <c r="N48" s="54">
        <v>66</v>
      </c>
      <c r="O48" s="58">
        <v>30000</v>
      </c>
      <c r="P48" s="140">
        <v>0</v>
      </c>
      <c r="Q48" s="59"/>
      <c r="R48" s="60"/>
      <c r="S48" s="61"/>
      <c r="T48" s="171">
        <v>44949</v>
      </c>
      <c r="U48" s="62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1"/>
      <c r="AR48" s="63"/>
    </row>
    <row r="49" spans="2:46" ht="17" thickBot="1" x14ac:dyDescent="0.25">
      <c r="B49" s="130" t="s">
        <v>158</v>
      </c>
      <c r="C49" s="131" t="s">
        <v>190</v>
      </c>
      <c r="D49" s="131" t="s">
        <v>191</v>
      </c>
      <c r="E49" s="131" t="s">
        <v>192</v>
      </c>
      <c r="F49" s="156" t="s">
        <v>218</v>
      </c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157"/>
      <c r="Y49" s="157"/>
      <c r="Z49" s="157"/>
      <c r="AA49" s="157"/>
      <c r="AB49" s="157"/>
      <c r="AC49" s="157"/>
      <c r="AD49" s="157"/>
      <c r="AE49" s="157"/>
      <c r="AF49" s="157"/>
      <c r="AG49" s="157"/>
      <c r="AH49" s="157"/>
      <c r="AI49" s="157"/>
      <c r="AJ49" s="157"/>
      <c r="AK49" s="157"/>
      <c r="AL49" s="157"/>
      <c r="AM49" s="157"/>
      <c r="AN49" s="157"/>
      <c r="AO49" s="157"/>
      <c r="AP49" s="158"/>
      <c r="AR49" s="132">
        <f>(AR43/9)+(AR44/9)+(AR45/9)+(AR46/3)+(AR47/6)+(AR48/6)</f>
        <v>0</v>
      </c>
      <c r="AT49" s="18"/>
    </row>
    <row r="50" spans="2:46" x14ac:dyDescent="0.2">
      <c r="B50" s="32" t="s">
        <v>159</v>
      </c>
      <c r="C50" s="33" t="s">
        <v>149</v>
      </c>
      <c r="D50" s="33" t="s">
        <v>111</v>
      </c>
      <c r="E50" s="34" t="s">
        <v>193</v>
      </c>
      <c r="F50" s="34" t="s">
        <v>194</v>
      </c>
      <c r="G50" s="35">
        <v>115</v>
      </c>
      <c r="H50" s="34" t="s">
        <v>109</v>
      </c>
      <c r="I50" s="34" t="s">
        <v>21</v>
      </c>
      <c r="J50" s="36">
        <v>25100</v>
      </c>
      <c r="K50" s="36">
        <v>8179</v>
      </c>
      <c r="L50" s="36"/>
      <c r="M50" s="126">
        <v>7500</v>
      </c>
      <c r="N50" s="37">
        <v>54</v>
      </c>
      <c r="O50" s="38">
        <v>30000</v>
      </c>
      <c r="P50" s="138">
        <v>0.08</v>
      </c>
      <c r="Q50" s="39"/>
      <c r="R50" s="40"/>
      <c r="S50" s="41"/>
      <c r="T50" s="168">
        <v>44949</v>
      </c>
      <c r="U50" s="42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1"/>
      <c r="AR50" s="43"/>
    </row>
    <row r="51" spans="2:46" x14ac:dyDescent="0.2">
      <c r="B51" s="44" t="s">
        <v>160</v>
      </c>
      <c r="C51" s="34" t="s">
        <v>149</v>
      </c>
      <c r="D51" s="34" t="s">
        <v>111</v>
      </c>
      <c r="E51" s="34" t="s">
        <v>193</v>
      </c>
      <c r="F51" s="34" t="s">
        <v>194</v>
      </c>
      <c r="G51" s="35">
        <v>115</v>
      </c>
      <c r="H51" s="34" t="s">
        <v>109</v>
      </c>
      <c r="I51" s="34" t="s">
        <v>21</v>
      </c>
      <c r="J51" s="36">
        <v>25100</v>
      </c>
      <c r="K51" s="36">
        <v>8179</v>
      </c>
      <c r="L51" s="127"/>
      <c r="M51" s="123">
        <v>7500</v>
      </c>
      <c r="N51" s="37">
        <v>60</v>
      </c>
      <c r="O51" s="38">
        <v>20000</v>
      </c>
      <c r="P51" s="138">
        <v>0.08</v>
      </c>
      <c r="Q51" s="108"/>
      <c r="R51" s="109"/>
      <c r="S51" s="110"/>
      <c r="T51" s="169">
        <v>44949</v>
      </c>
      <c r="U51" s="111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/>
      <c r="AN51" s="109"/>
      <c r="AO51" s="109"/>
      <c r="AP51" s="110"/>
      <c r="AR51" s="53"/>
    </row>
    <row r="52" spans="2:46" x14ac:dyDescent="0.2">
      <c r="B52" s="44" t="s">
        <v>161</v>
      </c>
      <c r="C52" s="34" t="s">
        <v>149</v>
      </c>
      <c r="D52" s="34" t="s">
        <v>111</v>
      </c>
      <c r="E52" s="34" t="s">
        <v>193</v>
      </c>
      <c r="F52" s="34" t="s">
        <v>194</v>
      </c>
      <c r="G52" s="35">
        <v>115</v>
      </c>
      <c r="H52" s="34" t="s">
        <v>109</v>
      </c>
      <c r="I52" s="34" t="s">
        <v>21</v>
      </c>
      <c r="J52" s="36">
        <v>25100</v>
      </c>
      <c r="K52" s="36">
        <v>8179</v>
      </c>
      <c r="L52" s="127"/>
      <c r="M52" s="123">
        <v>7500</v>
      </c>
      <c r="N52" s="37">
        <v>60</v>
      </c>
      <c r="O52" s="38">
        <v>30000</v>
      </c>
      <c r="P52" s="138">
        <v>0.08</v>
      </c>
      <c r="Q52" s="108"/>
      <c r="R52" s="109"/>
      <c r="S52" s="110"/>
      <c r="T52" s="169">
        <v>44949</v>
      </c>
      <c r="U52" s="111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09"/>
      <c r="AH52" s="109"/>
      <c r="AI52" s="109"/>
      <c r="AJ52" s="109"/>
      <c r="AK52" s="109"/>
      <c r="AL52" s="109"/>
      <c r="AM52" s="109"/>
      <c r="AN52" s="109"/>
      <c r="AO52" s="109"/>
      <c r="AP52" s="110"/>
      <c r="AR52" s="53"/>
    </row>
    <row r="53" spans="2:46" x14ac:dyDescent="0.2">
      <c r="B53" s="112" t="s">
        <v>162</v>
      </c>
      <c r="C53" s="34" t="s">
        <v>149</v>
      </c>
      <c r="D53" s="34" t="s">
        <v>111</v>
      </c>
      <c r="E53" s="34" t="s">
        <v>193</v>
      </c>
      <c r="F53" s="34" t="s">
        <v>194</v>
      </c>
      <c r="G53" s="35">
        <v>115</v>
      </c>
      <c r="H53" s="34" t="s">
        <v>109</v>
      </c>
      <c r="I53" s="34" t="s">
        <v>21</v>
      </c>
      <c r="J53" s="36">
        <v>25100</v>
      </c>
      <c r="K53" s="36">
        <v>8179</v>
      </c>
      <c r="L53" s="127"/>
      <c r="M53" s="123">
        <v>7500</v>
      </c>
      <c r="N53" s="37">
        <v>72</v>
      </c>
      <c r="O53" s="38">
        <v>15000</v>
      </c>
      <c r="P53" s="138">
        <v>0.08</v>
      </c>
      <c r="Q53" s="108"/>
      <c r="R53" s="109"/>
      <c r="S53" s="110"/>
      <c r="T53" s="169">
        <v>44949</v>
      </c>
      <c r="U53" s="111"/>
      <c r="V53" s="109"/>
      <c r="W53" s="109"/>
      <c r="X53" s="109"/>
      <c r="Y53" s="109"/>
      <c r="Z53" s="109"/>
      <c r="AA53" s="109"/>
      <c r="AB53" s="109"/>
      <c r="AC53" s="109"/>
      <c r="AD53" s="109"/>
      <c r="AE53" s="109"/>
      <c r="AF53" s="109"/>
      <c r="AG53" s="109"/>
      <c r="AH53" s="109"/>
      <c r="AI53" s="109"/>
      <c r="AJ53" s="109"/>
      <c r="AK53" s="109"/>
      <c r="AL53" s="109"/>
      <c r="AM53" s="109"/>
      <c r="AN53" s="109"/>
      <c r="AO53" s="109"/>
      <c r="AP53" s="110"/>
      <c r="AR53" s="53"/>
    </row>
    <row r="54" spans="2:46" x14ac:dyDescent="0.2">
      <c r="B54" s="44" t="s">
        <v>163</v>
      </c>
      <c r="C54" s="45" t="s">
        <v>149</v>
      </c>
      <c r="D54" s="45" t="s">
        <v>111</v>
      </c>
      <c r="E54" s="45" t="s">
        <v>193</v>
      </c>
      <c r="F54" s="45" t="s">
        <v>194</v>
      </c>
      <c r="G54" s="46">
        <v>115</v>
      </c>
      <c r="H54" s="45" t="s">
        <v>109</v>
      </c>
      <c r="I54" s="45" t="s">
        <v>21</v>
      </c>
      <c r="J54" s="47">
        <v>25100</v>
      </c>
      <c r="K54" s="47">
        <v>8179</v>
      </c>
      <c r="L54" s="128"/>
      <c r="M54" s="124">
        <v>7500</v>
      </c>
      <c r="N54" s="44">
        <v>72</v>
      </c>
      <c r="O54" s="48">
        <v>20000</v>
      </c>
      <c r="P54" s="139">
        <v>0.08</v>
      </c>
      <c r="Q54" s="49"/>
      <c r="R54" s="50"/>
      <c r="S54" s="51"/>
      <c r="T54" s="170">
        <v>44949</v>
      </c>
      <c r="U54" s="52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1"/>
      <c r="AR54" s="53"/>
    </row>
    <row r="55" spans="2:46" ht="17" thickBot="1" x14ac:dyDescent="0.25">
      <c r="B55" s="54" t="s">
        <v>164</v>
      </c>
      <c r="C55" s="55" t="s">
        <v>149</v>
      </c>
      <c r="D55" s="55" t="s">
        <v>111</v>
      </c>
      <c r="E55" s="55" t="s">
        <v>193</v>
      </c>
      <c r="F55" s="55" t="s">
        <v>194</v>
      </c>
      <c r="G55" s="56">
        <v>115</v>
      </c>
      <c r="H55" s="55" t="s">
        <v>109</v>
      </c>
      <c r="I55" s="55" t="s">
        <v>21</v>
      </c>
      <c r="J55" s="57">
        <v>25100</v>
      </c>
      <c r="K55" s="57">
        <v>8179</v>
      </c>
      <c r="L55" s="129"/>
      <c r="M55" s="125">
        <v>7500</v>
      </c>
      <c r="N55" s="54">
        <v>66</v>
      </c>
      <c r="O55" s="58">
        <v>30000</v>
      </c>
      <c r="P55" s="140">
        <v>0.08</v>
      </c>
      <c r="Q55" s="59"/>
      <c r="R55" s="60"/>
      <c r="S55" s="61"/>
      <c r="T55" s="171">
        <v>44949</v>
      </c>
      <c r="U55" s="62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1"/>
      <c r="AR55" s="63"/>
    </row>
    <row r="56" spans="2:46" ht="17" thickBot="1" x14ac:dyDescent="0.25">
      <c r="B56" s="130" t="s">
        <v>165</v>
      </c>
      <c r="C56" s="131" t="s">
        <v>149</v>
      </c>
      <c r="D56" s="131" t="s">
        <v>111</v>
      </c>
      <c r="E56" s="131" t="s">
        <v>193</v>
      </c>
      <c r="F56" s="156" t="s">
        <v>217</v>
      </c>
      <c r="G56" s="157"/>
      <c r="H56" s="157"/>
      <c r="I56" s="157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  <c r="Y56" s="157"/>
      <c r="Z56" s="157"/>
      <c r="AA56" s="157"/>
      <c r="AB56" s="157"/>
      <c r="AC56" s="157"/>
      <c r="AD56" s="157"/>
      <c r="AE56" s="157"/>
      <c r="AF56" s="157"/>
      <c r="AG56" s="157"/>
      <c r="AH56" s="157"/>
      <c r="AI56" s="157"/>
      <c r="AJ56" s="157"/>
      <c r="AK56" s="157"/>
      <c r="AL56" s="157"/>
      <c r="AM56" s="157"/>
      <c r="AN56" s="157"/>
      <c r="AO56" s="157"/>
      <c r="AP56" s="158"/>
      <c r="AR56" s="132">
        <f>(AR50/9)+(AR51/9)+(AR52/9)+(AR53/3)+(AR54/6)+(AR55/6)</f>
        <v>0</v>
      </c>
      <c r="AT56" s="18"/>
    </row>
    <row r="57" spans="2:46" x14ac:dyDescent="0.2">
      <c r="B57" s="32" t="s">
        <v>166</v>
      </c>
      <c r="C57" s="33" t="s">
        <v>195</v>
      </c>
      <c r="D57" s="33" t="s">
        <v>196</v>
      </c>
      <c r="E57" s="34" t="s">
        <v>198</v>
      </c>
      <c r="F57" s="34" t="s">
        <v>197</v>
      </c>
      <c r="G57" s="35">
        <v>131</v>
      </c>
      <c r="H57" s="34" t="s">
        <v>199</v>
      </c>
      <c r="I57" s="34" t="s">
        <v>21</v>
      </c>
      <c r="J57" s="36">
        <v>43795</v>
      </c>
      <c r="K57" s="36">
        <v>15227</v>
      </c>
      <c r="L57" s="36"/>
      <c r="M57" s="126">
        <v>6500</v>
      </c>
      <c r="N57" s="37">
        <v>54</v>
      </c>
      <c r="O57" s="38">
        <v>30000</v>
      </c>
      <c r="P57" s="138">
        <v>0.08</v>
      </c>
      <c r="Q57" s="39"/>
      <c r="R57" s="40"/>
      <c r="S57" s="41"/>
      <c r="T57" s="168">
        <v>44949</v>
      </c>
      <c r="U57" s="42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1"/>
      <c r="AR57" s="43"/>
      <c r="AS57" s="18"/>
      <c r="AT57" s="18"/>
    </row>
    <row r="58" spans="2:46" x14ac:dyDescent="0.2">
      <c r="B58" s="44" t="s">
        <v>167</v>
      </c>
      <c r="C58" s="34" t="s">
        <v>195</v>
      </c>
      <c r="D58" s="34" t="s">
        <v>196</v>
      </c>
      <c r="E58" s="34" t="s">
        <v>198</v>
      </c>
      <c r="F58" s="34" t="s">
        <v>197</v>
      </c>
      <c r="G58" s="35">
        <v>131</v>
      </c>
      <c r="H58" s="34" t="s">
        <v>199</v>
      </c>
      <c r="I58" s="34" t="s">
        <v>21</v>
      </c>
      <c r="J58" s="36">
        <v>43795</v>
      </c>
      <c r="K58" s="36">
        <v>15227</v>
      </c>
      <c r="L58" s="127"/>
      <c r="M58" s="123">
        <v>6500</v>
      </c>
      <c r="N58" s="37">
        <v>60</v>
      </c>
      <c r="O58" s="38">
        <v>20000</v>
      </c>
      <c r="P58" s="138">
        <v>0.08</v>
      </c>
      <c r="Q58" s="108"/>
      <c r="R58" s="109"/>
      <c r="S58" s="110"/>
      <c r="T58" s="169">
        <v>44949</v>
      </c>
      <c r="U58" s="111"/>
      <c r="V58" s="109"/>
      <c r="W58" s="109"/>
      <c r="X58" s="109"/>
      <c r="Y58" s="109"/>
      <c r="Z58" s="109"/>
      <c r="AA58" s="109"/>
      <c r="AB58" s="109"/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/>
      <c r="AN58" s="109"/>
      <c r="AO58" s="109"/>
      <c r="AP58" s="110"/>
      <c r="AR58" s="53"/>
      <c r="AS58" s="18"/>
      <c r="AT58" s="18"/>
    </row>
    <row r="59" spans="2:46" x14ac:dyDescent="0.2">
      <c r="B59" s="44" t="s">
        <v>168</v>
      </c>
      <c r="C59" s="34" t="s">
        <v>195</v>
      </c>
      <c r="D59" s="34" t="s">
        <v>196</v>
      </c>
      <c r="E59" s="34" t="s">
        <v>198</v>
      </c>
      <c r="F59" s="34" t="s">
        <v>197</v>
      </c>
      <c r="G59" s="35">
        <v>131</v>
      </c>
      <c r="H59" s="34" t="s">
        <v>199</v>
      </c>
      <c r="I59" s="34" t="s">
        <v>21</v>
      </c>
      <c r="J59" s="36">
        <v>43795</v>
      </c>
      <c r="K59" s="36">
        <v>15227</v>
      </c>
      <c r="L59" s="127"/>
      <c r="M59" s="123">
        <v>6500</v>
      </c>
      <c r="N59" s="37">
        <v>60</v>
      </c>
      <c r="O59" s="38">
        <v>30000</v>
      </c>
      <c r="P59" s="138">
        <v>0.08</v>
      </c>
      <c r="Q59" s="108"/>
      <c r="R59" s="109"/>
      <c r="S59" s="110"/>
      <c r="T59" s="169">
        <v>44949</v>
      </c>
      <c r="U59" s="111"/>
      <c r="V59" s="109"/>
      <c r="W59" s="109"/>
      <c r="X59" s="109"/>
      <c r="Y59" s="109"/>
      <c r="Z59" s="109"/>
      <c r="AA59" s="109"/>
      <c r="AB59" s="109"/>
      <c r="AC59" s="109"/>
      <c r="AD59" s="109"/>
      <c r="AE59" s="109"/>
      <c r="AF59" s="109"/>
      <c r="AG59" s="109"/>
      <c r="AH59" s="109"/>
      <c r="AI59" s="109"/>
      <c r="AJ59" s="109"/>
      <c r="AK59" s="109"/>
      <c r="AL59" s="109"/>
      <c r="AM59" s="109"/>
      <c r="AN59" s="109"/>
      <c r="AO59" s="109"/>
      <c r="AP59" s="110"/>
      <c r="AR59" s="53"/>
      <c r="AS59" s="18"/>
      <c r="AT59" s="18"/>
    </row>
    <row r="60" spans="2:46" x14ac:dyDescent="0.2">
      <c r="B60" s="112" t="s">
        <v>169</v>
      </c>
      <c r="C60" s="34" t="s">
        <v>195</v>
      </c>
      <c r="D60" s="34" t="s">
        <v>196</v>
      </c>
      <c r="E60" s="34" t="s">
        <v>198</v>
      </c>
      <c r="F60" s="34" t="s">
        <v>197</v>
      </c>
      <c r="G60" s="35">
        <v>131</v>
      </c>
      <c r="H60" s="34" t="s">
        <v>199</v>
      </c>
      <c r="I60" s="34" t="s">
        <v>21</v>
      </c>
      <c r="J60" s="36">
        <v>43795</v>
      </c>
      <c r="K60" s="36">
        <v>15227</v>
      </c>
      <c r="L60" s="127"/>
      <c r="M60" s="123">
        <v>6500</v>
      </c>
      <c r="N60" s="37">
        <v>72</v>
      </c>
      <c r="O60" s="38">
        <v>15000</v>
      </c>
      <c r="P60" s="138">
        <v>0.08</v>
      </c>
      <c r="Q60" s="108"/>
      <c r="R60" s="109"/>
      <c r="S60" s="110"/>
      <c r="T60" s="169">
        <v>44949</v>
      </c>
      <c r="U60" s="111"/>
      <c r="V60" s="109"/>
      <c r="W60" s="109"/>
      <c r="X60" s="109"/>
      <c r="Y60" s="109"/>
      <c r="Z60" s="109"/>
      <c r="AA60" s="109"/>
      <c r="AB60" s="109"/>
      <c r="AC60" s="109"/>
      <c r="AD60" s="109"/>
      <c r="AE60" s="109"/>
      <c r="AF60" s="109"/>
      <c r="AG60" s="109"/>
      <c r="AH60" s="109"/>
      <c r="AI60" s="109"/>
      <c r="AJ60" s="109"/>
      <c r="AK60" s="109"/>
      <c r="AL60" s="109"/>
      <c r="AM60" s="109"/>
      <c r="AN60" s="109"/>
      <c r="AO60" s="109"/>
      <c r="AP60" s="110"/>
      <c r="AR60" s="53"/>
      <c r="AS60" s="18"/>
      <c r="AT60" s="18"/>
    </row>
    <row r="61" spans="2:46" x14ac:dyDescent="0.2">
      <c r="B61" s="44" t="s">
        <v>170</v>
      </c>
      <c r="C61" s="45" t="s">
        <v>195</v>
      </c>
      <c r="D61" s="45" t="s">
        <v>196</v>
      </c>
      <c r="E61" s="45" t="s">
        <v>198</v>
      </c>
      <c r="F61" s="45" t="s">
        <v>197</v>
      </c>
      <c r="G61" s="46">
        <v>131</v>
      </c>
      <c r="H61" s="45" t="s">
        <v>199</v>
      </c>
      <c r="I61" s="45" t="s">
        <v>21</v>
      </c>
      <c r="J61" s="47">
        <v>43795</v>
      </c>
      <c r="K61" s="47">
        <v>15227</v>
      </c>
      <c r="L61" s="128"/>
      <c r="M61" s="124">
        <v>6500</v>
      </c>
      <c r="N61" s="44">
        <v>72</v>
      </c>
      <c r="O61" s="48">
        <v>20000</v>
      </c>
      <c r="P61" s="139">
        <v>0.08</v>
      </c>
      <c r="Q61" s="49"/>
      <c r="R61" s="50"/>
      <c r="S61" s="51"/>
      <c r="T61" s="170">
        <v>44949</v>
      </c>
      <c r="U61" s="52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1"/>
      <c r="AR61" s="53"/>
      <c r="AS61" s="18"/>
      <c r="AT61" s="18"/>
    </row>
    <row r="62" spans="2:46" ht="17" thickBot="1" x14ac:dyDescent="0.25">
      <c r="B62" s="54" t="s">
        <v>171</v>
      </c>
      <c r="C62" s="55" t="s">
        <v>195</v>
      </c>
      <c r="D62" s="55" t="s">
        <v>196</v>
      </c>
      <c r="E62" s="55" t="s">
        <v>198</v>
      </c>
      <c r="F62" s="55" t="s">
        <v>197</v>
      </c>
      <c r="G62" s="56">
        <v>131</v>
      </c>
      <c r="H62" s="55" t="s">
        <v>199</v>
      </c>
      <c r="I62" s="55" t="s">
        <v>21</v>
      </c>
      <c r="J62" s="57">
        <v>43795</v>
      </c>
      <c r="K62" s="57">
        <v>15227</v>
      </c>
      <c r="L62" s="129"/>
      <c r="M62" s="125">
        <v>6500</v>
      </c>
      <c r="N62" s="54">
        <v>66</v>
      </c>
      <c r="O62" s="58">
        <v>30000</v>
      </c>
      <c r="P62" s="140">
        <v>0.08</v>
      </c>
      <c r="Q62" s="59"/>
      <c r="R62" s="60"/>
      <c r="S62" s="61"/>
      <c r="T62" s="171">
        <v>44949</v>
      </c>
      <c r="U62" s="62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1"/>
      <c r="AR62" s="63"/>
      <c r="AS62" s="18"/>
      <c r="AT62" s="18"/>
    </row>
    <row r="63" spans="2:46" ht="17" thickBot="1" x14ac:dyDescent="0.25">
      <c r="B63" s="130" t="s">
        <v>172</v>
      </c>
      <c r="C63" s="131" t="s">
        <v>195</v>
      </c>
      <c r="D63" s="131" t="s">
        <v>196</v>
      </c>
      <c r="E63" s="131" t="s">
        <v>198</v>
      </c>
      <c r="F63" s="156" t="s">
        <v>216</v>
      </c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57"/>
      <c r="Z63" s="157"/>
      <c r="AA63" s="157"/>
      <c r="AB63" s="157"/>
      <c r="AC63" s="157"/>
      <c r="AD63" s="157"/>
      <c r="AE63" s="157"/>
      <c r="AF63" s="157"/>
      <c r="AG63" s="157"/>
      <c r="AH63" s="157"/>
      <c r="AI63" s="157"/>
      <c r="AJ63" s="157"/>
      <c r="AK63" s="157"/>
      <c r="AL63" s="157"/>
      <c r="AM63" s="157"/>
      <c r="AN63" s="157"/>
      <c r="AO63" s="157"/>
      <c r="AP63" s="158"/>
      <c r="AR63" s="132">
        <f>(AR57/9)+(AR58/9)+(AR59/9)+(AR60/3)+(AR61/6)+(AR62/6)</f>
        <v>0</v>
      </c>
      <c r="AT63" s="18"/>
    </row>
    <row r="64" spans="2:46" ht="17" thickBot="1" x14ac:dyDescent="0.25">
      <c r="B64" s="153" t="s">
        <v>212</v>
      </c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  <c r="AA64" s="154"/>
      <c r="AB64" s="154"/>
      <c r="AC64" s="154"/>
      <c r="AD64" s="154"/>
      <c r="AE64" s="154"/>
      <c r="AF64" s="154"/>
      <c r="AG64" s="154"/>
      <c r="AH64" s="154"/>
      <c r="AI64" s="154"/>
      <c r="AJ64" s="154"/>
      <c r="AK64" s="154"/>
      <c r="AL64" s="154"/>
      <c r="AM64" s="154"/>
      <c r="AN64" s="154"/>
      <c r="AO64" s="154"/>
      <c r="AP64" s="155"/>
      <c r="AR64" s="115"/>
      <c r="AT64" s="18"/>
    </row>
    <row r="65" spans="2:46" x14ac:dyDescent="0.2">
      <c r="B65" s="37" t="s">
        <v>173</v>
      </c>
      <c r="C65" s="34" t="s">
        <v>207</v>
      </c>
      <c r="D65" s="34" t="s">
        <v>205</v>
      </c>
      <c r="E65" s="34" t="s">
        <v>206</v>
      </c>
      <c r="F65" s="34" t="s">
        <v>194</v>
      </c>
      <c r="G65" s="35">
        <v>106</v>
      </c>
      <c r="H65" s="34" t="s">
        <v>208</v>
      </c>
      <c r="I65" s="34" t="s">
        <v>21</v>
      </c>
      <c r="J65" s="36">
        <v>37235</v>
      </c>
      <c r="K65" s="36">
        <v>1824</v>
      </c>
      <c r="L65" s="36"/>
      <c r="M65" s="134">
        <v>6500</v>
      </c>
      <c r="N65" s="37">
        <v>54</v>
      </c>
      <c r="O65" s="38">
        <v>30000</v>
      </c>
      <c r="P65" s="138">
        <v>0.04</v>
      </c>
      <c r="Q65" s="108"/>
      <c r="R65" s="109"/>
      <c r="S65" s="110"/>
      <c r="T65" s="168">
        <v>44949</v>
      </c>
      <c r="U65" s="111"/>
      <c r="V65" s="109"/>
      <c r="W65" s="109"/>
      <c r="X65" s="109"/>
      <c r="Y65" s="109"/>
      <c r="Z65" s="109"/>
      <c r="AA65" s="109"/>
      <c r="AB65" s="109"/>
      <c r="AC65" s="109"/>
      <c r="AD65" s="109"/>
      <c r="AE65" s="109"/>
      <c r="AF65" s="109"/>
      <c r="AG65" s="109"/>
      <c r="AH65" s="109"/>
      <c r="AI65" s="109"/>
      <c r="AJ65" s="109"/>
      <c r="AK65" s="109"/>
      <c r="AL65" s="109"/>
      <c r="AM65" s="109"/>
      <c r="AN65" s="109"/>
      <c r="AO65" s="109"/>
      <c r="AP65" s="110"/>
      <c r="AR65" s="43"/>
      <c r="AS65" s="18"/>
      <c r="AT65" s="18"/>
    </row>
    <row r="66" spans="2:46" x14ac:dyDescent="0.2">
      <c r="B66" s="44" t="s">
        <v>174</v>
      </c>
      <c r="C66" s="34" t="s">
        <v>207</v>
      </c>
      <c r="D66" s="34" t="s">
        <v>205</v>
      </c>
      <c r="E66" s="34" t="s">
        <v>206</v>
      </c>
      <c r="F66" s="34" t="s">
        <v>194</v>
      </c>
      <c r="G66" s="35">
        <v>106</v>
      </c>
      <c r="H66" s="34" t="s">
        <v>208</v>
      </c>
      <c r="I66" s="34" t="s">
        <v>21</v>
      </c>
      <c r="J66" s="36">
        <v>37235</v>
      </c>
      <c r="K66" s="36">
        <v>1824</v>
      </c>
      <c r="L66" s="127"/>
      <c r="M66" s="123">
        <v>6500</v>
      </c>
      <c r="N66" s="37">
        <v>60</v>
      </c>
      <c r="O66" s="38">
        <v>20000</v>
      </c>
      <c r="P66" s="138">
        <v>0.04</v>
      </c>
      <c r="Q66" s="108"/>
      <c r="R66" s="109"/>
      <c r="S66" s="110"/>
      <c r="T66" s="169">
        <v>44949</v>
      </c>
      <c r="U66" s="111"/>
      <c r="V66" s="109"/>
      <c r="W66" s="109"/>
      <c r="X66" s="109"/>
      <c r="Y66" s="109"/>
      <c r="Z66" s="109"/>
      <c r="AA66" s="109"/>
      <c r="AB66" s="109"/>
      <c r="AC66" s="109"/>
      <c r="AD66" s="109"/>
      <c r="AE66" s="109"/>
      <c r="AF66" s="109"/>
      <c r="AG66" s="109"/>
      <c r="AH66" s="109"/>
      <c r="AI66" s="109"/>
      <c r="AJ66" s="109"/>
      <c r="AK66" s="109"/>
      <c r="AL66" s="109"/>
      <c r="AM66" s="109"/>
      <c r="AN66" s="109"/>
      <c r="AO66" s="109"/>
      <c r="AP66" s="110"/>
      <c r="AR66" s="53"/>
      <c r="AS66" s="18"/>
      <c r="AT66" s="18"/>
    </row>
    <row r="67" spans="2:46" x14ac:dyDescent="0.2">
      <c r="B67" s="44" t="s">
        <v>175</v>
      </c>
      <c r="C67" s="34" t="s">
        <v>207</v>
      </c>
      <c r="D67" s="34" t="s">
        <v>205</v>
      </c>
      <c r="E67" s="34" t="s">
        <v>206</v>
      </c>
      <c r="F67" s="34" t="s">
        <v>194</v>
      </c>
      <c r="G67" s="35">
        <v>106</v>
      </c>
      <c r="H67" s="34" t="s">
        <v>208</v>
      </c>
      <c r="I67" s="34" t="s">
        <v>21</v>
      </c>
      <c r="J67" s="36">
        <v>37235</v>
      </c>
      <c r="K67" s="36">
        <v>1824</v>
      </c>
      <c r="L67" s="127"/>
      <c r="M67" s="123">
        <v>6500</v>
      </c>
      <c r="N67" s="37">
        <v>60</v>
      </c>
      <c r="O67" s="38">
        <v>30000</v>
      </c>
      <c r="P67" s="138">
        <v>0.04</v>
      </c>
      <c r="Q67" s="108"/>
      <c r="R67" s="109"/>
      <c r="S67" s="110"/>
      <c r="T67" s="169">
        <v>44949</v>
      </c>
      <c r="U67" s="111"/>
      <c r="V67" s="109"/>
      <c r="W67" s="109"/>
      <c r="X67" s="109"/>
      <c r="Y67" s="109"/>
      <c r="Z67" s="109"/>
      <c r="AA67" s="109"/>
      <c r="AB67" s="109"/>
      <c r="AC67" s="109"/>
      <c r="AD67" s="109"/>
      <c r="AE67" s="109"/>
      <c r="AF67" s="109"/>
      <c r="AG67" s="109"/>
      <c r="AH67" s="109"/>
      <c r="AI67" s="109"/>
      <c r="AJ67" s="109"/>
      <c r="AK67" s="109"/>
      <c r="AL67" s="109"/>
      <c r="AM67" s="109"/>
      <c r="AN67" s="109"/>
      <c r="AO67" s="109"/>
      <c r="AP67" s="110"/>
      <c r="AR67" s="53"/>
      <c r="AS67" s="18"/>
      <c r="AT67" s="18"/>
    </row>
    <row r="68" spans="2:46" x14ac:dyDescent="0.2">
      <c r="B68" s="112" t="s">
        <v>176</v>
      </c>
      <c r="C68" s="34" t="s">
        <v>207</v>
      </c>
      <c r="D68" s="34" t="s">
        <v>205</v>
      </c>
      <c r="E68" s="34" t="s">
        <v>206</v>
      </c>
      <c r="F68" s="34" t="s">
        <v>194</v>
      </c>
      <c r="G68" s="35">
        <v>106</v>
      </c>
      <c r="H68" s="34" t="s">
        <v>208</v>
      </c>
      <c r="I68" s="34" t="s">
        <v>21</v>
      </c>
      <c r="J68" s="36">
        <v>37235</v>
      </c>
      <c r="K68" s="36">
        <v>1824</v>
      </c>
      <c r="L68" s="127"/>
      <c r="M68" s="123">
        <v>6500</v>
      </c>
      <c r="N68" s="37">
        <v>72</v>
      </c>
      <c r="O68" s="38">
        <v>15000</v>
      </c>
      <c r="P68" s="138">
        <v>0.04</v>
      </c>
      <c r="Q68" s="108"/>
      <c r="R68" s="109"/>
      <c r="S68" s="110"/>
      <c r="T68" s="169">
        <v>44949</v>
      </c>
      <c r="U68" s="111"/>
      <c r="V68" s="109"/>
      <c r="W68" s="109"/>
      <c r="X68" s="109"/>
      <c r="Y68" s="109"/>
      <c r="Z68" s="109"/>
      <c r="AA68" s="109"/>
      <c r="AB68" s="109"/>
      <c r="AC68" s="109"/>
      <c r="AD68" s="109"/>
      <c r="AE68" s="109"/>
      <c r="AF68" s="109"/>
      <c r="AG68" s="109"/>
      <c r="AH68" s="109"/>
      <c r="AI68" s="109"/>
      <c r="AJ68" s="109"/>
      <c r="AK68" s="109"/>
      <c r="AL68" s="109"/>
      <c r="AM68" s="109"/>
      <c r="AN68" s="109"/>
      <c r="AO68" s="109"/>
      <c r="AP68" s="110"/>
      <c r="AR68" s="53"/>
      <c r="AS68" s="18"/>
      <c r="AT68" s="18"/>
    </row>
    <row r="69" spans="2:46" x14ac:dyDescent="0.2">
      <c r="B69" s="44" t="s">
        <v>177</v>
      </c>
      <c r="C69" s="45" t="s">
        <v>207</v>
      </c>
      <c r="D69" s="45" t="s">
        <v>205</v>
      </c>
      <c r="E69" s="45" t="s">
        <v>206</v>
      </c>
      <c r="F69" s="45" t="s">
        <v>194</v>
      </c>
      <c r="G69" s="46">
        <v>106</v>
      </c>
      <c r="H69" s="45" t="s">
        <v>208</v>
      </c>
      <c r="I69" s="45" t="s">
        <v>21</v>
      </c>
      <c r="J69" s="47">
        <v>37235</v>
      </c>
      <c r="K69" s="47">
        <v>1824</v>
      </c>
      <c r="L69" s="128"/>
      <c r="M69" s="124">
        <v>6500</v>
      </c>
      <c r="N69" s="44">
        <v>72</v>
      </c>
      <c r="O69" s="48">
        <v>20000</v>
      </c>
      <c r="P69" s="139">
        <v>0.04</v>
      </c>
      <c r="Q69" s="49"/>
      <c r="R69" s="50"/>
      <c r="S69" s="51"/>
      <c r="T69" s="170">
        <v>44949</v>
      </c>
      <c r="U69" s="52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1"/>
      <c r="AR69" s="53"/>
      <c r="AS69" s="18"/>
      <c r="AT69" s="18"/>
    </row>
    <row r="70" spans="2:46" ht="17" thickBot="1" x14ac:dyDescent="0.25">
      <c r="B70" s="54" t="s">
        <v>178</v>
      </c>
      <c r="C70" s="55" t="s">
        <v>207</v>
      </c>
      <c r="D70" s="55" t="s">
        <v>205</v>
      </c>
      <c r="E70" s="55" t="s">
        <v>206</v>
      </c>
      <c r="F70" s="55" t="s">
        <v>194</v>
      </c>
      <c r="G70" s="56">
        <v>106</v>
      </c>
      <c r="H70" s="55" t="s">
        <v>208</v>
      </c>
      <c r="I70" s="55" t="s">
        <v>21</v>
      </c>
      <c r="J70" s="57">
        <v>37235</v>
      </c>
      <c r="K70" s="57">
        <v>1824</v>
      </c>
      <c r="L70" s="129"/>
      <c r="M70" s="125">
        <v>6500</v>
      </c>
      <c r="N70" s="54">
        <v>66</v>
      </c>
      <c r="O70" s="58">
        <v>30000</v>
      </c>
      <c r="P70" s="140">
        <v>0.04</v>
      </c>
      <c r="Q70" s="59"/>
      <c r="R70" s="60"/>
      <c r="S70" s="61"/>
      <c r="T70" s="171">
        <v>44949</v>
      </c>
      <c r="U70" s="62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1"/>
      <c r="AR70" s="63"/>
      <c r="AS70" s="18"/>
      <c r="AT70" s="18"/>
    </row>
    <row r="71" spans="2:46" s="8" customFormat="1" ht="17" thickBot="1" x14ac:dyDescent="0.25">
      <c r="B71" s="113" t="s">
        <v>179</v>
      </c>
      <c r="C71" s="114" t="s">
        <v>207</v>
      </c>
      <c r="D71" s="114" t="s">
        <v>205</v>
      </c>
      <c r="E71" s="114" t="s">
        <v>206</v>
      </c>
      <c r="F71" s="150" t="s">
        <v>214</v>
      </c>
      <c r="G71" s="151"/>
      <c r="H71" s="151"/>
      <c r="I71" s="151"/>
      <c r="J71" s="151"/>
      <c r="K71" s="151"/>
      <c r="L71" s="151"/>
      <c r="M71" s="151"/>
      <c r="N71" s="151"/>
      <c r="O71" s="151"/>
      <c r="P71" s="151"/>
      <c r="Q71" s="151"/>
      <c r="R71" s="151"/>
      <c r="S71" s="151"/>
      <c r="T71" s="151"/>
      <c r="U71" s="151"/>
      <c r="V71" s="151"/>
      <c r="W71" s="151"/>
      <c r="X71" s="151"/>
      <c r="Y71" s="151"/>
      <c r="Z71" s="151"/>
      <c r="AA71" s="151"/>
      <c r="AB71" s="151"/>
      <c r="AC71" s="151"/>
      <c r="AD71" s="151"/>
      <c r="AE71" s="151"/>
      <c r="AF71" s="151"/>
      <c r="AG71" s="151"/>
      <c r="AH71" s="151"/>
      <c r="AI71" s="151"/>
      <c r="AJ71" s="151"/>
      <c r="AK71" s="151"/>
      <c r="AL71" s="151"/>
      <c r="AM71" s="151"/>
      <c r="AN71" s="151"/>
      <c r="AO71" s="151"/>
      <c r="AP71" s="152"/>
      <c r="AR71" s="115">
        <f>(AR65/9)+(AR66/9)+(AR67/9)+(AR68/3)+(AR69/6)+(AR70/6)</f>
        <v>0</v>
      </c>
      <c r="AT71" s="18"/>
    </row>
    <row r="72" spans="2:46" x14ac:dyDescent="0.2">
      <c r="B72" s="32" t="s">
        <v>180</v>
      </c>
      <c r="C72" s="33" t="s">
        <v>209</v>
      </c>
      <c r="D72" s="33" t="s">
        <v>210</v>
      </c>
      <c r="E72" s="34" t="s">
        <v>211</v>
      </c>
      <c r="F72" s="34" t="s">
        <v>225</v>
      </c>
      <c r="G72" s="35">
        <v>23</v>
      </c>
      <c r="H72" s="34" t="s">
        <v>208</v>
      </c>
      <c r="I72" s="34" t="s">
        <v>21</v>
      </c>
      <c r="J72" s="36">
        <v>38950</v>
      </c>
      <c r="K72" s="36">
        <v>552</v>
      </c>
      <c r="L72" s="36"/>
      <c r="M72" s="126">
        <v>7500</v>
      </c>
      <c r="N72" s="37">
        <v>54</v>
      </c>
      <c r="O72" s="38">
        <v>30000</v>
      </c>
      <c r="P72" s="138">
        <v>0.05</v>
      </c>
      <c r="Q72" s="39"/>
      <c r="R72" s="40"/>
      <c r="S72" s="41"/>
      <c r="T72" s="168">
        <v>44949</v>
      </c>
      <c r="U72" s="42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40"/>
      <c r="AP72" s="41"/>
      <c r="AR72" s="43"/>
    </row>
    <row r="73" spans="2:46" x14ac:dyDescent="0.2">
      <c r="B73" s="44" t="s">
        <v>181</v>
      </c>
      <c r="C73" s="34" t="s">
        <v>209</v>
      </c>
      <c r="D73" s="34" t="s">
        <v>210</v>
      </c>
      <c r="E73" s="34" t="s">
        <v>211</v>
      </c>
      <c r="F73" s="34" t="s">
        <v>225</v>
      </c>
      <c r="G73" s="35">
        <v>23</v>
      </c>
      <c r="H73" s="34" t="s">
        <v>208</v>
      </c>
      <c r="I73" s="34" t="s">
        <v>21</v>
      </c>
      <c r="J73" s="36">
        <v>38950</v>
      </c>
      <c r="K73" s="36">
        <v>552</v>
      </c>
      <c r="L73" s="127"/>
      <c r="M73" s="123">
        <v>7500</v>
      </c>
      <c r="N73" s="37">
        <v>60</v>
      </c>
      <c r="O73" s="38">
        <v>20000</v>
      </c>
      <c r="P73" s="138">
        <v>0.05</v>
      </c>
      <c r="Q73" s="108"/>
      <c r="R73" s="109"/>
      <c r="S73" s="110"/>
      <c r="T73" s="169">
        <v>44949</v>
      </c>
      <c r="U73" s="111"/>
      <c r="V73" s="109"/>
      <c r="W73" s="109"/>
      <c r="X73" s="109"/>
      <c r="Y73" s="109"/>
      <c r="Z73" s="109"/>
      <c r="AA73" s="109"/>
      <c r="AB73" s="109"/>
      <c r="AC73" s="109"/>
      <c r="AD73" s="109"/>
      <c r="AE73" s="109"/>
      <c r="AF73" s="109"/>
      <c r="AG73" s="109"/>
      <c r="AH73" s="109"/>
      <c r="AI73" s="109"/>
      <c r="AJ73" s="109"/>
      <c r="AK73" s="109"/>
      <c r="AL73" s="109"/>
      <c r="AM73" s="109"/>
      <c r="AN73" s="109"/>
      <c r="AO73" s="109"/>
      <c r="AP73" s="110"/>
      <c r="AR73" s="53"/>
    </row>
    <row r="74" spans="2:46" x14ac:dyDescent="0.2">
      <c r="B74" s="44" t="s">
        <v>182</v>
      </c>
      <c r="C74" s="34" t="s">
        <v>209</v>
      </c>
      <c r="D74" s="34" t="s">
        <v>210</v>
      </c>
      <c r="E74" s="34" t="s">
        <v>211</v>
      </c>
      <c r="F74" s="34" t="s">
        <v>225</v>
      </c>
      <c r="G74" s="35">
        <v>23</v>
      </c>
      <c r="H74" s="34" t="s">
        <v>208</v>
      </c>
      <c r="I74" s="34" t="s">
        <v>21</v>
      </c>
      <c r="J74" s="36">
        <v>38950</v>
      </c>
      <c r="K74" s="36">
        <v>552</v>
      </c>
      <c r="L74" s="127"/>
      <c r="M74" s="123">
        <v>7500</v>
      </c>
      <c r="N74" s="37">
        <v>60</v>
      </c>
      <c r="O74" s="38">
        <v>30000</v>
      </c>
      <c r="P74" s="138">
        <v>0.05</v>
      </c>
      <c r="Q74" s="108"/>
      <c r="R74" s="109"/>
      <c r="S74" s="110"/>
      <c r="T74" s="169">
        <v>44949</v>
      </c>
      <c r="U74" s="111"/>
      <c r="V74" s="109"/>
      <c r="W74" s="109"/>
      <c r="X74" s="109"/>
      <c r="Y74" s="109"/>
      <c r="Z74" s="109"/>
      <c r="AA74" s="109"/>
      <c r="AB74" s="109"/>
      <c r="AC74" s="109"/>
      <c r="AD74" s="109"/>
      <c r="AE74" s="109"/>
      <c r="AF74" s="109"/>
      <c r="AG74" s="109"/>
      <c r="AH74" s="109"/>
      <c r="AI74" s="109"/>
      <c r="AJ74" s="109"/>
      <c r="AK74" s="109"/>
      <c r="AL74" s="109"/>
      <c r="AM74" s="109"/>
      <c r="AN74" s="109"/>
      <c r="AO74" s="109"/>
      <c r="AP74" s="110"/>
      <c r="AR74" s="53"/>
    </row>
    <row r="75" spans="2:46" x14ac:dyDescent="0.2">
      <c r="B75" s="112" t="s">
        <v>183</v>
      </c>
      <c r="C75" s="34" t="s">
        <v>209</v>
      </c>
      <c r="D75" s="34" t="s">
        <v>210</v>
      </c>
      <c r="E75" s="34" t="s">
        <v>211</v>
      </c>
      <c r="F75" s="34" t="s">
        <v>225</v>
      </c>
      <c r="G75" s="35">
        <v>23</v>
      </c>
      <c r="H75" s="34" t="s">
        <v>208</v>
      </c>
      <c r="I75" s="34" t="s">
        <v>21</v>
      </c>
      <c r="J75" s="36">
        <v>38950</v>
      </c>
      <c r="K75" s="36">
        <v>552</v>
      </c>
      <c r="L75" s="127"/>
      <c r="M75" s="123">
        <v>7500</v>
      </c>
      <c r="N75" s="37">
        <v>72</v>
      </c>
      <c r="O75" s="38">
        <v>15000</v>
      </c>
      <c r="P75" s="138">
        <v>0.05</v>
      </c>
      <c r="Q75" s="108"/>
      <c r="R75" s="109"/>
      <c r="S75" s="110"/>
      <c r="T75" s="169">
        <v>44949</v>
      </c>
      <c r="U75" s="111"/>
      <c r="V75" s="109"/>
      <c r="W75" s="109"/>
      <c r="X75" s="109"/>
      <c r="Y75" s="109"/>
      <c r="Z75" s="109"/>
      <c r="AA75" s="109"/>
      <c r="AB75" s="109"/>
      <c r="AC75" s="109"/>
      <c r="AD75" s="109"/>
      <c r="AE75" s="109"/>
      <c r="AF75" s="109"/>
      <c r="AG75" s="109"/>
      <c r="AH75" s="109"/>
      <c r="AI75" s="109"/>
      <c r="AJ75" s="109"/>
      <c r="AK75" s="109"/>
      <c r="AL75" s="109"/>
      <c r="AM75" s="109"/>
      <c r="AN75" s="109"/>
      <c r="AO75" s="109"/>
      <c r="AP75" s="110"/>
      <c r="AR75" s="53"/>
    </row>
    <row r="76" spans="2:46" x14ac:dyDescent="0.2">
      <c r="B76" s="44" t="s">
        <v>184</v>
      </c>
      <c r="C76" s="45" t="s">
        <v>209</v>
      </c>
      <c r="D76" s="45" t="s">
        <v>210</v>
      </c>
      <c r="E76" s="45" t="s">
        <v>211</v>
      </c>
      <c r="F76" s="45" t="s">
        <v>225</v>
      </c>
      <c r="G76" s="46">
        <v>23</v>
      </c>
      <c r="H76" s="45" t="s">
        <v>208</v>
      </c>
      <c r="I76" s="45" t="s">
        <v>21</v>
      </c>
      <c r="J76" s="47">
        <v>38950</v>
      </c>
      <c r="K76" s="47">
        <v>552</v>
      </c>
      <c r="L76" s="128"/>
      <c r="M76" s="124">
        <v>7500</v>
      </c>
      <c r="N76" s="44">
        <v>72</v>
      </c>
      <c r="O76" s="48">
        <v>20000</v>
      </c>
      <c r="P76" s="139">
        <v>0.05</v>
      </c>
      <c r="Q76" s="49"/>
      <c r="R76" s="50"/>
      <c r="S76" s="51"/>
      <c r="T76" s="170">
        <v>44949</v>
      </c>
      <c r="U76" s="52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1"/>
      <c r="AR76" s="53"/>
    </row>
    <row r="77" spans="2:46" ht="17" thickBot="1" x14ac:dyDescent="0.25">
      <c r="B77" s="54" t="s">
        <v>185</v>
      </c>
      <c r="C77" s="55" t="s">
        <v>209</v>
      </c>
      <c r="D77" s="55" t="s">
        <v>210</v>
      </c>
      <c r="E77" s="55" t="s">
        <v>211</v>
      </c>
      <c r="F77" s="55" t="s">
        <v>225</v>
      </c>
      <c r="G77" s="56">
        <v>23</v>
      </c>
      <c r="H77" s="55" t="s">
        <v>208</v>
      </c>
      <c r="I77" s="55" t="s">
        <v>21</v>
      </c>
      <c r="J77" s="57">
        <v>38950</v>
      </c>
      <c r="K77" s="57">
        <v>552</v>
      </c>
      <c r="L77" s="129"/>
      <c r="M77" s="125">
        <v>7500</v>
      </c>
      <c r="N77" s="54">
        <v>66</v>
      </c>
      <c r="O77" s="58">
        <v>30000</v>
      </c>
      <c r="P77" s="140">
        <v>0.05</v>
      </c>
      <c r="Q77" s="59"/>
      <c r="R77" s="60"/>
      <c r="S77" s="61"/>
      <c r="T77" s="171">
        <v>44949</v>
      </c>
      <c r="U77" s="62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1"/>
      <c r="AR77" s="63"/>
    </row>
    <row r="78" spans="2:46" ht="17" thickBot="1" x14ac:dyDescent="0.25">
      <c r="B78" s="113" t="s">
        <v>186</v>
      </c>
      <c r="C78" s="114" t="s">
        <v>209</v>
      </c>
      <c r="D78" s="114" t="s">
        <v>210</v>
      </c>
      <c r="E78" s="114" t="s">
        <v>211</v>
      </c>
      <c r="F78" s="150" t="s">
        <v>215</v>
      </c>
      <c r="G78" s="151"/>
      <c r="H78" s="151"/>
      <c r="I78" s="151"/>
      <c r="J78" s="151"/>
      <c r="K78" s="151"/>
      <c r="L78" s="151"/>
      <c r="M78" s="151"/>
      <c r="N78" s="151"/>
      <c r="O78" s="151"/>
      <c r="P78" s="151"/>
      <c r="Q78" s="151"/>
      <c r="R78" s="151"/>
      <c r="S78" s="151"/>
      <c r="T78" s="151"/>
      <c r="U78" s="151"/>
      <c r="V78" s="151"/>
      <c r="W78" s="151"/>
      <c r="X78" s="151"/>
      <c r="Y78" s="151"/>
      <c r="Z78" s="151"/>
      <c r="AA78" s="151"/>
      <c r="AB78" s="151"/>
      <c r="AC78" s="151"/>
      <c r="AD78" s="151"/>
      <c r="AE78" s="151"/>
      <c r="AF78" s="151"/>
      <c r="AG78" s="151"/>
      <c r="AH78" s="151"/>
      <c r="AI78" s="151"/>
      <c r="AJ78" s="151"/>
      <c r="AK78" s="151"/>
      <c r="AL78" s="151"/>
      <c r="AM78" s="151"/>
      <c r="AN78" s="151"/>
      <c r="AO78" s="151"/>
      <c r="AP78" s="152"/>
      <c r="AQ78" s="8"/>
      <c r="AR78" s="115">
        <f>(AR72/9)+(AR73/9)+(AR74/9)+(AR75/3)+(AR76/6)+(AR77/6)</f>
        <v>0</v>
      </c>
    </row>
  </sheetData>
  <mergeCells count="13">
    <mergeCell ref="B7:AP7"/>
    <mergeCell ref="C2:M2"/>
    <mergeCell ref="F49:AP49"/>
    <mergeCell ref="F56:AP56"/>
    <mergeCell ref="F63:AP63"/>
    <mergeCell ref="F71:AP71"/>
    <mergeCell ref="F78:AP78"/>
    <mergeCell ref="B64:AP64"/>
    <mergeCell ref="F14:AP14"/>
    <mergeCell ref="F21:AP21"/>
    <mergeCell ref="F28:AP28"/>
    <mergeCell ref="F35:AP35"/>
    <mergeCell ref="F42:AP42"/>
  </mergeCells>
  <phoneticPr fontId="1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D15"/>
  <sheetViews>
    <sheetView showGridLines="0" workbookViewId="0">
      <selection activeCell="E18" sqref="E18"/>
    </sheetView>
  </sheetViews>
  <sheetFormatPr baseColWidth="10" defaultColWidth="11" defaultRowHeight="16" x14ac:dyDescent="0.2"/>
  <cols>
    <col min="1" max="1" width="3" style="1" customWidth="1"/>
    <col min="2" max="2" width="57.33203125" style="1" bestFit="1" customWidth="1"/>
    <col min="3" max="3" width="15.6640625" style="1" customWidth="1"/>
    <col min="4" max="4" width="30.6640625" style="1" bestFit="1" customWidth="1"/>
    <col min="5" max="16384" width="11" style="1"/>
  </cols>
  <sheetData>
    <row r="1" spans="2:4" ht="17" thickBot="1" x14ac:dyDescent="0.25"/>
    <row r="2" spans="2:4" ht="35" thickBot="1" x14ac:dyDescent="0.25">
      <c r="B2" s="5" t="s">
        <v>38</v>
      </c>
    </row>
    <row r="4" spans="2:4" x14ac:dyDescent="0.2">
      <c r="B4" s="6" t="s">
        <v>36</v>
      </c>
      <c r="C4" s="7" t="s">
        <v>37</v>
      </c>
    </row>
    <row r="5" spans="2:4" x14ac:dyDescent="0.2">
      <c r="B5" s="2" t="s">
        <v>42</v>
      </c>
      <c r="C5" s="4"/>
      <c r="D5" s="64" t="s">
        <v>43</v>
      </c>
    </row>
    <row r="6" spans="2:4" x14ac:dyDescent="0.2">
      <c r="B6" s="2" t="s">
        <v>44</v>
      </c>
      <c r="C6" s="4"/>
      <c r="D6" s="64" t="s">
        <v>43</v>
      </c>
    </row>
    <row r="7" spans="2:4" x14ac:dyDescent="0.2">
      <c r="B7" s="2" t="s">
        <v>45</v>
      </c>
      <c r="C7" s="4"/>
      <c r="D7" s="64" t="s">
        <v>49</v>
      </c>
    </row>
    <row r="8" spans="2:4" x14ac:dyDescent="0.2">
      <c r="B8" s="2" t="s">
        <v>46</v>
      </c>
      <c r="C8" s="4"/>
      <c r="D8" s="64" t="s">
        <v>49</v>
      </c>
    </row>
    <row r="9" spans="2:4" x14ac:dyDescent="0.2">
      <c r="B9" s="2" t="s">
        <v>90</v>
      </c>
      <c r="C9" s="4"/>
      <c r="D9" s="64" t="s">
        <v>47</v>
      </c>
    </row>
    <row r="10" spans="2:4" x14ac:dyDescent="0.2">
      <c r="B10" s="2" t="s">
        <v>91</v>
      </c>
      <c r="C10" s="4"/>
      <c r="D10" s="64" t="s">
        <v>47</v>
      </c>
    </row>
    <row r="11" spans="2:4" x14ac:dyDescent="0.2">
      <c r="B11" s="2" t="s">
        <v>92</v>
      </c>
      <c r="C11" s="4"/>
      <c r="D11" s="64" t="s">
        <v>47</v>
      </c>
    </row>
    <row r="12" spans="2:4" x14ac:dyDescent="0.2">
      <c r="B12" s="2" t="s">
        <v>48</v>
      </c>
      <c r="C12" s="4"/>
      <c r="D12" s="64" t="s">
        <v>47</v>
      </c>
    </row>
    <row r="14" spans="2:4" x14ac:dyDescent="0.2">
      <c r="B14" s="3"/>
    </row>
    <row r="15" spans="2:4" x14ac:dyDescent="0.2">
      <c r="B15" s="3"/>
    </row>
  </sheetData>
  <pageMargins left="0.75" right="0.75" top="1" bottom="1" header="0.5" footer="0.5"/>
  <pageSetup paperSize="9" orientation="portrait" horizontalDpi="4294967292" verticalDpi="429496729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F0D71-EAAF-EB48-BAA0-688EE810168F}">
  <sheetPr>
    <tabColor theme="4"/>
  </sheetPr>
  <dimension ref="B2:M52"/>
  <sheetViews>
    <sheetView showGridLines="0" zoomScaleNormal="100" workbookViewId="0">
      <selection activeCell="I31" sqref="I31"/>
    </sheetView>
  </sheetViews>
  <sheetFormatPr baseColWidth="10" defaultRowHeight="16" x14ac:dyDescent="0.2"/>
  <cols>
    <col min="2" max="2" width="3.83203125" customWidth="1"/>
    <col min="3" max="3" width="73.1640625" bestFit="1" customWidth="1"/>
    <col min="4" max="5" width="7" style="66" customWidth="1"/>
    <col min="6" max="7" width="14.5" customWidth="1"/>
    <col min="8" max="8" width="13.5" bestFit="1" customWidth="1"/>
    <col min="9" max="9" width="13" customWidth="1"/>
    <col min="10" max="10" width="69" customWidth="1"/>
    <col min="12" max="13" width="0" hidden="1" customWidth="1"/>
  </cols>
  <sheetData>
    <row r="2" spans="2:13" x14ac:dyDescent="0.2">
      <c r="B2" s="166" t="s">
        <v>52</v>
      </c>
      <c r="C2" s="166"/>
      <c r="D2" s="83" t="s">
        <v>67</v>
      </c>
      <c r="E2" s="83" t="s">
        <v>55</v>
      </c>
      <c r="G2" s="98" t="s">
        <v>231</v>
      </c>
      <c r="L2" t="s">
        <v>226</v>
      </c>
      <c r="M2" t="s">
        <v>227</v>
      </c>
    </row>
    <row r="3" spans="2:13" ht="7" customHeight="1" x14ac:dyDescent="0.2">
      <c r="B3" s="84"/>
      <c r="C3" s="84"/>
      <c r="F3" s="66"/>
    </row>
    <row r="4" spans="2:13" x14ac:dyDescent="0.2">
      <c r="B4" s="85" t="s">
        <v>62</v>
      </c>
      <c r="C4" s="86" t="s">
        <v>112</v>
      </c>
      <c r="D4" s="87"/>
      <c r="E4" s="106">
        <v>0.3</v>
      </c>
      <c r="L4">
        <v>0</v>
      </c>
      <c r="M4" t="s">
        <v>70</v>
      </c>
    </row>
    <row r="5" spans="2:13" x14ac:dyDescent="0.2">
      <c r="B5" s="88"/>
      <c r="C5" s="89" t="s">
        <v>113</v>
      </c>
      <c r="D5" s="90">
        <v>0</v>
      </c>
      <c r="E5" s="91"/>
      <c r="L5">
        <v>0.1</v>
      </c>
      <c r="M5" t="s">
        <v>228</v>
      </c>
    </row>
    <row r="6" spans="2:13" x14ac:dyDescent="0.2">
      <c r="B6" s="92"/>
      <c r="C6" s="93" t="s">
        <v>114</v>
      </c>
      <c r="D6" s="90">
        <v>0</v>
      </c>
      <c r="E6" s="94"/>
      <c r="L6">
        <v>0.3</v>
      </c>
      <c r="M6" t="s">
        <v>21</v>
      </c>
    </row>
    <row r="7" spans="2:13" x14ac:dyDescent="0.2">
      <c r="B7" s="88"/>
      <c r="C7" s="89" t="s">
        <v>115</v>
      </c>
      <c r="D7" s="90">
        <v>0</v>
      </c>
      <c r="E7" s="94"/>
      <c r="L7">
        <v>0.6</v>
      </c>
    </row>
    <row r="8" spans="2:13" x14ac:dyDescent="0.2">
      <c r="B8" s="92"/>
      <c r="C8" s="93" t="s">
        <v>116</v>
      </c>
      <c r="D8" s="90">
        <v>0</v>
      </c>
      <c r="E8" s="94"/>
      <c r="L8">
        <v>1</v>
      </c>
    </row>
    <row r="9" spans="2:13" x14ac:dyDescent="0.2">
      <c r="B9" s="88"/>
      <c r="C9" s="89" t="s">
        <v>117</v>
      </c>
      <c r="D9" s="90">
        <v>0</v>
      </c>
      <c r="E9" s="94"/>
      <c r="L9" s="116">
        <v>0</v>
      </c>
    </row>
    <row r="10" spans="2:13" x14ac:dyDescent="0.2">
      <c r="B10" s="85"/>
      <c r="C10" s="95" t="s">
        <v>102</v>
      </c>
      <c r="D10" s="107">
        <f>AVERAGE(D5:D9)</f>
        <v>0</v>
      </c>
      <c r="E10" s="96"/>
    </row>
    <row r="11" spans="2:13" x14ac:dyDescent="0.2">
      <c r="B11" s="119"/>
      <c r="C11" s="164" t="s">
        <v>103</v>
      </c>
      <c r="D11" s="165"/>
      <c r="E11" s="120">
        <f>D10*E4</f>
        <v>0</v>
      </c>
    </row>
    <row r="13" spans="2:13" x14ac:dyDescent="0.2">
      <c r="B13" s="85" t="s">
        <v>63</v>
      </c>
      <c r="C13" s="86" t="s">
        <v>72</v>
      </c>
      <c r="D13" s="87"/>
      <c r="E13" s="106">
        <v>0.3</v>
      </c>
    </row>
    <row r="14" spans="2:13" x14ac:dyDescent="0.2">
      <c r="B14" s="88"/>
      <c r="C14" s="89" t="s">
        <v>79</v>
      </c>
      <c r="D14" s="90">
        <v>0</v>
      </c>
      <c r="E14" s="94"/>
    </row>
    <row r="15" spans="2:13" x14ac:dyDescent="0.2">
      <c r="B15" s="92"/>
      <c r="C15" s="93" t="s">
        <v>76</v>
      </c>
      <c r="D15" s="90">
        <v>0</v>
      </c>
      <c r="E15" s="94"/>
    </row>
    <row r="16" spans="2:13" x14ac:dyDescent="0.2">
      <c r="B16" s="88"/>
      <c r="C16" s="89" t="s">
        <v>77</v>
      </c>
      <c r="D16" s="90">
        <v>0</v>
      </c>
      <c r="E16" s="94"/>
    </row>
    <row r="17" spans="2:10" x14ac:dyDescent="0.2">
      <c r="B17" s="92"/>
      <c r="C17" s="93" t="s">
        <v>78</v>
      </c>
      <c r="D17" s="90">
        <v>0</v>
      </c>
      <c r="E17" s="94"/>
    </row>
    <row r="18" spans="2:10" x14ac:dyDescent="0.2">
      <c r="B18" s="88"/>
      <c r="C18" s="89" t="s">
        <v>74</v>
      </c>
      <c r="D18" s="90">
        <v>0</v>
      </c>
      <c r="E18" s="94"/>
    </row>
    <row r="19" spans="2:10" x14ac:dyDescent="0.2">
      <c r="B19" s="92"/>
      <c r="C19" s="93" t="s">
        <v>69</v>
      </c>
      <c r="D19" s="90">
        <v>0</v>
      </c>
      <c r="E19" s="94"/>
    </row>
    <row r="20" spans="2:10" x14ac:dyDescent="0.2">
      <c r="B20" s="85"/>
      <c r="C20" s="95" t="s">
        <v>104</v>
      </c>
      <c r="D20" s="107">
        <f>AVERAGE(D14:D19)</f>
        <v>0</v>
      </c>
      <c r="E20" s="96"/>
    </row>
    <row r="21" spans="2:10" x14ac:dyDescent="0.2">
      <c r="B21" s="119"/>
      <c r="C21" s="164" t="s">
        <v>103</v>
      </c>
      <c r="D21" s="165"/>
      <c r="E21" s="120">
        <f>D20*E13</f>
        <v>0</v>
      </c>
    </row>
    <row r="24" spans="2:10" x14ac:dyDescent="0.2">
      <c r="B24" s="85" t="s">
        <v>64</v>
      </c>
      <c r="C24" s="86" t="s">
        <v>101</v>
      </c>
      <c r="D24" s="87"/>
      <c r="E24" s="106">
        <v>0.4</v>
      </c>
    </row>
    <row r="25" spans="2:10" x14ac:dyDescent="0.2">
      <c r="B25" s="88"/>
      <c r="C25" s="89" t="s">
        <v>119</v>
      </c>
      <c r="D25" s="90">
        <v>0</v>
      </c>
      <c r="E25" s="94"/>
    </row>
    <row r="26" spans="2:10" ht="16" customHeight="1" x14ac:dyDescent="0.2">
      <c r="B26" s="92"/>
      <c r="C26" s="93" t="s">
        <v>118</v>
      </c>
      <c r="D26" s="90">
        <v>0</v>
      </c>
      <c r="E26" s="94"/>
      <c r="G26" s="98"/>
    </row>
    <row r="27" spans="2:10" x14ac:dyDescent="0.2">
      <c r="B27" s="85"/>
      <c r="C27" s="95" t="s">
        <v>68</v>
      </c>
      <c r="D27" s="107">
        <f>AVERAGE(D25:D26)</f>
        <v>0</v>
      </c>
      <c r="E27" s="96"/>
      <c r="G27" s="137"/>
    </row>
    <row r="28" spans="2:10" x14ac:dyDescent="0.2">
      <c r="C28" s="164" t="s">
        <v>103</v>
      </c>
      <c r="D28" s="165"/>
      <c r="E28" s="120">
        <f>D27*E24</f>
        <v>0</v>
      </c>
      <c r="G28" s="167"/>
      <c r="H28" s="167"/>
      <c r="I28" s="167"/>
      <c r="J28" s="167"/>
    </row>
    <row r="29" spans="2:10" x14ac:dyDescent="0.2">
      <c r="G29" s="167"/>
      <c r="H29" s="167"/>
      <c r="I29" s="167"/>
      <c r="J29" s="167"/>
    </row>
    <row r="30" spans="2:10" x14ac:dyDescent="0.2">
      <c r="G30" s="167"/>
      <c r="H30" s="167"/>
      <c r="I30" s="167"/>
      <c r="J30" s="167"/>
    </row>
    <row r="32" spans="2:10" x14ac:dyDescent="0.2">
      <c r="G32" s="136"/>
    </row>
    <row r="39" spans="7:7" x14ac:dyDescent="0.2">
      <c r="G39" s="98"/>
    </row>
    <row r="52" spans="7:7" x14ac:dyDescent="0.2">
      <c r="G52" s="98"/>
    </row>
  </sheetData>
  <mergeCells count="5">
    <mergeCell ref="C28:D28"/>
    <mergeCell ref="B2:C2"/>
    <mergeCell ref="G28:J30"/>
    <mergeCell ref="C11:D11"/>
    <mergeCell ref="C21:D21"/>
  </mergeCells>
  <phoneticPr fontId="15" type="noConversion"/>
  <dataValidations count="1">
    <dataValidation type="list" allowBlank="1" showInputMessage="1" showErrorMessage="1" sqref="D5:D9 D25:D26 D14:D19" xr:uid="{7722751B-7DD3-FE4A-B7DE-8D6E13AC5BB6}">
      <formula1>$L$4:$L$9</formula1>
    </dataValidation>
  </dataValidations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Score Totaal</vt:lpstr>
      <vt:lpstr>Prijs Totaal - Score</vt:lpstr>
      <vt:lpstr>P1 - Lease</vt:lpstr>
      <vt:lpstr>P2 - Overige kosten</vt:lpstr>
      <vt:lpstr>Kwaliteit</vt:lpstr>
    </vt:vector>
  </TitlesOfParts>
  <Manager/>
  <Company>Molthoff Fleetmanagement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 van Veen</dc:creator>
  <cp:keywords/>
  <dc:description/>
  <cp:lastModifiedBy>Microsoft Office User</cp:lastModifiedBy>
  <cp:lastPrinted>2015-09-21T19:18:27Z</cp:lastPrinted>
  <dcterms:created xsi:type="dcterms:W3CDTF">2014-09-05T12:25:32Z</dcterms:created>
  <dcterms:modified xsi:type="dcterms:W3CDTF">2022-12-08T08:08:54Z</dcterms:modified>
  <cp:category/>
</cp:coreProperties>
</file>