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OOR Inkoopprogramma/3. Inkooppakket projecten/Lopende Aanbestedingen en MOP/38. Kantoorartikelen/3. Aanbesteding/Publicatie/"/>
    </mc:Choice>
  </mc:AlternateContent>
  <xr:revisionPtr revIDLastSave="1228" documentId="8_{CBEBE046-3321-4847-81D3-77EC2563E9E9}" xr6:coauthVersionLast="47" xr6:coauthVersionMax="47" xr10:uidLastSave="{28AD892F-E6FD-4177-BA0A-7947548F447B}"/>
  <bookViews>
    <workbookView xWindow="-108" yWindow="-108" windowWidth="23256" windowHeight="12576" xr2:uid="{00000000-000D-0000-FFFF-FFFF00000000}"/>
  </bookViews>
  <sheets>
    <sheet name="2022 KERNASSORTIMENT" sheetId="5" r:id="rId1"/>
    <sheet name="2022 OVERIG ASSORTIMENT" sheetId="7" r:id="rId2"/>
    <sheet name="2022 PAPIER" sheetId="6" r:id="rId3"/>
    <sheet name="Totale inschrijfsom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9" i="7" l="1"/>
  <c r="M68" i="7"/>
  <c r="M67" i="7"/>
  <c r="M64" i="7"/>
  <c r="M63" i="7"/>
  <c r="M61" i="7"/>
  <c r="M58" i="7"/>
  <c r="M52" i="7"/>
  <c r="M51" i="7"/>
  <c r="M45" i="7"/>
  <c r="M44" i="7"/>
  <c r="M43" i="7"/>
  <c r="M41" i="7"/>
  <c r="M39" i="7"/>
  <c r="M38" i="7"/>
  <c r="M37" i="7"/>
  <c r="M36" i="7"/>
  <c r="M35" i="7"/>
  <c r="M33" i="7"/>
  <c r="M31" i="7"/>
  <c r="M27" i="7"/>
  <c r="M17" i="7"/>
  <c r="M13" i="7"/>
  <c r="M10" i="7"/>
  <c r="M6" i="7"/>
  <c r="M100" i="5"/>
  <c r="N100" i="5" s="1"/>
  <c r="M93" i="5"/>
  <c r="M87" i="5"/>
  <c r="N87" i="5" s="1"/>
  <c r="M85" i="5"/>
  <c r="M81" i="5"/>
  <c r="N81" i="5" s="1"/>
  <c r="M76" i="5"/>
  <c r="N76" i="5" s="1"/>
  <c r="M66" i="5"/>
  <c r="N66" i="5" s="1"/>
  <c r="M64" i="5"/>
  <c r="N64" i="5" s="1"/>
  <c r="M53" i="5"/>
  <c r="M52" i="5"/>
  <c r="N52" i="5" s="1"/>
  <c r="M58" i="5"/>
  <c r="M50" i="5"/>
  <c r="N50" i="5" s="1"/>
  <c r="N5" i="5"/>
  <c r="M5" i="5"/>
  <c r="L6" i="5"/>
  <c r="L7" i="5"/>
  <c r="L8" i="5"/>
  <c r="L9" i="5"/>
  <c r="L10" i="5"/>
  <c r="L11" i="5"/>
  <c r="L12" i="5"/>
  <c r="L13" i="5"/>
  <c r="M13" i="5" s="1"/>
  <c r="N13" i="5" s="1"/>
  <c r="L14" i="5"/>
  <c r="L15" i="5"/>
  <c r="M15" i="5" s="1"/>
  <c r="N15" i="5" s="1"/>
  <c r="L16" i="5"/>
  <c r="L17" i="5"/>
  <c r="L18" i="5"/>
  <c r="L19" i="5"/>
  <c r="M19" i="5" s="1"/>
  <c r="N19" i="5" s="1"/>
  <c r="L20" i="5"/>
  <c r="L21" i="5"/>
  <c r="M21" i="5" s="1"/>
  <c r="N21" i="5" s="1"/>
  <c r="L22" i="5"/>
  <c r="L23" i="5"/>
  <c r="M23" i="5" s="1"/>
  <c r="N23" i="5" s="1"/>
  <c r="L24" i="5"/>
  <c r="L25" i="5"/>
  <c r="L26" i="5"/>
  <c r="L27" i="5"/>
  <c r="M27" i="5" s="1"/>
  <c r="N27" i="5" s="1"/>
  <c r="L28" i="5"/>
  <c r="L29" i="5"/>
  <c r="M29" i="5" s="1"/>
  <c r="N29" i="5" s="1"/>
  <c r="L30" i="5"/>
  <c r="L31" i="5"/>
  <c r="M31" i="5" s="1"/>
  <c r="N31" i="5" s="1"/>
  <c r="L32" i="5"/>
  <c r="L33" i="5"/>
  <c r="L34" i="5"/>
  <c r="M34" i="5" s="1"/>
  <c r="L35" i="5"/>
  <c r="L36" i="5"/>
  <c r="L37" i="5"/>
  <c r="M37" i="5" s="1"/>
  <c r="N37" i="5" s="1"/>
  <c r="L38" i="5"/>
  <c r="L39" i="5"/>
  <c r="M39" i="5" s="1"/>
  <c r="N39" i="5" s="1"/>
  <c r="L40" i="5"/>
  <c r="L41" i="5"/>
  <c r="L42" i="5"/>
  <c r="L43" i="5"/>
  <c r="M43" i="5" s="1"/>
  <c r="L44" i="5"/>
  <c r="M44" i="5" s="1"/>
  <c r="N44" i="5" s="1"/>
  <c r="L45" i="5"/>
  <c r="M45" i="5" s="1"/>
  <c r="N45" i="5" s="1"/>
  <c r="L46" i="5"/>
  <c r="L47" i="5"/>
  <c r="M47" i="5" s="1"/>
  <c r="N47" i="5" s="1"/>
  <c r="L48" i="5"/>
  <c r="L49" i="5"/>
  <c r="L50" i="5"/>
  <c r="L51" i="5"/>
  <c r="M51" i="5" s="1"/>
  <c r="N51" i="5" s="1"/>
  <c r="L52" i="5"/>
  <c r="L53" i="5"/>
  <c r="L54" i="5"/>
  <c r="L55" i="5"/>
  <c r="M55" i="5" s="1"/>
  <c r="N55" i="5" s="1"/>
  <c r="L56" i="5"/>
  <c r="L57" i="5"/>
  <c r="L58" i="5"/>
  <c r="L59" i="5"/>
  <c r="M59" i="5" s="1"/>
  <c r="N59" i="5" s="1"/>
  <c r="L60" i="5"/>
  <c r="L61" i="5"/>
  <c r="M61" i="5" s="1"/>
  <c r="N61" i="5" s="1"/>
  <c r="L62" i="5"/>
  <c r="L63" i="5"/>
  <c r="L64" i="5"/>
  <c r="L65" i="5"/>
  <c r="L66" i="5"/>
  <c r="L67" i="5"/>
  <c r="M67" i="5" s="1"/>
  <c r="N67" i="5" s="1"/>
  <c r="L68" i="5"/>
  <c r="L69" i="5"/>
  <c r="L70" i="5"/>
  <c r="L71" i="5"/>
  <c r="M71" i="5" s="1"/>
  <c r="L72" i="5"/>
  <c r="L73" i="5"/>
  <c r="L74" i="5"/>
  <c r="L75" i="5"/>
  <c r="L76" i="5"/>
  <c r="L77" i="5"/>
  <c r="M77" i="5" s="1"/>
  <c r="N77" i="5" s="1"/>
  <c r="L78" i="5"/>
  <c r="L79" i="5"/>
  <c r="M79" i="5" s="1"/>
  <c r="N79" i="5" s="1"/>
  <c r="L80" i="5"/>
  <c r="L81" i="5"/>
  <c r="L82" i="5"/>
  <c r="L83" i="5"/>
  <c r="M83" i="5" s="1"/>
  <c r="N83" i="5" s="1"/>
  <c r="L84" i="5"/>
  <c r="L85" i="5"/>
  <c r="N85" i="5" s="1"/>
  <c r="L86" i="5"/>
  <c r="L87" i="5"/>
  <c r="L88" i="5"/>
  <c r="L89" i="5"/>
  <c r="L90" i="5"/>
  <c r="L91" i="5"/>
  <c r="L92" i="5"/>
  <c r="L93" i="5"/>
  <c r="L94" i="5"/>
  <c r="L95" i="5"/>
  <c r="M95" i="5" s="1"/>
  <c r="N95" i="5" s="1"/>
  <c r="L96" i="5"/>
  <c r="L97" i="5"/>
  <c r="L98" i="5"/>
  <c r="L99" i="5"/>
  <c r="M99" i="5" s="1"/>
  <c r="N99" i="5" s="1"/>
  <c r="L100" i="5"/>
  <c r="L101" i="5"/>
  <c r="M101" i="5" s="1"/>
  <c r="L102" i="5"/>
  <c r="L103" i="5"/>
  <c r="M103" i="5" s="1"/>
  <c r="N103" i="5" s="1"/>
  <c r="L104" i="5"/>
  <c r="L105" i="5"/>
  <c r="L106" i="5"/>
  <c r="L107" i="5"/>
  <c r="M107" i="5" s="1"/>
  <c r="N107" i="5" s="1"/>
  <c r="L108" i="5"/>
  <c r="L5" i="5"/>
  <c r="M32" i="5"/>
  <c r="N32" i="5" s="1"/>
  <c r="M33" i="5"/>
  <c r="N33" i="5" s="1"/>
  <c r="M41" i="5"/>
  <c r="N41" i="5" s="1"/>
  <c r="M48" i="5"/>
  <c r="N48" i="5" s="1"/>
  <c r="M49" i="5"/>
  <c r="N49" i="5" s="1"/>
  <c r="M56" i="5"/>
  <c r="N56" i="5" s="1"/>
  <c r="M57" i="5"/>
  <c r="N57" i="5" s="1"/>
  <c r="M65" i="5"/>
  <c r="N65" i="5" s="1"/>
  <c r="M69" i="5"/>
  <c r="N69" i="5" s="1"/>
  <c r="M72" i="5"/>
  <c r="N72" i="5" s="1"/>
  <c r="M73" i="5"/>
  <c r="N73" i="5" s="1"/>
  <c r="M80" i="5"/>
  <c r="N80" i="5" s="1"/>
  <c r="M88" i="5"/>
  <c r="N88" i="5" s="1"/>
  <c r="M89" i="5"/>
  <c r="N89" i="5" s="1"/>
  <c r="M96" i="5"/>
  <c r="N96" i="5" s="1"/>
  <c r="M97" i="5"/>
  <c r="N97" i="5" s="1"/>
  <c r="M105" i="5"/>
  <c r="N105" i="5" s="1"/>
  <c r="M26" i="5"/>
  <c r="N26" i="5" s="1"/>
  <c r="M104" i="5"/>
  <c r="M78" i="5"/>
  <c r="M54" i="5"/>
  <c r="M46" i="5"/>
  <c r="M28" i="5"/>
  <c r="M6" i="5"/>
  <c r="N6" i="5" s="1"/>
  <c r="M7" i="5"/>
  <c r="N7" i="5" s="1"/>
  <c r="M8" i="5"/>
  <c r="N8" i="5" s="1"/>
  <c r="M9" i="5"/>
  <c r="N9" i="5" s="1"/>
  <c r="M10" i="5"/>
  <c r="N10" i="5" s="1"/>
  <c r="M11" i="5"/>
  <c r="N11" i="5" s="1"/>
  <c r="M14" i="5"/>
  <c r="N14" i="5" s="1"/>
  <c r="M16" i="5"/>
  <c r="N16" i="5" s="1"/>
  <c r="M17" i="5"/>
  <c r="N17" i="5" s="1"/>
  <c r="M18" i="5"/>
  <c r="N18" i="5" s="1"/>
  <c r="M20" i="5"/>
  <c r="N20" i="5" s="1"/>
  <c r="M22" i="5"/>
  <c r="N22" i="5" s="1"/>
  <c r="M24" i="5"/>
  <c r="N24" i="5" s="1"/>
  <c r="M25" i="5"/>
  <c r="N25" i="5" s="1"/>
  <c r="M30" i="5"/>
  <c r="N30" i="5" s="1"/>
  <c r="M35" i="5"/>
  <c r="N35" i="5" s="1"/>
  <c r="M36" i="5"/>
  <c r="N36" i="5" s="1"/>
  <c r="M38" i="5"/>
  <c r="N38" i="5" s="1"/>
  <c r="M40" i="5"/>
  <c r="N40" i="5" s="1"/>
  <c r="M42" i="5"/>
  <c r="N42" i="5" s="1"/>
  <c r="N58" i="5"/>
  <c r="M60" i="5"/>
  <c r="N60" i="5" s="1"/>
  <c r="M62" i="5"/>
  <c r="N62" i="5" s="1"/>
  <c r="M63" i="5"/>
  <c r="N63" i="5" s="1"/>
  <c r="M68" i="5"/>
  <c r="N68" i="5" s="1"/>
  <c r="M70" i="5"/>
  <c r="N70" i="5" s="1"/>
  <c r="M74" i="5"/>
  <c r="N74" i="5" s="1"/>
  <c r="M75" i="5"/>
  <c r="N75" i="5" s="1"/>
  <c r="M82" i="5"/>
  <c r="N82" i="5" s="1"/>
  <c r="M84" i="5"/>
  <c r="N84" i="5" s="1"/>
  <c r="M86" i="5"/>
  <c r="N86" i="5" s="1"/>
  <c r="M90" i="5"/>
  <c r="N90" i="5" s="1"/>
  <c r="M91" i="5"/>
  <c r="N91" i="5" s="1"/>
  <c r="M92" i="5"/>
  <c r="N92" i="5" s="1"/>
  <c r="N93" i="5"/>
  <c r="M94" i="5"/>
  <c r="N94" i="5" s="1"/>
  <c r="M98" i="5"/>
  <c r="N98" i="5" s="1"/>
  <c r="M102" i="5"/>
  <c r="N102" i="5" s="1"/>
  <c r="M106" i="5"/>
  <c r="N106" i="5" s="1"/>
  <c r="M108" i="5"/>
  <c r="N108" i="5" s="1"/>
  <c r="L9" i="6"/>
  <c r="N53" i="5" l="1"/>
  <c r="N104" i="5"/>
  <c r="N101" i="5"/>
  <c r="N78" i="5"/>
  <c r="N71" i="5"/>
  <c r="N54" i="5"/>
  <c r="N46" i="5"/>
  <c r="N43" i="5"/>
  <c r="N34" i="5"/>
  <c r="N28" i="5"/>
  <c r="M12" i="5"/>
  <c r="N12" i="5" s="1"/>
  <c r="K7" i="6"/>
  <c r="L7" i="6" s="1"/>
  <c r="K111" i="5"/>
  <c r="K6" i="6"/>
  <c r="L6" i="6" s="1"/>
  <c r="K58" i="7" l="1"/>
  <c r="K5" i="7"/>
  <c r="L5" i="7" s="1"/>
  <c r="M5" i="7" s="1"/>
  <c r="K39" i="7"/>
  <c r="K44" i="7"/>
  <c r="K48" i="7"/>
  <c r="K8" i="7"/>
  <c r="K60" i="7"/>
  <c r="K50" i="7"/>
  <c r="K21" i="7"/>
  <c r="K20" i="7"/>
  <c r="K33" i="7"/>
  <c r="L33" i="7" s="1"/>
  <c r="K67" i="7"/>
  <c r="L67" i="7" s="1"/>
  <c r="K24" i="7"/>
  <c r="K56" i="7"/>
  <c r="K55" i="7"/>
  <c r="K31" i="7"/>
  <c r="K38" i="7"/>
  <c r="L38" i="7" s="1"/>
  <c r="K7" i="7"/>
  <c r="K30" i="7"/>
  <c r="K18" i="7"/>
  <c r="K57" i="7"/>
  <c r="K45" i="7"/>
  <c r="K11" i="7"/>
  <c r="K34" i="7"/>
  <c r="K61" i="7"/>
  <c r="L61" i="7" s="1"/>
  <c r="K25" i="7"/>
  <c r="K22" i="7"/>
  <c r="K49" i="7"/>
  <c r="K14" i="7"/>
  <c r="K37" i="7"/>
  <c r="L37" i="7" s="1"/>
  <c r="K70" i="7"/>
  <c r="K10" i="7"/>
  <c r="L10" i="7" s="1"/>
  <c r="K51" i="7"/>
  <c r="L51" i="7" s="1"/>
  <c r="K13" i="7"/>
  <c r="L13" i="7" s="1"/>
  <c r="K28" i="7"/>
  <c r="K64" i="7"/>
  <c r="L64" i="7" s="1"/>
  <c r="K15" i="7"/>
  <c r="K27" i="7"/>
  <c r="L27" i="7" s="1"/>
  <c r="K41" i="7"/>
  <c r="L41" i="7" s="1"/>
  <c r="K69" i="7"/>
  <c r="L69" i="7" s="1"/>
  <c r="K42" i="7"/>
  <c r="K54" i="7"/>
  <c r="K6" i="7"/>
  <c r="N111" i="5"/>
  <c r="B6" i="8" s="1"/>
  <c r="B8" i="8"/>
  <c r="K66" i="7"/>
  <c r="K17" i="7"/>
  <c r="L17" i="7" s="1"/>
  <c r="K47" i="7"/>
  <c r="K63" i="7"/>
  <c r="L63" i="7" s="1"/>
  <c r="K9" i="7"/>
  <c r="K19" i="7"/>
  <c r="K35" i="7"/>
  <c r="L35" i="7" s="1"/>
  <c r="K62" i="7"/>
  <c r="K23" i="7"/>
  <c r="K36" i="7"/>
  <c r="K53" i="7"/>
  <c r="K65" i="7"/>
  <c r="K26" i="7"/>
  <c r="K40" i="7"/>
  <c r="K52" i="7"/>
  <c r="L52" i="7" s="1"/>
  <c r="K68" i="7"/>
  <c r="L68" i="7" s="1"/>
  <c r="K12" i="7"/>
  <c r="K29" i="7"/>
  <c r="K43" i="7"/>
  <c r="L43" i="7" s="1"/>
  <c r="K59" i="7"/>
  <c r="K16" i="7"/>
  <c r="K32" i="7"/>
  <c r="K46" i="7"/>
  <c r="L53" i="7" l="1"/>
  <c r="M53" i="7" s="1"/>
  <c r="N53" i="7" s="1"/>
  <c r="N31" i="7"/>
  <c r="L31" i="7"/>
  <c r="L11" i="7"/>
  <c r="M11" i="7" s="1"/>
  <c r="N11" i="7" s="1"/>
  <c r="L15" i="7"/>
  <c r="M15" i="7" s="1"/>
  <c r="N15" i="7" s="1"/>
  <c r="L57" i="7"/>
  <c r="M57" i="7" s="1"/>
  <c r="N57" i="7" s="1"/>
  <c r="L48" i="7"/>
  <c r="M48" i="7" s="1"/>
  <c r="N48" i="7" s="1"/>
  <c r="L46" i="7"/>
  <c r="M46" i="7" s="1"/>
  <c r="N46" i="7" s="1"/>
  <c r="L6" i="7"/>
  <c r="N6" i="7" s="1"/>
  <c r="L28" i="7"/>
  <c r="M28" i="7" s="1"/>
  <c r="N28" i="7" s="1"/>
  <c r="L22" i="7"/>
  <c r="M22" i="7" s="1"/>
  <c r="N22" i="7" s="1"/>
  <c r="L30" i="7"/>
  <c r="M30" i="7" s="1"/>
  <c r="N30" i="7" s="1"/>
  <c r="L39" i="7"/>
  <c r="N39" i="7" s="1"/>
  <c r="L34" i="7"/>
  <c r="M34" i="7" s="1"/>
  <c r="N34" i="7" s="1"/>
  <c r="L50" i="7"/>
  <c r="M50" i="7" s="1"/>
  <c r="N50" i="7" s="1"/>
  <c r="L29" i="7"/>
  <c r="M29" i="7" s="1"/>
  <c r="N29" i="7" s="1"/>
  <c r="L36" i="7"/>
  <c r="N36" i="7" s="1"/>
  <c r="L70" i="7"/>
  <c r="M70" i="7" s="1"/>
  <c r="N70" i="7" s="1"/>
  <c r="L55" i="7"/>
  <c r="M55" i="7" s="1"/>
  <c r="N55" i="7" s="1"/>
  <c r="L12" i="7"/>
  <c r="M12" i="7" s="1"/>
  <c r="N12" i="7" s="1"/>
  <c r="L45" i="7"/>
  <c r="N45" i="7" s="1"/>
  <c r="L56" i="7"/>
  <c r="M56" i="7" s="1"/>
  <c r="N56" i="7" s="1"/>
  <c r="L8" i="7"/>
  <c r="M8" i="7" s="1"/>
  <c r="N8" i="7" s="1"/>
  <c r="L62" i="7"/>
  <c r="M62" i="7" s="1"/>
  <c r="N62" i="7" s="1"/>
  <c r="L14" i="7"/>
  <c r="M14" i="7" s="1"/>
  <c r="N14" i="7" s="1"/>
  <c r="L24" i="7"/>
  <c r="M24" i="7" s="1"/>
  <c r="N24" i="7" s="1"/>
  <c r="L18" i="7"/>
  <c r="M18" i="7" s="1"/>
  <c r="N18" i="7" s="1"/>
  <c r="L47" i="7"/>
  <c r="M47" i="7" s="1"/>
  <c r="N47" i="7" s="1"/>
  <c r="L60" i="7"/>
  <c r="M60" i="7" s="1"/>
  <c r="N60" i="7" s="1"/>
  <c r="L23" i="7"/>
  <c r="M23" i="7" s="1"/>
  <c r="N23" i="7" s="1"/>
  <c r="N66" i="7"/>
  <c r="L66" i="7"/>
  <c r="M66" i="7" s="1"/>
  <c r="L49" i="7"/>
  <c r="M49" i="7" s="1"/>
  <c r="N49" i="7" s="1"/>
  <c r="L44" i="7"/>
  <c r="N44" i="7" s="1"/>
  <c r="L32" i="7"/>
  <c r="M32" i="7" s="1"/>
  <c r="N32" i="7" s="1"/>
  <c r="N40" i="7"/>
  <c r="L40" i="7"/>
  <c r="M40" i="7" s="1"/>
  <c r="L19" i="7"/>
  <c r="M19" i="7" s="1"/>
  <c r="N19" i="7" s="1"/>
  <c r="L16" i="7"/>
  <c r="M16" i="7" s="1"/>
  <c r="N16" i="7" s="1"/>
  <c r="L26" i="7"/>
  <c r="M26" i="7" s="1"/>
  <c r="N26" i="7" s="1"/>
  <c r="L9" i="7"/>
  <c r="M9" i="7" s="1"/>
  <c r="N9" i="7" s="1"/>
  <c r="L54" i="7"/>
  <c r="M54" i="7" s="1"/>
  <c r="N54" i="7" s="1"/>
  <c r="L25" i="7"/>
  <c r="M25" i="7" s="1"/>
  <c r="N25" i="7" s="1"/>
  <c r="L7" i="7"/>
  <c r="M7" i="7" s="1"/>
  <c r="N7" i="7" s="1"/>
  <c r="L20" i="7"/>
  <c r="M20" i="7" s="1"/>
  <c r="N20" i="7" s="1"/>
  <c r="L59" i="7"/>
  <c r="M59" i="7" s="1"/>
  <c r="N59" i="7" s="1"/>
  <c r="L65" i="7"/>
  <c r="M65" i="7" s="1"/>
  <c r="N65" i="7" s="1"/>
  <c r="L42" i="7"/>
  <c r="M42" i="7" s="1"/>
  <c r="N42" i="7" s="1"/>
  <c r="L21" i="7"/>
  <c r="M21" i="7" s="1"/>
  <c r="N21" i="7" s="1"/>
  <c r="L58" i="7"/>
  <c r="N58" i="7" s="1"/>
  <c r="N63" i="7"/>
  <c r="N51" i="7"/>
  <c r="N61" i="7"/>
  <c r="N38" i="7"/>
  <c r="N43" i="7"/>
  <c r="N69" i="7"/>
  <c r="N10" i="7"/>
  <c r="N17" i="7"/>
  <c r="N41" i="7"/>
  <c r="N27" i="7"/>
  <c r="N64" i="7"/>
  <c r="N67" i="7"/>
  <c r="N13" i="7"/>
  <c r="N37" i="7"/>
  <c r="N68" i="7"/>
  <c r="N52" i="7"/>
  <c r="N35" i="7"/>
  <c r="N33" i="7"/>
  <c r="N5" i="7"/>
  <c r="M73" i="7" s="1"/>
  <c r="B7" i="8" s="1"/>
  <c r="B9" i="8" s="1"/>
</calcChain>
</file>

<file path=xl/sharedStrings.xml><?xml version="1.0" encoding="utf-8"?>
<sst xmlns="http://schemas.openxmlformats.org/spreadsheetml/2006/main" count="243" uniqueCount="217">
  <si>
    <t>Kernassortiment kantoorartikelen</t>
  </si>
  <si>
    <t>Per artikel kan slechts 1 variant worden aangeboden voor de prijsbeoordeling</t>
  </si>
  <si>
    <t>In te vullen door aanbieder</t>
  </si>
  <si>
    <t>nr.</t>
  </si>
  <si>
    <t>Omschrijving</t>
  </si>
  <si>
    <t>gelijkwaardig alternatief</t>
  </si>
  <si>
    <t>groen alternatief (milieukeurmerk type 1)</t>
  </si>
  <si>
    <t>aantal per verpakking (eenheid)</t>
  </si>
  <si>
    <t>artikelnr. aanbieder</t>
  </si>
  <si>
    <t>omschrijving aanbieder</t>
  </si>
  <si>
    <t>Inkoopprijs in eenheid aanbieder excl. BTW</t>
  </si>
  <si>
    <t>opslag percentage</t>
  </si>
  <si>
    <t>prijs per eenheid excl. BTW</t>
  </si>
  <si>
    <t>BTW-percentage</t>
  </si>
  <si>
    <t>GEMIDDELDE</t>
  </si>
  <si>
    <t xml:space="preserve">TOTAAL </t>
  </si>
  <si>
    <t>Overig assortiment kantoorartikelen</t>
  </si>
  <si>
    <t>Totaalprijs (prijs per eenheid x aantal per eenheid) excl. BTW</t>
  </si>
  <si>
    <t>TOTAAL</t>
  </si>
  <si>
    <t>Kernassortiment Papier</t>
  </si>
  <si>
    <t>PAPIER</t>
  </si>
  <si>
    <t>Inschrijfformulier Kantoorartikelen en papier</t>
  </si>
  <si>
    <t>BOOR/2022/038</t>
  </si>
  <si>
    <t>Inschrijver verklaart het prijzenblad volledig en correct te hebben ingevuld.</t>
  </si>
  <si>
    <t>P1 Totaal Kantoorartikelen</t>
  </si>
  <si>
    <t>P2 Totaal Overig assortiment</t>
  </si>
  <si>
    <t>P3 Totaal Papier</t>
  </si>
  <si>
    <t>Totale inschrijfsom excl. BTW</t>
  </si>
  <si>
    <t>LET OP: BLAD WORDT AUTOMATISCH GEVULD</t>
  </si>
  <si>
    <t>Naam bedrijf</t>
  </si>
  <si>
    <t>Naam functionaris</t>
  </si>
  <si>
    <t>Functie</t>
  </si>
  <si>
    <t>Datum</t>
  </si>
  <si>
    <t>Handtekening</t>
  </si>
  <si>
    <t>LYRECO KUNSTSTOF POTLOODGOM</t>
  </si>
  <si>
    <t>LYRECO PLAKSTIFT 40G</t>
  </si>
  <si>
    <t>LYRECO BUDGET SNELHECHTMAP A4 PP BLAUW</t>
  </si>
  <si>
    <t>BIC CRISTAL BALPEN DOP MEDIUM GROEN</t>
  </si>
  <si>
    <t>LYRECO WHITEBOARDMARKER RONDE PUNT BLAUW</t>
  </si>
  <si>
    <t>LYRECO WHITEBOARDMARKER RONDE PUNT ZWART</t>
  </si>
  <si>
    <t>BIC CRISTAL BALPEN DOP MEDIUM BLAUW</t>
  </si>
  <si>
    <t>LYRECO PLAKSTIFT 20G</t>
  </si>
  <si>
    <t>LYRECO BUDGET SNELHECHTMAP A4 PP ROOD</t>
  </si>
  <si>
    <t>LYRECO BUDGET SNELHECHTMAP A4 PP GEEL</t>
  </si>
  <si>
    <t>BIC CRISTAL BALPEN DOP MEDIUM ROOD</t>
  </si>
  <si>
    <t>LYRECO BUDGET SNELHECHTMAP A4 PP GROEN</t>
  </si>
  <si>
    <t>LYRECO BUDGET SNELHECHTMAP A4 PP ZWART</t>
  </si>
  <si>
    <t>LEITZ 4191 SNELHECHTMAP PVC BLAUW</t>
  </si>
  <si>
    <t>LYRECO WHITEBOARDMARKER RONDE PUNT GROEN</t>
  </si>
  <si>
    <t>LYRECO WHITEBOARDMARKER RONDE PUNT ROOD</t>
  </si>
  <si>
    <t>BIC VELLEDA 1741 MARKER RONDE PUNT ZWART</t>
  </si>
  <si>
    <t>BIC M10 BALPEN MEDIUM PUNT ROOD</t>
  </si>
  <si>
    <t>LEITZ 4191 SNELHECHTMAP PVC ROOD</t>
  </si>
  <si>
    <t>MICRON BALPEN DOP MEDIUM BLAUW</t>
  </si>
  <si>
    <t>LYRECO LINIAAL PLAST 30CM</t>
  </si>
  <si>
    <t>LYRECO BUDGET TEKSTMARKER GEEL</t>
  </si>
  <si>
    <t>LYRECO BALPEN MET DOP EN GRIP 0,7 BLAUW</t>
  </si>
  <si>
    <t>BIC CRISTAL BALPEN DOP MEDIUM ZWART</t>
  </si>
  <si>
    <t>BIC VELLEDA 1741 MARKER RONDE PUNT GROEN</t>
  </si>
  <si>
    <t>BIC VELLEDA 1741 MARKER RONDE PUNT BLAUW</t>
  </si>
  <si>
    <t>PUNTENSLIJPER DUBBEL MET OPVANGBAK</t>
  </si>
  <si>
    <t>PENTEL MAXIFLO NIETPERM RND PNT Z 6MM</t>
  </si>
  <si>
    <t>LYRECO BUDGET SNELHECHTMAP A4 PP WIT</t>
  </si>
  <si>
    <t>ENERGEL X BL107 INTREKB GELROLLER BLAUW</t>
  </si>
  <si>
    <t>INDX NEUTR TABBLAD A4 6 TABS KART 23GTS</t>
  </si>
  <si>
    <t>BIC M10 BALPEN MEDIUM PUNT GROEN</t>
  </si>
  <si>
    <t>BIC VELLEDA BORD WT 19X26CM+STIFT+WISSER</t>
  </si>
  <si>
    <t>INDX NUMERIEK TABBLAD 1-12 PP 23GAATS</t>
  </si>
  <si>
    <t>LYRECO BUDGET SCHAAR PLASTIC GRIP 13CM</t>
  </si>
  <si>
    <t>LEITZ 4191 SNELHECHTMAP PVC GROEN</t>
  </si>
  <si>
    <t>LYRECO WRITERFINE FINELINER 0,4MM ZWART</t>
  </si>
  <si>
    <t>PENTEL MAXIFLO NIETPERM RND PNT BL 6MM</t>
  </si>
  <si>
    <t>BIC VELLEDA 1741 MARKER RONDE PUNT ROOD</t>
  </si>
  <si>
    <t>PUNTENSLIJPER METAAL ENKEL</t>
  </si>
  <si>
    <t>DURABLE 813819 BADGEHOUDER + ROL</t>
  </si>
  <si>
    <t>LYRECO INTREKBARE BALPEN MEDIUM BLAUW</t>
  </si>
  <si>
    <t>LEITZ 4191 SNELHECHTMAP PVC GEEL</t>
  </si>
  <si>
    <t>EDDING 28 ECO WHITEBOARDMARKER RND PT ZW</t>
  </si>
  <si>
    <t>INDX NEUTR TABBLAD A4 10 TABS PP 23GTS</t>
  </si>
  <si>
    <t>LYRECO PERM MARKER RONDE PUNT 1,5MM ZW</t>
  </si>
  <si>
    <t>LYRECO WHITEBOARDMARKER BEITELPUNT ZWART</t>
  </si>
  <si>
    <t>EDDING 28 ECO WHITEBOARDMARKER RND PT BL</t>
  </si>
  <si>
    <t>MICRON BALPEN DOP MEDIUM ROOD</t>
  </si>
  <si>
    <t>LYRECO CORRECTIEVLOEISTOF FLES 20ML</t>
  </si>
  <si>
    <t>EXACOMPTA 4RINGSBAND D-RING 30MM WIT</t>
  </si>
  <si>
    <t>BIC M10 BALPEN MEDIUM PUNT ZWART</t>
  </si>
  <si>
    <t>LYRECO CORR ROLLER ZIJDELINGS 4,2MMX8,5M</t>
  </si>
  <si>
    <t>PENETUI POLYESTER 20X8X4CM ASSORTI</t>
  </si>
  <si>
    <t>EXACOMPTA 4RINGSBAND D-RING 20MM WIT</t>
  </si>
  <si>
    <t>LEITZ 4191 SNELHECHTMAP PVC ZWART</t>
  </si>
  <si>
    <t>INDX NEUTR TABBLAD A4 5 TABS PP 23GTS</t>
  </si>
  <si>
    <t>PENTEL MAXIFLO NIETPERM RND PNT RD 6MM</t>
  </si>
  <si>
    <t>EDDING 28 ECO WHITEBOARDMARKER RND PT GR</t>
  </si>
  <si>
    <t>INDX NUMERIEK TABBLAD 1-10 PP 23GAATS</t>
  </si>
  <si>
    <t>BIC M10 BALPEN MEDIUM PUNT BLAUW</t>
  </si>
  <si>
    <t>SCHNEIDER TOPLINER 967 FINELINER ZWART</t>
  </si>
  <si>
    <t>WIZ INTREKBARE BALPEN BLAUW</t>
  </si>
  <si>
    <t>EXACOMPTA 4RINGSBAND D-RING 50MM WIT</t>
  </si>
  <si>
    <t>LYRECO NEUTR TABBLAD 6 TABS KARTON</t>
  </si>
  <si>
    <t>LYRECO NAVULBARE MAGNETISCHE WISSER</t>
  </si>
  <si>
    <t>SCHAAR RONDE PUNT 13 CM ASS</t>
  </si>
  <si>
    <t>DS12 LYRECO POTLOOD MET GOMUITEINDE HB</t>
  </si>
  <si>
    <t>LYRECO BALPEN INOX-PUNT DOP MEDIUM BLAUW</t>
  </si>
  <si>
    <t>JALEMA SNELHECHTMAP PVC BLAUW</t>
  </si>
  <si>
    <t>PANORAMA 4RINGSBAND D-MECH 30MM WIT</t>
  </si>
  <si>
    <t>INSTANT COLD PACK</t>
  </si>
  <si>
    <t>LYRECO 4-RINGSBAND PP 40MM BLAUW</t>
  </si>
  <si>
    <t>EDDING 360 WHITEBOARDM RONDE PUNT ZWART</t>
  </si>
  <si>
    <t>KREACOVER OFFERTEMAP PERSONAL BL/TRANSP</t>
  </si>
  <si>
    <t>MICRON BALPEN DOP MEDIUM ZWART</t>
  </si>
  <si>
    <t>LYRECO INTREKBARE BALPEN MEDIUM ROOD</t>
  </si>
  <si>
    <t>LYRECO INTREKBARE BALPEN MEDIUM ZWART</t>
  </si>
  <si>
    <t>STAEDTLER 351 WHITEBOARDMARKER RND PT BL</t>
  </si>
  <si>
    <t>STAEDTLER 351 WHITEBOARDMARKER RND PT ZW</t>
  </si>
  <si>
    <t>aantal per eenheid van totaal 2021</t>
  </si>
  <si>
    <t>LYRECO PERM MARKER RONDE PUNT 1,5MM BL</t>
  </si>
  <si>
    <t>PENTEL ENERGEL NAVULLING GEL 0,7MM BLAUW</t>
  </si>
  <si>
    <t>DYMO 45013 D1-LINT 12MM ZWART/WIT</t>
  </si>
  <si>
    <t>LYRECO REINIG.VLOEISTOF WHITEBOARD 250ML</t>
  </si>
  <si>
    <t>LEITZ DIVIDE-IT-UP 10223 HANGMAP A4 GEMS</t>
  </si>
  <si>
    <t>BIC VELLEDA ECO WHITEBOARD MARKER ZWART</t>
  </si>
  <si>
    <t>EXACOMPTA 4RINGSBAND D-RING 40MM BLAUW</t>
  </si>
  <si>
    <t>LYRECO BUDGET NEUTR TABBLAD 10 TABS KART</t>
  </si>
  <si>
    <t>TIPP-EX RAPID CORRECTIEVLOEIST FLES 20ML</t>
  </si>
  <si>
    <t>LYRECO BUDGET SCHAAR PLASTIC GRIP 17CM</t>
  </si>
  <si>
    <t>EDDING 28 ECO WHITEBOARDMARKER RND PT RD</t>
  </si>
  <si>
    <t>STAEDTLER 341 W/BOARDMARKER B/TIP ZW</t>
  </si>
  <si>
    <t>STAEDTLER 341 W/BOARDMARKER B/TIP BLA</t>
  </si>
  <si>
    <t>LEITZ 4191 SNELHECHTMAP PVC WIT</t>
  </si>
  <si>
    <t>DURABLE 2579 SNELHECHTMAP PVC GROEN</t>
  </si>
  <si>
    <t>DURABLE 2579 SNELHECHTMAP PVC ROOD</t>
  </si>
  <si>
    <t>ARCHIEFDOOS A4 ZUURVRIJ RUG 8CM</t>
  </si>
  <si>
    <t>COLOMPAC CP10.04 ZAKENVELOP 235X340X35</t>
  </si>
  <si>
    <t>LYRECO WRITERFINE FIJNSCHRIJVER 0,4MM BL</t>
  </si>
  <si>
    <t>ZELFKLEVENDE MAGNEETBAND 12,5MM X 1M</t>
  </si>
  <si>
    <t>LYRECO NOMAD ZAKREKENMACHINE</t>
  </si>
  <si>
    <t>ETUI4 LYRECO WHITEBOARDM BEITELPUNT ASS</t>
  </si>
  <si>
    <t>INDX TABBLAD A-Z PP 23GAATS</t>
  </si>
  <si>
    <t>LYRECO BUDGET TEKSTMARKER GROEN</t>
  </si>
  <si>
    <t>LYRECO INTREKBARE GELROLLER 0,7MM ZWART</t>
  </si>
  <si>
    <t>LYRECO MYLAR NEUTR TABBLAD 10 TABS KART</t>
  </si>
  <si>
    <t>DURABLE 2579 SNELHECHTMAP PVC BLAUW</t>
  </si>
  <si>
    <t>LYRECO 4-RINGSBAND PP 25MM BLAUW</t>
  </si>
  <si>
    <t>LYRECO NEUTR TABBLAD 12 TABS KARTON</t>
  </si>
  <si>
    <t>INDX NUMERIEK TABBLAD 1-31 PP 23GAATS</t>
  </si>
  <si>
    <t>LYRECO WRITERFINE FIJNSCHRIJVER 0,4MM RD</t>
  </si>
  <si>
    <t>1.7L ALLSTORE SMALL OPBERGDOOS</t>
  </si>
  <si>
    <t>LYRECO INTREKBARE BALPEN MEDIUM GROEN</t>
  </si>
  <si>
    <t>LEITZ 4191 SNELHECHTMAP PVC GRIJS</t>
  </si>
  <si>
    <t>INDX NEUTR TABBLAD A4 12 TABS KART 23GTS</t>
  </si>
  <si>
    <t>LEITZ 5501 NEXXT SERIES NIETMACHINE ZW</t>
  </si>
  <si>
    <t>B1 S330 PLAKB HOUDER 19MMX33M</t>
  </si>
  <si>
    <t>LYRECO ONTNIETER ZWART</t>
  </si>
  <si>
    <t>BRIEVENBAK 623903 BLAUW</t>
  </si>
  <si>
    <t>LYRECO ORDNER PP 80MM ZWART</t>
  </si>
  <si>
    <t>LYRECO ORDNER PP 80MM ROOD</t>
  </si>
  <si>
    <t>VERKEERSKEGEL 30 CM ROOD</t>
  </si>
  <si>
    <t>artikel nr.</t>
  </si>
  <si>
    <t>RM500 TARGET PAPIER A3 80G NEN 2728</t>
  </si>
  <si>
    <t>Black Label Zero 500vel A4 80 gram wit FSC/TCF</t>
  </si>
  <si>
    <t>Stichting BOOR wil inzicht hebben in de prijs voor een pak A3 papier volgens onderstaande beschrijving, maar dit wordt niet meegewogen voor inschrijfprijs.</t>
  </si>
  <si>
    <t>prijs per stuk excl. BTW</t>
  </si>
  <si>
    <t>BIC VELLEDA 1721 W/BOARD MARK B/TIPBLAUW</t>
  </si>
  <si>
    <t>LYRECO SCHRIJFBLOK A5 LIJN GENIET (100 vellen)</t>
  </si>
  <si>
    <t>DS1000 LYRECO NIETJES 24/6 1000 stuks</t>
  </si>
  <si>
    <t>LYRECO SCHRIJFBLOK A4 LIJN GENIET (100 vel)</t>
  </si>
  <si>
    <t>DS50 CHIRURGISCHE MASKER TYPE II (50 maskers)</t>
  </si>
  <si>
    <t>DS100 PAPERCLIPS 50MM (100 paperclips)</t>
  </si>
  <si>
    <t>Prijs per eenheid</t>
  </si>
  <si>
    <t>Afgenomen eenheden 2021</t>
  </si>
  <si>
    <t>Eenheid</t>
  </si>
  <si>
    <t>DS12 LYRECO POTLOOD NIET GEDOOPTE TOP HB (12 per doos)</t>
  </si>
  <si>
    <t>PK100 LYRECO LAMINEERHOES A4 150M GL (Pak 100stuks)</t>
  </si>
  <si>
    <t>PK10 BRUYNZEEL VILTSTIFT ASSORTI (10 stuks)</t>
  </si>
  <si>
    <t>PK55 LYRECO PLAKGUM 50G (55 stuks per pak)</t>
  </si>
  <si>
    <t>KREACOVER SHOWALBUM 20HOEZEN TRANSP/BL (20 hoezen per pak)</t>
  </si>
  <si>
    <t>PK100 LYRECO LAMINEERHOES A4 250M GL (100 hoezen per pak)</t>
  </si>
  <si>
    <t>PK100 AUTOMATENBEKER 18CC KARTON ROOD (100 bekertjes per pak)</t>
  </si>
  <si>
    <t>DS100 LYRECO BUDGET PAPERCLIPS 32MM (100 paperclips)</t>
  </si>
  <si>
    <t>DS100 BUDGET SHOWTAS 23GTS 5 PP KORREL (100 per doos)</t>
  </si>
  <si>
    <t>PK12 STAEDTLER NORIS KLEURPOTLODEN (12 per pak)</t>
  </si>
  <si>
    <t>LYRECO MEMOBLOK 75X75 GEEL (100 VELLEN)</t>
  </si>
  <si>
    <t>LYRECO SCHRIJFBLOK FSC A5+ LIJN GENIET (100 VELLEN)</t>
  </si>
  <si>
    <t>LYRECO MEMOBLOK 75X125 GEEL (100 VELLEN)</t>
  </si>
  <si>
    <t>PK12 CARIOCA ECO JOY VILTSTIFT (12 PER PAK)</t>
  </si>
  <si>
    <t>DS12 BIC KIDS TROPICOLORS KLEURPOTLODEN (12 PER DOOS)</t>
  </si>
  <si>
    <t>PK100 LYRECO LAMINEERHOES A3 150M GL (100 PER PAK)</t>
  </si>
  <si>
    <t>POST-IT 654YEL NOTES 76X76 GEEL (100 VELLEN)</t>
  </si>
  <si>
    <t>AURORA KLADBLOK RECYC 210X135X15 EFFEN (200 VELLEN)</t>
  </si>
  <si>
    <t>DS12 LYRECO POTLOOD GEDOOPTE TOP HB (12 PER DOOS)</t>
  </si>
  <si>
    <t>DS100 LYRECO BUDG L-MAPJE 9/100E PP TRAN (100 PER DOOS)</t>
  </si>
  <si>
    <t>PK20 ENERGIZER ALKALINE MAX PLUS AA (20 PER DOOS)</t>
  </si>
  <si>
    <t>PK8 LYRECO DOORZICHTIGE TAPE 19MMX33M (8 ROLLEN PER PAK)</t>
  </si>
  <si>
    <t>DS10 KANGARO SHOWTAS A4 PP 23 GAATS (10 PER DOOS)</t>
  </si>
  <si>
    <t>PK80 UHU PATAFIX KLEEFPADS WIT (80 PER PAK)</t>
  </si>
  <si>
    <t>LYRECO COLLEGEDIC A4+ 23PERF LIJN (80 VELLEN)</t>
  </si>
  <si>
    <t>DS12 BIC ECO EVOLUTION POTLOOD GOM HB (12 PER DOOS)</t>
  </si>
  <si>
    <t>PK20 ENERGIZER MAX PLUS ALK BAT AAA (20 PER PAK)</t>
  </si>
  <si>
    <t>LYRECO SCHRIJFBLOK A6 LIJN GENIET (100 VELLEN)</t>
  </si>
  <si>
    <t>BUDGET SHOWALBUM 20HOES LICHTBLAUW (20 PER PAK)</t>
  </si>
  <si>
    <t>PK8 LYRECO KRISTAL TAPE 19MMX33M (8 ROLLEN PER PAK)</t>
  </si>
  <si>
    <t>LYRECO SCHRIJFBLOK A4+ LIJN GENIET (100 VELLEN)</t>
  </si>
  <si>
    <t>SPLENDID SCHRIFT A4 - 36P - 1 LIJN (36 VELLEN)</t>
  </si>
  <si>
    <t>PK4+1 GRATIS PRITT PLAKSTIFT 43G (5 PER PAK)</t>
  </si>
  <si>
    <t>PK25 BUDGET U-HOES 13/100E PP A5 TRSP (25 PER PAK)</t>
  </si>
  <si>
    <t>LYRECO SCHRIJFBLOK FSC A4+ LIJN GENIET (100 VELLEN)</t>
  </si>
  <si>
    <t>DS100 PICKWICK THEE ENGELSE MIX (100 STUKS PER PAK)</t>
  </si>
  <si>
    <t>PK24 STAEDTLER NORIS COLOUR POTLOOD (24 PER PAK)</t>
  </si>
  <si>
    <t>PK100 LYRECO LAMINEERHOES A3 250M GL (100 PER PAK)</t>
  </si>
  <si>
    <t>DS125 ZAKENV 262X371X38 STRIP 170G CREME (125 PER DOOS)</t>
  </si>
  <si>
    <t>PK12 LYRECO NAVULBAAR MAGNETISCHE WISSER (12 PER PAK)</t>
  </si>
  <si>
    <t>WLT4 LYRECO TEKSTMARKER ASS KLEUR (4 PER PAK)</t>
  </si>
  <si>
    <t>Art Nr.</t>
  </si>
  <si>
    <t>art. nr. aanbieder</t>
  </si>
  <si>
    <t xml:space="preserve">aantal per verpakking </t>
  </si>
  <si>
    <t>ETUI4 LYRECO WHITEBOARDM RONDE PUNT ASS (4 stuks in de etui)</t>
  </si>
  <si>
    <t>Prijs per eenheid (M34) * het aantal afgenomen eenheden (F34)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</si>
</sst>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7" formatCode="_ &quot;€&quot;\ * #,##0.0000_ ;_ &quot;€&quot;\ * \-#,##0.00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8"/>
      <color rgb="FFFF0000"/>
      <name val="Calibri"/>
      <family val="2"/>
      <scheme val="minor"/>
    </font>
    <font>
      <b/>
      <i/>
      <sz val="16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Verdana"/>
      <family val="2"/>
    </font>
    <font>
      <sz val="11"/>
      <color theme="1"/>
      <name val="Verdana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0" fontId="0" fillId="0" borderId="14" xfId="0" applyBorder="1"/>
    <xf numFmtId="0" fontId="6" fillId="0" borderId="0" xfId="0" applyFont="1"/>
    <xf numFmtId="44" fontId="0" fillId="0" borderId="1" xfId="0" applyNumberFormat="1" applyBorder="1"/>
    <xf numFmtId="0" fontId="7" fillId="0" borderId="0" xfId="0" applyFont="1"/>
    <xf numFmtId="0" fontId="8" fillId="0" borderId="0" xfId="0" applyFont="1"/>
    <xf numFmtId="0" fontId="7" fillId="0" borderId="13" xfId="0" applyFont="1" applyBorder="1"/>
    <xf numFmtId="0" fontId="7" fillId="0" borderId="1" xfId="0" applyFont="1" applyBorder="1"/>
    <xf numFmtId="0" fontId="7" fillId="0" borderId="7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vertical="center"/>
    </xf>
    <xf numFmtId="44" fontId="0" fillId="0" borderId="3" xfId="0" applyNumberFormat="1" applyBorder="1"/>
    <xf numFmtId="0" fontId="0" fillId="0" borderId="15" xfId="0" applyBorder="1"/>
    <xf numFmtId="9" fontId="0" fillId="0" borderId="0" xfId="2" applyFont="1" applyAlignment="1">
      <alignment horizontal="center"/>
    </xf>
    <xf numFmtId="10" fontId="0" fillId="3" borderId="1" xfId="2" applyNumberFormat="1" applyFont="1" applyFill="1" applyBorder="1"/>
    <xf numFmtId="44" fontId="0" fillId="2" borderId="1" xfId="0" applyNumberFormat="1" applyFill="1" applyBorder="1"/>
    <xf numFmtId="0" fontId="10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10" fillId="0" borderId="13" xfId="0" applyFont="1" applyBorder="1"/>
    <xf numFmtId="0" fontId="9" fillId="4" borderId="18" xfId="0" applyFont="1" applyFill="1" applyBorder="1"/>
    <xf numFmtId="0" fontId="10" fillId="0" borderId="19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0" borderId="0" xfId="0" applyFont="1" applyAlignment="1">
      <alignment horizontal="left" vertical="center"/>
    </xf>
    <xf numFmtId="0" fontId="0" fillId="5" borderId="18" xfId="0" applyFill="1" applyBorder="1"/>
    <xf numFmtId="0" fontId="12" fillId="0" borderId="0" xfId="0" applyFont="1" applyAlignment="1">
      <alignment vertical="center" wrapText="1"/>
    </xf>
    <xf numFmtId="0" fontId="0" fillId="7" borderId="5" xfId="0" applyFill="1" applyBorder="1"/>
    <xf numFmtId="0" fontId="10" fillId="5" borderId="16" xfId="0" applyFont="1" applyFill="1" applyBorder="1" applyAlignment="1">
      <alignment horizontal="center"/>
    </xf>
    <xf numFmtId="44" fontId="10" fillId="5" borderId="17" xfId="0" applyNumberFormat="1" applyFont="1" applyFill="1" applyBorder="1"/>
    <xf numFmtId="9" fontId="10" fillId="5" borderId="16" xfId="2" applyFont="1" applyFill="1" applyBorder="1" applyAlignment="1">
      <alignment horizontal="center"/>
    </xf>
    <xf numFmtId="10" fontId="10" fillId="5" borderId="17" xfId="2" applyNumberFormat="1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44" fontId="3" fillId="5" borderId="17" xfId="0" applyNumberFormat="1" applyFont="1" applyFill="1" applyBorder="1"/>
    <xf numFmtId="0" fontId="7" fillId="8" borderId="10" xfId="0" applyFont="1" applyFill="1" applyBorder="1"/>
    <xf numFmtId="0" fontId="7" fillId="8" borderId="11" xfId="0" applyFont="1" applyFill="1" applyBorder="1"/>
    <xf numFmtId="0" fontId="7" fillId="8" borderId="12" xfId="0" applyFont="1" applyFill="1" applyBorder="1"/>
    <xf numFmtId="0" fontId="11" fillId="9" borderId="9" xfId="0" applyFont="1" applyFill="1" applyBorder="1" applyAlignment="1">
      <alignment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0" fillId="0" borderId="0" xfId="0" applyFont="1"/>
    <xf numFmtId="0" fontId="13" fillId="10" borderId="0" xfId="0" applyFont="1" applyFill="1" applyAlignment="1">
      <alignment vertical="top"/>
    </xf>
    <xf numFmtId="0" fontId="7" fillId="10" borderId="0" xfId="0" applyFont="1" applyFill="1"/>
    <xf numFmtId="0" fontId="3" fillId="10" borderId="0" xfId="0" applyFont="1" applyFill="1"/>
    <xf numFmtId="0" fontId="0" fillId="0" borderId="1" xfId="0" applyFont="1" applyBorder="1"/>
    <xf numFmtId="0" fontId="0" fillId="9" borderId="5" xfId="0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1" fillId="9" borderId="9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ont="1" applyFill="1" applyBorder="1"/>
    <xf numFmtId="0" fontId="4" fillId="10" borderId="0" xfId="0" applyFont="1" applyFill="1" applyAlignment="1">
      <alignment horizontal="left" vertical="center"/>
    </xf>
    <xf numFmtId="0" fontId="4" fillId="10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5" fillId="10" borderId="0" xfId="0" applyFont="1" applyFill="1" applyAlignment="1">
      <alignment horizontal="center"/>
    </xf>
    <xf numFmtId="1" fontId="0" fillId="10" borderId="0" xfId="0" applyNumberFormat="1" applyFill="1" applyAlignment="1">
      <alignment horizontal="center" vertical="center"/>
    </xf>
    <xf numFmtId="9" fontId="0" fillId="10" borderId="0" xfId="2" applyFont="1" applyFill="1" applyAlignment="1">
      <alignment horizontal="center"/>
    </xf>
    <xf numFmtId="0" fontId="0" fillId="10" borderId="0" xfId="0" applyFill="1" applyBorder="1"/>
    <xf numFmtId="0" fontId="12" fillId="10" borderId="0" xfId="0" applyFont="1" applyFill="1" applyBorder="1" applyAlignment="1">
      <alignment vertical="center" wrapText="1"/>
    </xf>
    <xf numFmtId="0" fontId="0" fillId="7" borderId="25" xfId="0" applyFill="1" applyBorder="1"/>
    <xf numFmtId="44" fontId="0" fillId="3" borderId="1" xfId="1" applyFont="1" applyFill="1" applyBorder="1"/>
    <xf numFmtId="44" fontId="0" fillId="10" borderId="0" xfId="1" applyFont="1" applyFill="1"/>
    <xf numFmtId="44" fontId="10" fillId="5" borderId="16" xfId="1" applyFont="1" applyFill="1" applyBorder="1" applyAlignment="1">
      <alignment horizontal="center"/>
    </xf>
    <xf numFmtId="44" fontId="10" fillId="5" borderId="17" xfId="1" applyFont="1" applyFill="1" applyBorder="1" applyAlignment="1">
      <alignment horizontal="center"/>
    </xf>
    <xf numFmtId="44" fontId="0" fillId="0" borderId="0" xfId="1" applyFont="1"/>
    <xf numFmtId="44" fontId="0" fillId="0" borderId="1" xfId="1" applyFont="1" applyBorder="1"/>
    <xf numFmtId="44" fontId="0" fillId="3" borderId="1" xfId="1" applyFont="1" applyFill="1" applyBorder="1" applyProtection="1"/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44" fontId="0" fillId="6" borderId="1" xfId="1" applyFont="1" applyFill="1" applyBorder="1" applyProtection="1">
      <protection locked="0"/>
    </xf>
    <xf numFmtId="1" fontId="0" fillId="6" borderId="1" xfId="1" applyNumberFormat="1" applyFont="1" applyFill="1" applyBorder="1" applyAlignment="1" applyProtection="1">
      <alignment horizontal="center" vertical="center"/>
      <protection locked="0"/>
    </xf>
    <xf numFmtId="9" fontId="0" fillId="6" borderId="1" xfId="2" applyFont="1" applyFill="1" applyBorder="1" applyAlignment="1" applyProtection="1">
      <alignment horizontal="center"/>
      <protection locked="0"/>
    </xf>
    <xf numFmtId="0" fontId="4" fillId="10" borderId="0" xfId="0" applyFont="1" applyFill="1" applyProtection="1"/>
    <xf numFmtId="0" fontId="0" fillId="10" borderId="0" xfId="0" applyFill="1" applyProtection="1"/>
    <xf numFmtId="44" fontId="0" fillId="10" borderId="0" xfId="1" applyFont="1" applyFill="1" applyProtection="1"/>
    <xf numFmtId="0" fontId="6" fillId="10" borderId="0" xfId="0" applyFont="1" applyFill="1" applyProtection="1"/>
    <xf numFmtId="0" fontId="5" fillId="10" borderId="0" xfId="0" applyFont="1" applyFill="1" applyProtection="1"/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9" xfId="0" applyFont="1" applyFill="1" applyBorder="1" applyAlignment="1" applyProtection="1">
      <alignment vertical="center" wrapText="1"/>
    </xf>
    <xf numFmtId="0" fontId="11" fillId="9" borderId="9" xfId="1" applyNumberFormat="1" applyFont="1" applyFill="1" applyBorder="1" applyAlignment="1" applyProtection="1">
      <alignment vertical="center" wrapText="1"/>
    </xf>
    <xf numFmtId="0" fontId="0" fillId="0" borderId="14" xfId="0" applyBorder="1" applyProtection="1">
      <protection locked="0"/>
    </xf>
    <xf numFmtId="44" fontId="7" fillId="0" borderId="1" xfId="0" applyNumberFormat="1" applyFont="1" applyBorder="1" applyProtection="1">
      <protection locked="0"/>
    </xf>
    <xf numFmtId="44" fontId="7" fillId="0" borderId="7" xfId="0" applyNumberFormat="1" applyFont="1" applyBorder="1" applyProtection="1">
      <protection locked="0"/>
    </xf>
    <xf numFmtId="0" fontId="0" fillId="6" borderId="1" xfId="1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0" fontId="7" fillId="6" borderId="7" xfId="0" applyFont="1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44" fontId="0" fillId="6" borderId="3" xfId="1" applyFont="1" applyFill="1" applyBorder="1" applyProtection="1">
      <protection locked="0"/>
    </xf>
    <xf numFmtId="9" fontId="0" fillId="6" borderId="3" xfId="2" applyFont="1" applyFill="1" applyBorder="1" applyAlignment="1" applyProtection="1">
      <alignment horizontal="center"/>
      <protection locked="0"/>
    </xf>
    <xf numFmtId="0" fontId="10" fillId="0" borderId="1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10" fillId="6" borderId="4" xfId="0" applyFont="1" applyFill="1" applyBorder="1" applyAlignment="1" applyProtection="1">
      <alignment horizontal="center" vertical="center"/>
    </xf>
    <xf numFmtId="0" fontId="10" fillId="6" borderId="5" xfId="0" applyFont="1" applyFill="1" applyBorder="1" applyAlignment="1" applyProtection="1">
      <alignment horizontal="center" vertical="center"/>
    </xf>
    <xf numFmtId="0" fontId="10" fillId="6" borderId="6" xfId="0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44" fontId="0" fillId="3" borderId="1" xfId="1" applyNumberFormat="1" applyFont="1" applyFill="1" applyBorder="1" applyProtection="1"/>
    <xf numFmtId="167" fontId="0" fillId="3" borderId="1" xfId="1" applyNumberFormat="1" applyFont="1" applyFill="1" applyBorder="1" applyProtection="1"/>
    <xf numFmtId="0" fontId="0" fillId="3" borderId="1" xfId="1" applyNumberFormat="1" applyFont="1" applyFill="1" applyBorder="1" applyProtection="1"/>
    <xf numFmtId="0" fontId="0" fillId="3" borderId="1" xfId="1" applyNumberFormat="1" applyFont="1" applyFill="1" applyBorder="1"/>
    <xf numFmtId="0" fontId="11" fillId="9" borderId="9" xfId="0" applyFont="1" applyFill="1" applyBorder="1" applyAlignment="1" applyProtection="1">
      <alignment horizontal="left" vertical="top" wrapText="1"/>
    </xf>
  </cellXfs>
  <cellStyles count="5">
    <cellStyle name="Currency" xfId="1" builtinId="4"/>
    <cellStyle name="Euro" xfId="3" xr:uid="{00000000-0005-0000-0000-000000000000}"/>
    <cellStyle name="Normal" xfId="0" builtinId="0"/>
    <cellStyle name="Percent" xfId="2" builtinId="5"/>
    <cellStyle name="Procent 2" xfId="4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5"/>
  <sheetViews>
    <sheetView tabSelected="1" zoomScale="70" zoomScaleNormal="70" workbookViewId="0">
      <pane ySplit="4" topLeftCell="A5" activePane="bottomLeft" state="frozen"/>
      <selection activeCell="B1" sqref="B1"/>
      <selection pane="bottomLeft" activeCell="N4" sqref="N4"/>
    </sheetView>
  </sheetViews>
  <sheetFormatPr defaultRowHeight="14.4" x14ac:dyDescent="0.3"/>
  <cols>
    <col min="1" max="1" width="14.21875" style="14" customWidth="1"/>
    <col min="2" max="2" width="58.5546875" customWidth="1"/>
    <col min="3" max="3" width="32.44140625" bestFit="1" customWidth="1"/>
    <col min="4" max="4" width="32.33203125" bestFit="1" customWidth="1"/>
    <col min="5" max="5" width="11.33203125" style="15" customWidth="1"/>
    <col min="6" max="6" width="15.33203125" style="15" customWidth="1"/>
    <col min="7" max="7" width="12.44140625" style="15" bestFit="1" customWidth="1"/>
    <col min="8" max="8" width="31.109375" style="15" bestFit="1" customWidth="1"/>
    <col min="9" max="9" width="16.5546875" customWidth="1"/>
    <col min="10" max="10" width="15.21875" style="56" bestFit="1" customWidth="1"/>
    <col min="11" max="11" width="15.33203125" style="20" customWidth="1"/>
    <col min="12" max="12" width="18.109375" bestFit="1" customWidth="1"/>
    <col min="13" max="13" width="11.88671875" bestFit="1" customWidth="1"/>
    <col min="14" max="14" width="23.77734375" bestFit="1" customWidth="1"/>
    <col min="15" max="15" width="22.44140625" bestFit="1" customWidth="1"/>
    <col min="16" max="20" width="8.88671875" style="68"/>
  </cols>
  <sheetData>
    <row r="1" spans="1:20" ht="21" x14ac:dyDescent="0.3">
      <c r="A1" s="60" t="s">
        <v>0</v>
      </c>
      <c r="B1" s="64"/>
      <c r="C1" s="64"/>
      <c r="D1" s="64"/>
      <c r="E1" s="65"/>
      <c r="G1" s="63"/>
      <c r="H1" s="63"/>
      <c r="I1" s="64"/>
      <c r="J1" s="66"/>
      <c r="K1" s="67"/>
      <c r="L1" s="64"/>
      <c r="M1" s="64"/>
      <c r="N1" s="64"/>
      <c r="O1" s="64"/>
    </row>
    <row r="2" spans="1:20" ht="21.6" thickBot="1" x14ac:dyDescent="0.35">
      <c r="A2" s="61"/>
      <c r="B2" s="64"/>
      <c r="C2" s="64"/>
      <c r="D2" s="64"/>
      <c r="E2" s="65"/>
      <c r="F2" s="63"/>
      <c r="G2" s="63"/>
      <c r="H2" s="63"/>
      <c r="I2" s="64"/>
      <c r="J2" s="66"/>
      <c r="K2" s="67"/>
      <c r="L2" s="64"/>
      <c r="M2" s="64"/>
      <c r="N2" s="64"/>
      <c r="O2" s="64"/>
    </row>
    <row r="3" spans="1:20" ht="21.6" thickBot="1" x14ac:dyDescent="0.35">
      <c r="A3" s="62"/>
      <c r="B3" s="106" t="s">
        <v>1</v>
      </c>
      <c r="C3" s="107"/>
      <c r="D3" s="108"/>
      <c r="E3" s="65"/>
      <c r="F3" s="65"/>
      <c r="G3" s="109" t="s">
        <v>2</v>
      </c>
      <c r="H3" s="110"/>
      <c r="I3" s="110"/>
      <c r="J3" s="110"/>
      <c r="K3" s="111"/>
      <c r="L3" s="64"/>
      <c r="M3" s="64"/>
      <c r="N3" s="64"/>
      <c r="O3" s="64"/>
    </row>
    <row r="4" spans="1:20" s="37" customFormat="1" ht="72.75" customHeight="1" thickBot="1" x14ac:dyDescent="0.35">
      <c r="A4" s="49" t="s">
        <v>157</v>
      </c>
      <c r="B4" s="48" t="s">
        <v>4</v>
      </c>
      <c r="C4" s="48" t="s">
        <v>5</v>
      </c>
      <c r="D4" s="48" t="s">
        <v>6</v>
      </c>
      <c r="E4" s="48" t="s">
        <v>170</v>
      </c>
      <c r="F4" s="48" t="s">
        <v>169</v>
      </c>
      <c r="G4" s="48" t="s">
        <v>213</v>
      </c>
      <c r="H4" s="48" t="s">
        <v>9</v>
      </c>
      <c r="I4" s="48" t="s">
        <v>10</v>
      </c>
      <c r="J4" s="57" t="s">
        <v>214</v>
      </c>
      <c r="K4" s="48" t="s">
        <v>11</v>
      </c>
      <c r="L4" s="48" t="s">
        <v>161</v>
      </c>
      <c r="M4" s="48" t="s">
        <v>168</v>
      </c>
      <c r="N4" s="132" t="s">
        <v>216</v>
      </c>
      <c r="O4" s="48" t="s">
        <v>13</v>
      </c>
      <c r="P4" s="69"/>
      <c r="Q4" s="69"/>
      <c r="R4" s="69"/>
      <c r="S4" s="69"/>
      <c r="T4" s="69"/>
    </row>
    <row r="5" spans="1:20" x14ac:dyDescent="0.3">
      <c r="A5" s="1">
        <v>144405</v>
      </c>
      <c r="B5" s="1" t="s">
        <v>34</v>
      </c>
      <c r="C5" s="1"/>
      <c r="D5" s="1"/>
      <c r="E5" s="16">
        <v>1</v>
      </c>
      <c r="F5" s="16">
        <v>4420</v>
      </c>
      <c r="G5" s="80"/>
      <c r="H5" s="80"/>
      <c r="I5" s="81">
        <v>0</v>
      </c>
      <c r="J5" s="82">
        <v>0</v>
      </c>
      <c r="K5" s="83">
        <v>0</v>
      </c>
      <c r="L5" s="128" t="e">
        <f>I5/J5*(1+K5)</f>
        <v>#DIV/0!</v>
      </c>
      <c r="M5" s="77" t="e">
        <f>L5*1</f>
        <v>#DIV/0!</v>
      </c>
      <c r="N5" s="77" t="e">
        <f>M5*F5</f>
        <v>#DIV/0!</v>
      </c>
      <c r="O5" s="78"/>
    </row>
    <row r="6" spans="1:20" x14ac:dyDescent="0.3">
      <c r="A6" s="1">
        <v>128912</v>
      </c>
      <c r="B6" s="1" t="s">
        <v>35</v>
      </c>
      <c r="C6" s="1"/>
      <c r="D6" s="1"/>
      <c r="E6" s="16">
        <v>1</v>
      </c>
      <c r="F6" s="16">
        <v>3516</v>
      </c>
      <c r="G6" s="80"/>
      <c r="H6" s="80"/>
      <c r="I6" s="81">
        <v>0</v>
      </c>
      <c r="J6" s="82">
        <v>0</v>
      </c>
      <c r="K6" s="83">
        <v>0</v>
      </c>
      <c r="L6" s="128" t="e">
        <f t="shared" ref="L6:L69" si="0">I6/J6*(1+K6)</f>
        <v>#DIV/0!</v>
      </c>
      <c r="M6" s="77" t="e">
        <f t="shared" ref="M6:M69" si="1">L6*1</f>
        <v>#DIV/0!</v>
      </c>
      <c r="N6" s="77" t="e">
        <f t="shared" ref="N6:N69" si="2">M6*F6</f>
        <v>#DIV/0!</v>
      </c>
      <c r="O6" s="78"/>
    </row>
    <row r="7" spans="1:20" x14ac:dyDescent="0.3">
      <c r="A7" s="1">
        <v>150111</v>
      </c>
      <c r="B7" s="1" t="s">
        <v>36</v>
      </c>
      <c r="C7" s="1"/>
      <c r="D7" s="1"/>
      <c r="E7" s="16">
        <v>1</v>
      </c>
      <c r="F7" s="16">
        <v>2806</v>
      </c>
      <c r="G7" s="80"/>
      <c r="H7" s="80"/>
      <c r="I7" s="81">
        <v>0</v>
      </c>
      <c r="J7" s="82">
        <v>0</v>
      </c>
      <c r="K7" s="83">
        <v>0</v>
      </c>
      <c r="L7" s="128" t="e">
        <f t="shared" si="0"/>
        <v>#DIV/0!</v>
      </c>
      <c r="M7" s="77" t="e">
        <f t="shared" si="1"/>
        <v>#DIV/0!</v>
      </c>
      <c r="N7" s="77" t="e">
        <f t="shared" si="2"/>
        <v>#DIV/0!</v>
      </c>
      <c r="O7" s="78"/>
    </row>
    <row r="8" spans="1:20" x14ac:dyDescent="0.3">
      <c r="A8" s="1">
        <v>2427188</v>
      </c>
      <c r="B8" s="1" t="s">
        <v>162</v>
      </c>
      <c r="C8" s="1"/>
      <c r="D8" s="1"/>
      <c r="E8" s="16">
        <v>1</v>
      </c>
      <c r="F8" s="16">
        <v>2658</v>
      </c>
      <c r="G8" s="80"/>
      <c r="H8" s="80"/>
      <c r="I8" s="81">
        <v>0</v>
      </c>
      <c r="J8" s="82">
        <v>0</v>
      </c>
      <c r="K8" s="83">
        <v>0</v>
      </c>
      <c r="L8" s="128" t="e">
        <f t="shared" si="0"/>
        <v>#DIV/0!</v>
      </c>
      <c r="M8" s="77" t="e">
        <f t="shared" si="1"/>
        <v>#DIV/0!</v>
      </c>
      <c r="N8" s="77" t="e">
        <f t="shared" si="2"/>
        <v>#DIV/0!</v>
      </c>
      <c r="O8" s="78"/>
    </row>
    <row r="9" spans="1:20" x14ac:dyDescent="0.3">
      <c r="A9" s="1">
        <v>130032</v>
      </c>
      <c r="B9" s="1" t="s">
        <v>37</v>
      </c>
      <c r="C9" s="1"/>
      <c r="D9" s="1"/>
      <c r="E9" s="16">
        <v>1</v>
      </c>
      <c r="F9" s="16">
        <v>2194</v>
      </c>
      <c r="G9" s="80"/>
      <c r="H9" s="80"/>
      <c r="I9" s="81">
        <v>0</v>
      </c>
      <c r="J9" s="82">
        <v>0</v>
      </c>
      <c r="K9" s="83">
        <v>0</v>
      </c>
      <c r="L9" s="128" t="e">
        <f t="shared" si="0"/>
        <v>#DIV/0!</v>
      </c>
      <c r="M9" s="77" t="e">
        <f t="shared" si="1"/>
        <v>#DIV/0!</v>
      </c>
      <c r="N9" s="77" t="e">
        <f t="shared" si="2"/>
        <v>#DIV/0!</v>
      </c>
      <c r="O9" s="78"/>
    </row>
    <row r="10" spans="1:20" x14ac:dyDescent="0.3">
      <c r="A10" s="1">
        <v>151012</v>
      </c>
      <c r="B10" s="1" t="s">
        <v>38</v>
      </c>
      <c r="C10" s="1"/>
      <c r="D10" s="1"/>
      <c r="E10" s="16">
        <v>1</v>
      </c>
      <c r="F10" s="16">
        <v>2079</v>
      </c>
      <c r="G10" s="80"/>
      <c r="H10" s="80"/>
      <c r="I10" s="81">
        <v>0</v>
      </c>
      <c r="J10" s="82">
        <v>0</v>
      </c>
      <c r="K10" s="83">
        <v>0</v>
      </c>
      <c r="L10" s="128" t="e">
        <f t="shared" si="0"/>
        <v>#DIV/0!</v>
      </c>
      <c r="M10" s="77" t="e">
        <f t="shared" si="1"/>
        <v>#DIV/0!</v>
      </c>
      <c r="N10" s="77" t="e">
        <f t="shared" si="2"/>
        <v>#DIV/0!</v>
      </c>
      <c r="O10" s="78"/>
    </row>
    <row r="11" spans="1:20" x14ac:dyDescent="0.3">
      <c r="A11" s="1">
        <v>150964</v>
      </c>
      <c r="B11" s="1" t="s">
        <v>39</v>
      </c>
      <c r="C11" s="1"/>
      <c r="D11" s="1"/>
      <c r="E11" s="16">
        <v>1</v>
      </c>
      <c r="F11" s="16">
        <v>1983</v>
      </c>
      <c r="G11" s="80"/>
      <c r="H11" s="80"/>
      <c r="I11" s="81">
        <v>0</v>
      </c>
      <c r="J11" s="82">
        <v>0</v>
      </c>
      <c r="K11" s="83">
        <v>0</v>
      </c>
      <c r="L11" s="128" t="e">
        <f t="shared" si="0"/>
        <v>#DIV/0!</v>
      </c>
      <c r="M11" s="77" t="e">
        <f t="shared" si="1"/>
        <v>#DIV/0!</v>
      </c>
      <c r="N11" s="77" t="e">
        <f t="shared" si="2"/>
        <v>#DIV/0!</v>
      </c>
      <c r="O11" s="78"/>
    </row>
    <row r="12" spans="1:20" x14ac:dyDescent="0.3">
      <c r="A12" s="1">
        <v>130008</v>
      </c>
      <c r="B12" s="1" t="s">
        <v>40</v>
      </c>
      <c r="C12" s="1"/>
      <c r="D12" s="1"/>
      <c r="E12" s="16">
        <v>1</v>
      </c>
      <c r="F12" s="16">
        <v>1941</v>
      </c>
      <c r="G12" s="80"/>
      <c r="H12" s="80"/>
      <c r="I12" s="81">
        <v>0</v>
      </c>
      <c r="J12" s="82">
        <v>0</v>
      </c>
      <c r="K12" s="83">
        <v>0</v>
      </c>
      <c r="L12" s="128" t="e">
        <f t="shared" si="0"/>
        <v>#DIV/0!</v>
      </c>
      <c r="M12" s="77" t="e">
        <f t="shared" si="1"/>
        <v>#DIV/0!</v>
      </c>
      <c r="N12" s="77" t="e">
        <f t="shared" si="2"/>
        <v>#DIV/0!</v>
      </c>
      <c r="O12" s="78"/>
    </row>
    <row r="13" spans="1:20" x14ac:dyDescent="0.3">
      <c r="A13" s="1">
        <v>128901</v>
      </c>
      <c r="B13" s="1" t="s">
        <v>41</v>
      </c>
      <c r="C13" s="1"/>
      <c r="D13" s="1"/>
      <c r="E13" s="16">
        <v>1</v>
      </c>
      <c r="F13" s="16">
        <v>1564</v>
      </c>
      <c r="G13" s="80"/>
      <c r="H13" s="80"/>
      <c r="I13" s="81">
        <v>0</v>
      </c>
      <c r="J13" s="82">
        <v>0</v>
      </c>
      <c r="K13" s="83">
        <v>0</v>
      </c>
      <c r="L13" s="128" t="e">
        <f t="shared" si="0"/>
        <v>#DIV/0!</v>
      </c>
      <c r="M13" s="77" t="e">
        <f t="shared" si="1"/>
        <v>#DIV/0!</v>
      </c>
      <c r="N13" s="77" t="e">
        <f t="shared" si="2"/>
        <v>#DIV/0!</v>
      </c>
      <c r="O13" s="78"/>
    </row>
    <row r="14" spans="1:20" x14ac:dyDescent="0.3">
      <c r="A14" s="1">
        <v>150122</v>
      </c>
      <c r="B14" s="1" t="s">
        <v>42</v>
      </c>
      <c r="C14" s="1"/>
      <c r="D14" s="1"/>
      <c r="E14" s="16">
        <v>1</v>
      </c>
      <c r="F14" s="16">
        <v>1555</v>
      </c>
      <c r="G14" s="80"/>
      <c r="H14" s="80"/>
      <c r="I14" s="81">
        <v>0</v>
      </c>
      <c r="J14" s="82">
        <v>0</v>
      </c>
      <c r="K14" s="83">
        <v>0</v>
      </c>
      <c r="L14" s="128" t="e">
        <f t="shared" si="0"/>
        <v>#DIV/0!</v>
      </c>
      <c r="M14" s="77" t="e">
        <f t="shared" si="1"/>
        <v>#DIV/0!</v>
      </c>
      <c r="N14" s="77" t="e">
        <f t="shared" si="2"/>
        <v>#DIV/0!</v>
      </c>
      <c r="O14" s="78"/>
    </row>
    <row r="15" spans="1:20" x14ac:dyDescent="0.3">
      <c r="A15" s="1">
        <v>150029</v>
      </c>
      <c r="B15" s="1" t="s">
        <v>43</v>
      </c>
      <c r="C15" s="1"/>
      <c r="D15" s="1"/>
      <c r="E15" s="16">
        <v>1</v>
      </c>
      <c r="F15" s="16">
        <v>1430</v>
      </c>
      <c r="G15" s="80"/>
      <c r="H15" s="80"/>
      <c r="I15" s="81">
        <v>0</v>
      </c>
      <c r="J15" s="82">
        <v>0</v>
      </c>
      <c r="K15" s="83">
        <v>0</v>
      </c>
      <c r="L15" s="128" t="e">
        <f t="shared" si="0"/>
        <v>#DIV/0!</v>
      </c>
      <c r="M15" s="77" t="e">
        <f t="shared" si="1"/>
        <v>#DIV/0!</v>
      </c>
      <c r="N15" s="77" t="e">
        <f t="shared" si="2"/>
        <v>#DIV/0!</v>
      </c>
      <c r="O15" s="78"/>
    </row>
    <row r="16" spans="1:20" x14ac:dyDescent="0.3">
      <c r="A16" s="1">
        <v>130021</v>
      </c>
      <c r="B16" s="1" t="s">
        <v>44</v>
      </c>
      <c r="C16" s="1"/>
      <c r="D16" s="1"/>
      <c r="E16" s="16">
        <v>1</v>
      </c>
      <c r="F16" s="16">
        <v>1328</v>
      </c>
      <c r="G16" s="80"/>
      <c r="H16" s="80"/>
      <c r="I16" s="81">
        <v>0</v>
      </c>
      <c r="J16" s="82">
        <v>0</v>
      </c>
      <c r="K16" s="83">
        <v>0</v>
      </c>
      <c r="L16" s="128" t="e">
        <f t="shared" si="0"/>
        <v>#DIV/0!</v>
      </c>
      <c r="M16" s="77" t="e">
        <f t="shared" si="1"/>
        <v>#DIV/0!</v>
      </c>
      <c r="N16" s="77" t="e">
        <f t="shared" si="2"/>
        <v>#DIV/0!</v>
      </c>
      <c r="O16" s="78"/>
    </row>
    <row r="17" spans="1:15" x14ac:dyDescent="0.3">
      <c r="A17" s="1">
        <v>150133</v>
      </c>
      <c r="B17" s="1" t="s">
        <v>45</v>
      </c>
      <c r="C17" s="1"/>
      <c r="D17" s="1"/>
      <c r="E17" s="16">
        <v>1</v>
      </c>
      <c r="F17" s="16">
        <v>1219</v>
      </c>
      <c r="G17" s="80"/>
      <c r="H17" s="80"/>
      <c r="I17" s="81">
        <v>0</v>
      </c>
      <c r="J17" s="82">
        <v>0</v>
      </c>
      <c r="K17" s="83">
        <v>0</v>
      </c>
      <c r="L17" s="128" t="e">
        <f t="shared" si="0"/>
        <v>#DIV/0!</v>
      </c>
      <c r="M17" s="77" t="e">
        <f t="shared" si="1"/>
        <v>#DIV/0!</v>
      </c>
      <c r="N17" s="77" t="e">
        <f t="shared" si="2"/>
        <v>#DIV/0!</v>
      </c>
      <c r="O17" s="78"/>
    </row>
    <row r="18" spans="1:15" x14ac:dyDescent="0.3">
      <c r="A18" s="1">
        <v>150031</v>
      </c>
      <c r="B18" s="1" t="s">
        <v>46</v>
      </c>
      <c r="C18" s="1"/>
      <c r="D18" s="1"/>
      <c r="E18" s="16">
        <v>1</v>
      </c>
      <c r="F18" s="16">
        <v>1130</v>
      </c>
      <c r="G18" s="80"/>
      <c r="H18" s="80"/>
      <c r="I18" s="81">
        <v>0</v>
      </c>
      <c r="J18" s="82">
        <v>0</v>
      </c>
      <c r="K18" s="83">
        <v>0</v>
      </c>
      <c r="L18" s="128" t="e">
        <f t="shared" si="0"/>
        <v>#DIV/0!</v>
      </c>
      <c r="M18" s="77" t="e">
        <f t="shared" si="1"/>
        <v>#DIV/0!</v>
      </c>
      <c r="N18" s="77" t="e">
        <f t="shared" si="2"/>
        <v>#DIV/0!</v>
      </c>
      <c r="O18" s="78"/>
    </row>
    <row r="19" spans="1:15" x14ac:dyDescent="0.3">
      <c r="A19" s="1">
        <v>135927</v>
      </c>
      <c r="B19" s="1" t="s">
        <v>47</v>
      </c>
      <c r="C19" s="1"/>
      <c r="D19" s="1"/>
      <c r="E19" s="16">
        <v>1</v>
      </c>
      <c r="F19" s="16">
        <v>1033</v>
      </c>
      <c r="G19" s="80"/>
      <c r="H19" s="80"/>
      <c r="I19" s="81">
        <v>0</v>
      </c>
      <c r="J19" s="82">
        <v>0</v>
      </c>
      <c r="K19" s="83">
        <v>0</v>
      </c>
      <c r="L19" s="128" t="e">
        <f t="shared" si="0"/>
        <v>#DIV/0!</v>
      </c>
      <c r="M19" s="77" t="e">
        <f t="shared" si="1"/>
        <v>#DIV/0!</v>
      </c>
      <c r="N19" s="77" t="e">
        <f t="shared" si="2"/>
        <v>#DIV/0!</v>
      </c>
      <c r="O19" s="78"/>
    </row>
    <row r="20" spans="1:15" x14ac:dyDescent="0.3">
      <c r="A20" s="1">
        <v>150598</v>
      </c>
      <c r="B20" s="1" t="s">
        <v>48</v>
      </c>
      <c r="C20" s="1"/>
      <c r="D20" s="1"/>
      <c r="E20" s="16">
        <v>1</v>
      </c>
      <c r="F20" s="16">
        <v>839</v>
      </c>
      <c r="G20" s="80"/>
      <c r="H20" s="80"/>
      <c r="I20" s="81">
        <v>0</v>
      </c>
      <c r="J20" s="82">
        <v>0</v>
      </c>
      <c r="K20" s="83">
        <v>0</v>
      </c>
      <c r="L20" s="128" t="e">
        <f t="shared" si="0"/>
        <v>#DIV/0!</v>
      </c>
      <c r="M20" s="77" t="e">
        <f t="shared" si="1"/>
        <v>#DIV/0!</v>
      </c>
      <c r="N20" s="77" t="e">
        <f t="shared" si="2"/>
        <v>#DIV/0!</v>
      </c>
      <c r="O20" s="78"/>
    </row>
    <row r="21" spans="1:15" x14ac:dyDescent="0.3">
      <c r="A21" s="1">
        <v>151034</v>
      </c>
      <c r="B21" s="1" t="s">
        <v>49</v>
      </c>
      <c r="C21" s="1"/>
      <c r="D21" s="1"/>
      <c r="E21" s="16">
        <v>1</v>
      </c>
      <c r="F21" s="16">
        <v>791</v>
      </c>
      <c r="G21" s="80"/>
      <c r="H21" s="80"/>
      <c r="I21" s="81">
        <v>0</v>
      </c>
      <c r="J21" s="82">
        <v>0</v>
      </c>
      <c r="K21" s="83">
        <v>0</v>
      </c>
      <c r="L21" s="128" t="e">
        <f t="shared" si="0"/>
        <v>#DIV/0!</v>
      </c>
      <c r="M21" s="77" t="e">
        <f t="shared" si="1"/>
        <v>#DIV/0!</v>
      </c>
      <c r="N21" s="77" t="e">
        <f t="shared" si="2"/>
        <v>#DIV/0!</v>
      </c>
      <c r="O21" s="78"/>
    </row>
    <row r="22" spans="1:15" x14ac:dyDescent="0.3">
      <c r="A22" s="58">
        <v>126994</v>
      </c>
      <c r="B22" s="58" t="s">
        <v>171</v>
      </c>
      <c r="C22" s="59"/>
      <c r="D22" s="1"/>
      <c r="E22" s="16">
        <v>1</v>
      </c>
      <c r="F22" s="16">
        <v>774</v>
      </c>
      <c r="G22" s="80"/>
      <c r="H22" s="80"/>
      <c r="I22" s="81">
        <v>0</v>
      </c>
      <c r="J22" s="82">
        <v>0</v>
      </c>
      <c r="K22" s="83">
        <v>0</v>
      </c>
      <c r="L22" s="128" t="e">
        <f t="shared" si="0"/>
        <v>#DIV/0!</v>
      </c>
      <c r="M22" s="77" t="e">
        <f>L22*12</f>
        <v>#DIV/0!</v>
      </c>
      <c r="N22" s="77" t="e">
        <f t="shared" si="2"/>
        <v>#DIV/0!</v>
      </c>
      <c r="O22" s="78"/>
    </row>
    <row r="23" spans="1:15" x14ac:dyDescent="0.3">
      <c r="A23" s="1">
        <v>148476</v>
      </c>
      <c r="B23" s="1" t="s">
        <v>50</v>
      </c>
      <c r="C23" s="1"/>
      <c r="D23" s="1"/>
      <c r="E23" s="16">
        <v>1</v>
      </c>
      <c r="F23" s="16">
        <v>766</v>
      </c>
      <c r="G23" s="80"/>
      <c r="H23" s="80"/>
      <c r="I23" s="81">
        <v>0</v>
      </c>
      <c r="J23" s="82">
        <v>0</v>
      </c>
      <c r="K23" s="83">
        <v>0</v>
      </c>
      <c r="L23" s="128" t="e">
        <f t="shared" si="0"/>
        <v>#DIV/0!</v>
      </c>
      <c r="M23" s="77" t="e">
        <f t="shared" si="1"/>
        <v>#DIV/0!</v>
      </c>
      <c r="N23" s="77" t="e">
        <f t="shared" si="2"/>
        <v>#DIV/0!</v>
      </c>
      <c r="O23" s="78"/>
    </row>
    <row r="24" spans="1:15" x14ac:dyDescent="0.3">
      <c r="A24" s="1">
        <v>130828</v>
      </c>
      <c r="B24" s="1" t="s">
        <v>51</v>
      </c>
      <c r="C24" s="1"/>
      <c r="D24" s="1"/>
      <c r="E24" s="16">
        <v>1</v>
      </c>
      <c r="F24" s="16">
        <v>760</v>
      </c>
      <c r="G24" s="80"/>
      <c r="H24" s="80"/>
      <c r="I24" s="81">
        <v>0</v>
      </c>
      <c r="J24" s="82">
        <v>0</v>
      </c>
      <c r="K24" s="83">
        <v>0</v>
      </c>
      <c r="L24" s="128" t="e">
        <f t="shared" si="0"/>
        <v>#DIV/0!</v>
      </c>
      <c r="M24" s="77" t="e">
        <f t="shared" si="1"/>
        <v>#DIV/0!</v>
      </c>
      <c r="N24" s="77" t="e">
        <f t="shared" si="2"/>
        <v>#DIV/0!</v>
      </c>
      <c r="O24" s="78"/>
    </row>
    <row r="25" spans="1:15" x14ac:dyDescent="0.3">
      <c r="A25" s="58">
        <v>6469442</v>
      </c>
      <c r="B25" s="58" t="s">
        <v>172</v>
      </c>
      <c r="C25" s="59"/>
      <c r="D25" s="1"/>
      <c r="E25" s="16">
        <v>1</v>
      </c>
      <c r="F25" s="16">
        <v>758</v>
      </c>
      <c r="G25" s="80"/>
      <c r="H25" s="80"/>
      <c r="I25" s="81">
        <v>0</v>
      </c>
      <c r="J25" s="82">
        <v>0</v>
      </c>
      <c r="K25" s="83">
        <v>0</v>
      </c>
      <c r="L25" s="128" t="e">
        <f t="shared" si="0"/>
        <v>#DIV/0!</v>
      </c>
      <c r="M25" s="77" t="e">
        <f>L25*100</f>
        <v>#DIV/0!</v>
      </c>
      <c r="N25" s="77" t="e">
        <f t="shared" si="2"/>
        <v>#DIV/0!</v>
      </c>
      <c r="O25" s="78"/>
    </row>
    <row r="26" spans="1:15" x14ac:dyDescent="0.3">
      <c r="A26" s="1">
        <v>135962</v>
      </c>
      <c r="B26" s="1" t="s">
        <v>52</v>
      </c>
      <c r="C26" s="1"/>
      <c r="D26" s="1"/>
      <c r="E26" s="16">
        <v>1</v>
      </c>
      <c r="F26" s="16">
        <v>660</v>
      </c>
      <c r="G26" s="80"/>
      <c r="H26" s="80"/>
      <c r="I26" s="81">
        <v>0</v>
      </c>
      <c r="J26" s="82">
        <v>0</v>
      </c>
      <c r="K26" s="83">
        <v>0</v>
      </c>
      <c r="L26" s="128" t="e">
        <f t="shared" si="0"/>
        <v>#DIV/0!</v>
      </c>
      <c r="M26" s="77" t="e">
        <f t="shared" si="1"/>
        <v>#DIV/0!</v>
      </c>
      <c r="N26" s="77" t="e">
        <f t="shared" si="2"/>
        <v>#DIV/0!</v>
      </c>
      <c r="O26" s="78"/>
    </row>
    <row r="27" spans="1:15" x14ac:dyDescent="0.3">
      <c r="A27" s="1">
        <v>130772</v>
      </c>
      <c r="B27" s="1" t="s">
        <v>53</v>
      </c>
      <c r="C27" s="1"/>
      <c r="D27" s="1"/>
      <c r="E27" s="16">
        <v>1</v>
      </c>
      <c r="F27" s="16">
        <v>650</v>
      </c>
      <c r="G27" s="80"/>
      <c r="H27" s="80"/>
      <c r="I27" s="81">
        <v>0</v>
      </c>
      <c r="J27" s="82">
        <v>0</v>
      </c>
      <c r="K27" s="83">
        <v>0</v>
      </c>
      <c r="L27" s="128" t="e">
        <f t="shared" si="0"/>
        <v>#DIV/0!</v>
      </c>
      <c r="M27" s="77" t="e">
        <f t="shared" si="1"/>
        <v>#DIV/0!</v>
      </c>
      <c r="N27" s="77" t="e">
        <f t="shared" si="2"/>
        <v>#DIV/0!</v>
      </c>
      <c r="O27" s="78"/>
    </row>
    <row r="28" spans="1:15" x14ac:dyDescent="0.3">
      <c r="A28" s="58">
        <v>6117377</v>
      </c>
      <c r="B28" s="58" t="s">
        <v>173</v>
      </c>
      <c r="C28" s="59"/>
      <c r="D28" s="1"/>
      <c r="E28" s="16">
        <v>1</v>
      </c>
      <c r="F28" s="16">
        <v>647</v>
      </c>
      <c r="G28" s="80"/>
      <c r="H28" s="80"/>
      <c r="I28" s="81">
        <v>0</v>
      </c>
      <c r="J28" s="82">
        <v>0</v>
      </c>
      <c r="K28" s="83">
        <v>0</v>
      </c>
      <c r="L28" s="128" t="e">
        <f t="shared" si="0"/>
        <v>#DIV/0!</v>
      </c>
      <c r="M28" s="77" t="e">
        <f>L28*10</f>
        <v>#DIV/0!</v>
      </c>
      <c r="N28" s="77" t="e">
        <f t="shared" si="2"/>
        <v>#DIV/0!</v>
      </c>
      <c r="O28" s="78"/>
    </row>
    <row r="29" spans="1:15" x14ac:dyDescent="0.3">
      <c r="A29" s="1">
        <v>333944</v>
      </c>
      <c r="B29" s="1" t="s">
        <v>54</v>
      </c>
      <c r="C29" s="1"/>
      <c r="D29" s="1"/>
      <c r="E29" s="16">
        <v>1</v>
      </c>
      <c r="F29" s="16">
        <v>624</v>
      </c>
      <c r="G29" s="80"/>
      <c r="H29" s="80"/>
      <c r="I29" s="81">
        <v>0</v>
      </c>
      <c r="J29" s="82">
        <v>0</v>
      </c>
      <c r="K29" s="83">
        <v>0</v>
      </c>
      <c r="L29" s="128" t="e">
        <f t="shared" si="0"/>
        <v>#DIV/0!</v>
      </c>
      <c r="M29" s="77" t="e">
        <f t="shared" si="1"/>
        <v>#DIV/0!</v>
      </c>
      <c r="N29" s="77" t="e">
        <f t="shared" si="2"/>
        <v>#DIV/0!</v>
      </c>
      <c r="O29" s="78"/>
    </row>
    <row r="30" spans="1:15" x14ac:dyDescent="0.3">
      <c r="A30" s="1">
        <v>150601</v>
      </c>
      <c r="B30" s="1" t="s">
        <v>55</v>
      </c>
      <c r="C30" s="1"/>
      <c r="D30" s="1"/>
      <c r="E30" s="16">
        <v>1</v>
      </c>
      <c r="F30" s="16">
        <v>605</v>
      </c>
      <c r="G30" s="80"/>
      <c r="H30" s="80"/>
      <c r="I30" s="81">
        <v>0</v>
      </c>
      <c r="J30" s="82">
        <v>0</v>
      </c>
      <c r="K30" s="83">
        <v>0</v>
      </c>
      <c r="L30" s="128" t="e">
        <f t="shared" si="0"/>
        <v>#DIV/0!</v>
      </c>
      <c r="M30" s="77" t="e">
        <f t="shared" si="1"/>
        <v>#DIV/0!</v>
      </c>
      <c r="N30" s="77" t="e">
        <f t="shared" si="2"/>
        <v>#DIV/0!</v>
      </c>
      <c r="O30" s="78"/>
    </row>
    <row r="31" spans="1:15" x14ac:dyDescent="0.3">
      <c r="A31" s="1">
        <v>4163497</v>
      </c>
      <c r="B31" s="1" t="s">
        <v>56</v>
      </c>
      <c r="C31" s="1"/>
      <c r="D31" s="1"/>
      <c r="E31" s="16">
        <v>1</v>
      </c>
      <c r="F31" s="16">
        <v>594</v>
      </c>
      <c r="G31" s="80"/>
      <c r="H31" s="80"/>
      <c r="I31" s="81">
        <v>0</v>
      </c>
      <c r="J31" s="82">
        <v>0</v>
      </c>
      <c r="K31" s="83">
        <v>0</v>
      </c>
      <c r="L31" s="128" t="e">
        <f t="shared" si="0"/>
        <v>#DIV/0!</v>
      </c>
      <c r="M31" s="77" t="e">
        <f t="shared" si="1"/>
        <v>#DIV/0!</v>
      </c>
      <c r="N31" s="77" t="e">
        <f t="shared" si="2"/>
        <v>#DIV/0!</v>
      </c>
      <c r="O31" s="78"/>
    </row>
    <row r="32" spans="1:15" x14ac:dyDescent="0.3">
      <c r="A32" s="1">
        <v>130043</v>
      </c>
      <c r="B32" s="1" t="s">
        <v>57</v>
      </c>
      <c r="C32" s="1"/>
      <c r="D32" s="1"/>
      <c r="E32" s="16">
        <v>1</v>
      </c>
      <c r="F32" s="16">
        <v>575</v>
      </c>
      <c r="G32" s="80"/>
      <c r="H32" s="80"/>
      <c r="I32" s="81">
        <v>0</v>
      </c>
      <c r="J32" s="82">
        <v>0</v>
      </c>
      <c r="K32" s="83">
        <v>0</v>
      </c>
      <c r="L32" s="128" t="e">
        <f t="shared" si="0"/>
        <v>#DIV/0!</v>
      </c>
      <c r="M32" s="77" t="e">
        <f t="shared" si="1"/>
        <v>#DIV/0!</v>
      </c>
      <c r="N32" s="77" t="e">
        <f t="shared" si="2"/>
        <v>#DIV/0!</v>
      </c>
      <c r="O32" s="78"/>
    </row>
    <row r="33" spans="1:15" x14ac:dyDescent="0.3">
      <c r="A33" s="1">
        <v>177999</v>
      </c>
      <c r="B33" s="1" t="s">
        <v>58</v>
      </c>
      <c r="C33" s="1"/>
      <c r="D33" s="1"/>
      <c r="E33" s="16">
        <v>1</v>
      </c>
      <c r="F33" s="16">
        <v>540</v>
      </c>
      <c r="G33" s="80"/>
      <c r="H33" s="80"/>
      <c r="I33" s="81">
        <v>0</v>
      </c>
      <c r="J33" s="82">
        <v>0</v>
      </c>
      <c r="K33" s="83">
        <v>0</v>
      </c>
      <c r="L33" s="128" t="e">
        <f t="shared" si="0"/>
        <v>#DIV/0!</v>
      </c>
      <c r="M33" s="77" t="e">
        <f t="shared" si="1"/>
        <v>#DIV/0!</v>
      </c>
      <c r="N33" s="77" t="e">
        <f t="shared" si="2"/>
        <v>#DIV/0!</v>
      </c>
      <c r="O33" s="78"/>
    </row>
    <row r="34" spans="1:15" x14ac:dyDescent="0.3">
      <c r="A34" s="58">
        <v>1492539</v>
      </c>
      <c r="B34" s="58" t="s">
        <v>174</v>
      </c>
      <c r="C34" s="59"/>
      <c r="D34" s="1"/>
      <c r="E34" s="16">
        <v>1</v>
      </c>
      <c r="F34" s="16">
        <v>529</v>
      </c>
      <c r="G34" s="80"/>
      <c r="H34" s="80"/>
      <c r="I34" s="81">
        <v>0</v>
      </c>
      <c r="J34" s="82">
        <v>0</v>
      </c>
      <c r="K34" s="83">
        <v>0</v>
      </c>
      <c r="L34" s="128" t="e">
        <f t="shared" si="0"/>
        <v>#DIV/0!</v>
      </c>
      <c r="M34" s="129" t="e">
        <f>L34*55</f>
        <v>#DIV/0!</v>
      </c>
      <c r="N34" s="77" t="e">
        <f t="shared" si="2"/>
        <v>#DIV/0!</v>
      </c>
      <c r="O34" s="78"/>
    </row>
    <row r="35" spans="1:15" x14ac:dyDescent="0.3">
      <c r="A35" s="1">
        <v>148487</v>
      </c>
      <c r="B35" s="1" t="s">
        <v>59</v>
      </c>
      <c r="C35" s="1"/>
      <c r="D35" s="1"/>
      <c r="E35" s="16">
        <v>1</v>
      </c>
      <c r="F35" s="16">
        <v>526</v>
      </c>
      <c r="G35" s="80"/>
      <c r="H35" s="80"/>
      <c r="I35" s="81">
        <v>0</v>
      </c>
      <c r="J35" s="82">
        <v>0</v>
      </c>
      <c r="K35" s="83">
        <v>0</v>
      </c>
      <c r="L35" s="128" t="e">
        <f t="shared" si="0"/>
        <v>#DIV/0!</v>
      </c>
      <c r="M35" s="77" t="e">
        <f t="shared" si="1"/>
        <v>#DIV/0!</v>
      </c>
      <c r="N35" s="77" t="e">
        <f t="shared" si="2"/>
        <v>#DIV/0!</v>
      </c>
      <c r="O35" s="78"/>
    </row>
    <row r="36" spans="1:15" x14ac:dyDescent="0.3">
      <c r="A36" s="1">
        <v>316557</v>
      </c>
      <c r="B36" s="1" t="s">
        <v>60</v>
      </c>
      <c r="C36" s="1"/>
      <c r="D36" s="1"/>
      <c r="E36" s="16">
        <v>1</v>
      </c>
      <c r="F36" s="16">
        <v>487</v>
      </c>
      <c r="G36" s="80"/>
      <c r="H36" s="80"/>
      <c r="I36" s="81">
        <v>0</v>
      </c>
      <c r="J36" s="82">
        <v>0</v>
      </c>
      <c r="K36" s="83">
        <v>0</v>
      </c>
      <c r="L36" s="128" t="e">
        <f t="shared" si="0"/>
        <v>#DIV/0!</v>
      </c>
      <c r="M36" s="77" t="e">
        <f t="shared" si="1"/>
        <v>#DIV/0!</v>
      </c>
      <c r="N36" s="77" t="e">
        <f t="shared" si="2"/>
        <v>#DIV/0!</v>
      </c>
      <c r="O36" s="78"/>
    </row>
    <row r="37" spans="1:15" x14ac:dyDescent="0.3">
      <c r="A37" s="1">
        <v>7250988</v>
      </c>
      <c r="B37" s="1" t="s">
        <v>61</v>
      </c>
      <c r="C37" s="1"/>
      <c r="D37" s="1"/>
      <c r="E37" s="16">
        <v>1</v>
      </c>
      <c r="F37" s="16">
        <v>456</v>
      </c>
      <c r="G37" s="80"/>
      <c r="H37" s="80"/>
      <c r="I37" s="81">
        <v>0</v>
      </c>
      <c r="J37" s="82">
        <v>0</v>
      </c>
      <c r="K37" s="83">
        <v>0</v>
      </c>
      <c r="L37" s="128" t="e">
        <f t="shared" si="0"/>
        <v>#DIV/0!</v>
      </c>
      <c r="M37" s="77" t="e">
        <f t="shared" si="1"/>
        <v>#DIV/0!</v>
      </c>
      <c r="N37" s="77" t="e">
        <f t="shared" si="2"/>
        <v>#DIV/0!</v>
      </c>
      <c r="O37" s="78"/>
    </row>
    <row r="38" spans="1:15" x14ac:dyDescent="0.3">
      <c r="A38" s="1">
        <v>150042</v>
      </c>
      <c r="B38" s="1" t="s">
        <v>62</v>
      </c>
      <c r="C38" s="1"/>
      <c r="D38" s="1"/>
      <c r="E38" s="16">
        <v>1</v>
      </c>
      <c r="F38" s="16">
        <v>450</v>
      </c>
      <c r="G38" s="80"/>
      <c r="H38" s="80"/>
      <c r="I38" s="81">
        <v>0</v>
      </c>
      <c r="J38" s="82">
        <v>0</v>
      </c>
      <c r="K38" s="83">
        <v>0</v>
      </c>
      <c r="L38" s="128" t="e">
        <f t="shared" si="0"/>
        <v>#DIV/0!</v>
      </c>
      <c r="M38" s="77" t="e">
        <f t="shared" si="1"/>
        <v>#DIV/0!</v>
      </c>
      <c r="N38" s="77" t="e">
        <f t="shared" si="2"/>
        <v>#DIV/0!</v>
      </c>
      <c r="O38" s="78"/>
    </row>
    <row r="39" spans="1:15" x14ac:dyDescent="0.3">
      <c r="A39" s="1">
        <v>5499062</v>
      </c>
      <c r="B39" s="1" t="s">
        <v>63</v>
      </c>
      <c r="C39" s="1"/>
      <c r="D39" s="1"/>
      <c r="E39" s="16">
        <v>1</v>
      </c>
      <c r="F39" s="16">
        <v>379</v>
      </c>
      <c r="G39" s="80"/>
      <c r="H39" s="80"/>
      <c r="I39" s="81">
        <v>0</v>
      </c>
      <c r="J39" s="82">
        <v>0</v>
      </c>
      <c r="K39" s="83">
        <v>0</v>
      </c>
      <c r="L39" s="128" t="e">
        <f t="shared" si="0"/>
        <v>#DIV/0!</v>
      </c>
      <c r="M39" s="77" t="e">
        <f t="shared" si="1"/>
        <v>#DIV/0!</v>
      </c>
      <c r="N39" s="77" t="e">
        <f t="shared" si="2"/>
        <v>#DIV/0!</v>
      </c>
      <c r="O39" s="78"/>
    </row>
    <row r="40" spans="1:15" x14ac:dyDescent="0.3">
      <c r="A40" s="1">
        <v>3116727</v>
      </c>
      <c r="B40" s="1" t="s">
        <v>64</v>
      </c>
      <c r="C40" s="1"/>
      <c r="D40" s="1"/>
      <c r="E40" s="16">
        <v>1</v>
      </c>
      <c r="F40" s="16">
        <v>366</v>
      </c>
      <c r="G40" s="80"/>
      <c r="H40" s="80"/>
      <c r="I40" s="81">
        <v>0</v>
      </c>
      <c r="J40" s="82">
        <v>0</v>
      </c>
      <c r="K40" s="83">
        <v>0</v>
      </c>
      <c r="L40" s="128" t="e">
        <f t="shared" si="0"/>
        <v>#DIV/0!</v>
      </c>
      <c r="M40" s="77" t="e">
        <f t="shared" si="1"/>
        <v>#DIV/0!</v>
      </c>
      <c r="N40" s="77" t="e">
        <f t="shared" si="2"/>
        <v>#DIV/0!</v>
      </c>
      <c r="O40" s="78"/>
    </row>
    <row r="41" spans="1:15" x14ac:dyDescent="0.3">
      <c r="A41" s="1">
        <v>130839</v>
      </c>
      <c r="B41" s="1" t="s">
        <v>65</v>
      </c>
      <c r="C41" s="1"/>
      <c r="D41" s="1"/>
      <c r="E41" s="16">
        <v>1</v>
      </c>
      <c r="F41" s="16">
        <v>360</v>
      </c>
      <c r="G41" s="80"/>
      <c r="H41" s="80"/>
      <c r="I41" s="81">
        <v>0</v>
      </c>
      <c r="J41" s="82">
        <v>0</v>
      </c>
      <c r="K41" s="83">
        <v>0</v>
      </c>
      <c r="L41" s="128" t="e">
        <f t="shared" si="0"/>
        <v>#DIV/0!</v>
      </c>
      <c r="M41" s="77" t="e">
        <f t="shared" si="1"/>
        <v>#DIV/0!</v>
      </c>
      <c r="N41" s="77" t="e">
        <f t="shared" si="2"/>
        <v>#DIV/0!</v>
      </c>
      <c r="O41" s="78"/>
    </row>
    <row r="42" spans="1:15" x14ac:dyDescent="0.3">
      <c r="A42" s="1">
        <v>5176716</v>
      </c>
      <c r="B42" s="1" t="s">
        <v>66</v>
      </c>
      <c r="C42" s="1"/>
      <c r="D42" s="1"/>
      <c r="E42" s="16">
        <v>1</v>
      </c>
      <c r="F42" s="16">
        <v>359</v>
      </c>
      <c r="G42" s="80"/>
      <c r="H42" s="80"/>
      <c r="I42" s="81">
        <v>0</v>
      </c>
      <c r="J42" s="82">
        <v>0</v>
      </c>
      <c r="K42" s="83">
        <v>0</v>
      </c>
      <c r="L42" s="128" t="e">
        <f t="shared" si="0"/>
        <v>#DIV/0!</v>
      </c>
      <c r="M42" s="77" t="e">
        <f t="shared" si="1"/>
        <v>#DIV/0!</v>
      </c>
      <c r="N42" s="77" t="e">
        <f t="shared" si="2"/>
        <v>#DIV/0!</v>
      </c>
      <c r="O42" s="78"/>
    </row>
    <row r="43" spans="1:15" x14ac:dyDescent="0.3">
      <c r="A43" s="58">
        <v>3779911</v>
      </c>
      <c r="B43" s="58" t="s">
        <v>175</v>
      </c>
      <c r="C43" s="59"/>
      <c r="D43" s="1"/>
      <c r="E43" s="16">
        <v>1</v>
      </c>
      <c r="F43" s="16">
        <v>350</v>
      </c>
      <c r="G43" s="80"/>
      <c r="H43" s="80"/>
      <c r="I43" s="81">
        <v>0</v>
      </c>
      <c r="J43" s="82">
        <v>0</v>
      </c>
      <c r="K43" s="83">
        <v>0</v>
      </c>
      <c r="L43" s="128" t="e">
        <f t="shared" si="0"/>
        <v>#DIV/0!</v>
      </c>
      <c r="M43" s="77" t="e">
        <f>L43*20</f>
        <v>#DIV/0!</v>
      </c>
      <c r="N43" s="77" t="e">
        <f t="shared" si="2"/>
        <v>#DIV/0!</v>
      </c>
      <c r="O43" s="78"/>
    </row>
    <row r="44" spans="1:15" x14ac:dyDescent="0.3">
      <c r="A44" s="1">
        <v>149969</v>
      </c>
      <c r="B44" s="1" t="s">
        <v>215</v>
      </c>
      <c r="C44" s="1"/>
      <c r="D44" s="1"/>
      <c r="E44" s="16">
        <v>1</v>
      </c>
      <c r="F44" s="16">
        <v>348</v>
      </c>
      <c r="G44" s="80"/>
      <c r="H44" s="80"/>
      <c r="I44" s="81">
        <v>0</v>
      </c>
      <c r="J44" s="82">
        <v>0</v>
      </c>
      <c r="K44" s="83">
        <v>0</v>
      </c>
      <c r="L44" s="128" t="e">
        <f t="shared" si="0"/>
        <v>#DIV/0!</v>
      </c>
      <c r="M44" s="128" t="e">
        <f>L44*4</f>
        <v>#DIV/0!</v>
      </c>
      <c r="N44" s="77" t="e">
        <f t="shared" si="2"/>
        <v>#DIV/0!</v>
      </c>
      <c r="O44" s="78"/>
    </row>
    <row r="45" spans="1:15" x14ac:dyDescent="0.3">
      <c r="A45" s="1">
        <v>3116773</v>
      </c>
      <c r="B45" s="1" t="s">
        <v>67</v>
      </c>
      <c r="C45" s="1"/>
      <c r="D45" s="1"/>
      <c r="E45" s="16">
        <v>1</v>
      </c>
      <c r="F45" s="16">
        <v>340</v>
      </c>
      <c r="G45" s="80"/>
      <c r="H45" s="80"/>
      <c r="I45" s="81">
        <v>0</v>
      </c>
      <c r="J45" s="82">
        <v>0</v>
      </c>
      <c r="K45" s="83">
        <v>0</v>
      </c>
      <c r="L45" s="128" t="e">
        <f t="shared" si="0"/>
        <v>#DIV/0!</v>
      </c>
      <c r="M45" s="77" t="e">
        <f t="shared" si="1"/>
        <v>#DIV/0!</v>
      </c>
      <c r="N45" s="77" t="e">
        <f t="shared" si="2"/>
        <v>#DIV/0!</v>
      </c>
      <c r="O45" s="78"/>
    </row>
    <row r="46" spans="1:15" x14ac:dyDescent="0.3">
      <c r="A46" s="58">
        <v>6469431</v>
      </c>
      <c r="B46" s="58" t="s">
        <v>176</v>
      </c>
      <c r="C46" s="59"/>
      <c r="D46" s="1"/>
      <c r="E46" s="16">
        <v>1</v>
      </c>
      <c r="F46" s="16">
        <v>332</v>
      </c>
      <c r="G46" s="80"/>
      <c r="H46" s="80"/>
      <c r="I46" s="81">
        <v>0</v>
      </c>
      <c r="J46" s="82">
        <v>0</v>
      </c>
      <c r="K46" s="83">
        <v>0</v>
      </c>
      <c r="L46" s="128" t="e">
        <f t="shared" si="0"/>
        <v>#DIV/0!</v>
      </c>
      <c r="M46" s="77" t="e">
        <f>L46*100</f>
        <v>#DIV/0!</v>
      </c>
      <c r="N46" s="77" t="e">
        <f t="shared" si="2"/>
        <v>#DIV/0!</v>
      </c>
      <c r="O46" s="78"/>
    </row>
    <row r="47" spans="1:15" x14ac:dyDescent="0.3">
      <c r="A47" s="1">
        <v>461797</v>
      </c>
      <c r="B47" s="1" t="s">
        <v>68</v>
      </c>
      <c r="C47" s="1"/>
      <c r="D47" s="1"/>
      <c r="E47" s="16">
        <v>1</v>
      </c>
      <c r="F47" s="16">
        <v>327</v>
      </c>
      <c r="G47" s="80"/>
      <c r="H47" s="80"/>
      <c r="I47" s="81">
        <v>0</v>
      </c>
      <c r="J47" s="82">
        <v>0</v>
      </c>
      <c r="K47" s="83">
        <v>0</v>
      </c>
      <c r="L47" s="128" t="e">
        <f t="shared" si="0"/>
        <v>#DIV/0!</v>
      </c>
      <c r="M47" s="77" t="e">
        <f t="shared" si="1"/>
        <v>#DIV/0!</v>
      </c>
      <c r="N47" s="77" t="e">
        <f t="shared" si="2"/>
        <v>#DIV/0!</v>
      </c>
      <c r="O47" s="78"/>
    </row>
    <row r="48" spans="1:15" x14ac:dyDescent="0.3">
      <c r="A48" s="1">
        <v>135984</v>
      </c>
      <c r="B48" s="1" t="s">
        <v>69</v>
      </c>
      <c r="C48" s="1"/>
      <c r="D48" s="1"/>
      <c r="E48" s="16">
        <v>1</v>
      </c>
      <c r="F48" s="16">
        <v>325</v>
      </c>
      <c r="G48" s="80"/>
      <c r="H48" s="80"/>
      <c r="I48" s="81">
        <v>0</v>
      </c>
      <c r="J48" s="82">
        <v>0</v>
      </c>
      <c r="K48" s="83">
        <v>0</v>
      </c>
      <c r="L48" s="128" t="e">
        <f t="shared" si="0"/>
        <v>#DIV/0!</v>
      </c>
      <c r="M48" s="77" t="e">
        <f t="shared" si="1"/>
        <v>#DIV/0!</v>
      </c>
      <c r="N48" s="77" t="e">
        <f t="shared" si="2"/>
        <v>#DIV/0!</v>
      </c>
      <c r="O48" s="78"/>
    </row>
    <row r="49" spans="1:15" x14ac:dyDescent="0.3">
      <c r="A49" s="1">
        <v>125169</v>
      </c>
      <c r="B49" s="1" t="s">
        <v>70</v>
      </c>
      <c r="C49" s="1"/>
      <c r="D49" s="1"/>
      <c r="E49" s="16">
        <v>1</v>
      </c>
      <c r="F49" s="16">
        <v>314</v>
      </c>
      <c r="G49" s="80"/>
      <c r="H49" s="80"/>
      <c r="I49" s="81">
        <v>0</v>
      </c>
      <c r="J49" s="82">
        <v>0</v>
      </c>
      <c r="K49" s="83">
        <v>0</v>
      </c>
      <c r="L49" s="128" t="e">
        <f t="shared" si="0"/>
        <v>#DIV/0!</v>
      </c>
      <c r="M49" s="77" t="e">
        <f t="shared" si="1"/>
        <v>#DIV/0!</v>
      </c>
      <c r="N49" s="77" t="e">
        <f t="shared" si="2"/>
        <v>#DIV/0!</v>
      </c>
      <c r="O49" s="78"/>
    </row>
    <row r="50" spans="1:15" x14ac:dyDescent="0.3">
      <c r="A50" s="58">
        <v>105811</v>
      </c>
      <c r="B50" s="58" t="s">
        <v>163</v>
      </c>
      <c r="C50" s="59"/>
      <c r="D50" s="1"/>
      <c r="E50" s="16">
        <v>1</v>
      </c>
      <c r="F50" s="16">
        <v>313</v>
      </c>
      <c r="G50" s="80"/>
      <c r="H50" s="80"/>
      <c r="I50" s="81">
        <v>0</v>
      </c>
      <c r="J50" s="82">
        <v>0</v>
      </c>
      <c r="K50" s="83">
        <v>0</v>
      </c>
      <c r="L50" s="128" t="e">
        <f t="shared" si="0"/>
        <v>#DIV/0!</v>
      </c>
      <c r="M50" s="130" t="e">
        <f>L50*100</f>
        <v>#DIV/0!</v>
      </c>
      <c r="N50" s="77" t="e">
        <f t="shared" si="2"/>
        <v>#DIV/0!</v>
      </c>
      <c r="O50" s="78"/>
    </row>
    <row r="51" spans="1:15" x14ac:dyDescent="0.3">
      <c r="A51" s="1">
        <v>7250999</v>
      </c>
      <c r="B51" s="1" t="s">
        <v>71</v>
      </c>
      <c r="C51" s="1"/>
      <c r="D51" s="1"/>
      <c r="E51" s="16">
        <v>1</v>
      </c>
      <c r="F51" s="16">
        <v>312</v>
      </c>
      <c r="G51" s="80"/>
      <c r="H51" s="80"/>
      <c r="I51" s="81">
        <v>0</v>
      </c>
      <c r="J51" s="82">
        <v>0</v>
      </c>
      <c r="K51" s="83">
        <v>0</v>
      </c>
      <c r="L51" s="128" t="e">
        <f t="shared" si="0"/>
        <v>#DIV/0!</v>
      </c>
      <c r="M51" s="77" t="e">
        <f t="shared" si="1"/>
        <v>#DIV/0!</v>
      </c>
      <c r="N51" s="77" t="e">
        <f t="shared" si="2"/>
        <v>#DIV/0!</v>
      </c>
      <c r="O51" s="78"/>
    </row>
    <row r="52" spans="1:15" x14ac:dyDescent="0.3">
      <c r="A52" s="1">
        <v>5002534</v>
      </c>
      <c r="B52" s="1" t="s">
        <v>164</v>
      </c>
      <c r="C52" s="54"/>
      <c r="D52" s="1"/>
      <c r="E52" s="16">
        <v>1</v>
      </c>
      <c r="F52" s="16">
        <v>312</v>
      </c>
      <c r="G52" s="80"/>
      <c r="H52" s="80"/>
      <c r="I52" s="81">
        <v>0</v>
      </c>
      <c r="J52" s="82">
        <v>0</v>
      </c>
      <c r="K52" s="83">
        <v>0</v>
      </c>
      <c r="L52" s="128" t="e">
        <f t="shared" si="0"/>
        <v>#DIV/0!</v>
      </c>
      <c r="M52" s="130" t="e">
        <f>L52*1000</f>
        <v>#DIV/0!</v>
      </c>
      <c r="N52" s="77" t="e">
        <f t="shared" si="2"/>
        <v>#DIV/0!</v>
      </c>
      <c r="O52" s="78"/>
    </row>
    <row r="53" spans="1:15" x14ac:dyDescent="0.3">
      <c r="A53" s="1">
        <v>105582</v>
      </c>
      <c r="B53" s="1" t="s">
        <v>165</v>
      </c>
      <c r="C53" s="54"/>
      <c r="D53" s="1"/>
      <c r="E53" s="16">
        <v>1</v>
      </c>
      <c r="F53" s="16">
        <v>310</v>
      </c>
      <c r="G53" s="80"/>
      <c r="H53" s="80"/>
      <c r="I53" s="81">
        <v>0</v>
      </c>
      <c r="J53" s="82">
        <v>0</v>
      </c>
      <c r="K53" s="83">
        <v>0</v>
      </c>
      <c r="L53" s="128" t="e">
        <f t="shared" si="0"/>
        <v>#DIV/0!</v>
      </c>
      <c r="M53" s="130" t="e">
        <f>L53*100</f>
        <v>#DIV/0!</v>
      </c>
      <c r="N53" s="77" t="e">
        <f t="shared" si="2"/>
        <v>#DIV/0!</v>
      </c>
      <c r="O53" s="78"/>
    </row>
    <row r="54" spans="1:15" x14ac:dyDescent="0.3">
      <c r="A54" s="1">
        <v>12832791</v>
      </c>
      <c r="B54" s="1" t="s">
        <v>166</v>
      </c>
      <c r="C54" s="54"/>
      <c r="D54" s="1"/>
      <c r="E54" s="16">
        <v>1</v>
      </c>
      <c r="F54" s="16">
        <v>304</v>
      </c>
      <c r="G54" s="80"/>
      <c r="H54" s="80"/>
      <c r="I54" s="81">
        <v>0</v>
      </c>
      <c r="J54" s="82">
        <v>0</v>
      </c>
      <c r="K54" s="83">
        <v>0</v>
      </c>
      <c r="L54" s="128" t="e">
        <f t="shared" si="0"/>
        <v>#DIV/0!</v>
      </c>
      <c r="M54" s="77" t="e">
        <f>L54*50</f>
        <v>#DIV/0!</v>
      </c>
      <c r="N54" s="77" t="e">
        <f t="shared" si="2"/>
        <v>#DIV/0!</v>
      </c>
      <c r="O54" s="78"/>
    </row>
    <row r="55" spans="1:15" x14ac:dyDescent="0.3">
      <c r="A55" s="1">
        <v>148498</v>
      </c>
      <c r="B55" s="1" t="s">
        <v>72</v>
      </c>
      <c r="C55" s="1"/>
      <c r="D55" s="1"/>
      <c r="E55" s="16">
        <v>1</v>
      </c>
      <c r="F55" s="16">
        <v>304</v>
      </c>
      <c r="G55" s="80"/>
      <c r="H55" s="80"/>
      <c r="I55" s="81">
        <v>0</v>
      </c>
      <c r="J55" s="82">
        <v>0</v>
      </c>
      <c r="K55" s="83">
        <v>0</v>
      </c>
      <c r="L55" s="128" t="e">
        <f t="shared" si="0"/>
        <v>#DIV/0!</v>
      </c>
      <c r="M55" s="77" t="e">
        <f t="shared" si="1"/>
        <v>#DIV/0!</v>
      </c>
      <c r="N55" s="77" t="e">
        <f t="shared" si="2"/>
        <v>#DIV/0!</v>
      </c>
      <c r="O55" s="78"/>
    </row>
    <row r="56" spans="1:15" x14ac:dyDescent="0.3">
      <c r="A56" s="1">
        <v>192296</v>
      </c>
      <c r="B56" s="1" t="s">
        <v>73</v>
      </c>
      <c r="C56" s="1"/>
      <c r="D56" s="1"/>
      <c r="E56" s="16">
        <v>1</v>
      </c>
      <c r="F56" s="16">
        <v>302</v>
      </c>
      <c r="G56" s="80"/>
      <c r="H56" s="80"/>
      <c r="I56" s="81">
        <v>0</v>
      </c>
      <c r="J56" s="82">
        <v>0</v>
      </c>
      <c r="K56" s="83">
        <v>0</v>
      </c>
      <c r="L56" s="128" t="e">
        <f t="shared" si="0"/>
        <v>#DIV/0!</v>
      </c>
      <c r="M56" s="77" t="e">
        <f t="shared" si="1"/>
        <v>#DIV/0!</v>
      </c>
      <c r="N56" s="77" t="e">
        <f t="shared" si="2"/>
        <v>#DIV/0!</v>
      </c>
      <c r="O56" s="78"/>
    </row>
    <row r="57" spans="1:15" x14ac:dyDescent="0.3">
      <c r="A57" s="1">
        <v>2589201</v>
      </c>
      <c r="B57" s="1" t="s">
        <v>74</v>
      </c>
      <c r="C57" s="1"/>
      <c r="D57" s="1"/>
      <c r="E57" s="16">
        <v>1</v>
      </c>
      <c r="F57" s="16">
        <v>300</v>
      </c>
      <c r="G57" s="80"/>
      <c r="H57" s="80"/>
      <c r="I57" s="81">
        <v>0</v>
      </c>
      <c r="J57" s="82">
        <v>0</v>
      </c>
      <c r="K57" s="83">
        <v>0</v>
      </c>
      <c r="L57" s="128" t="e">
        <f t="shared" si="0"/>
        <v>#DIV/0!</v>
      </c>
      <c r="M57" s="77" t="e">
        <f t="shared" si="1"/>
        <v>#DIV/0!</v>
      </c>
      <c r="N57" s="77" t="e">
        <f t="shared" si="2"/>
        <v>#DIV/0!</v>
      </c>
      <c r="O57" s="78"/>
    </row>
    <row r="58" spans="1:15" x14ac:dyDescent="0.3">
      <c r="A58" s="1">
        <v>102491</v>
      </c>
      <c r="B58" s="1" t="s">
        <v>167</v>
      </c>
      <c r="C58" s="54"/>
      <c r="D58" s="1"/>
      <c r="E58" s="16">
        <v>1</v>
      </c>
      <c r="F58" s="16">
        <v>279</v>
      </c>
      <c r="G58" s="80"/>
      <c r="H58" s="80"/>
      <c r="I58" s="81">
        <v>0</v>
      </c>
      <c r="J58" s="82">
        <v>0</v>
      </c>
      <c r="K58" s="83">
        <v>0</v>
      </c>
      <c r="L58" s="128" t="e">
        <f t="shared" si="0"/>
        <v>#DIV/0!</v>
      </c>
      <c r="M58" s="77" t="e">
        <f>L58*100</f>
        <v>#DIV/0!</v>
      </c>
      <c r="N58" s="77" t="e">
        <f t="shared" si="2"/>
        <v>#DIV/0!</v>
      </c>
      <c r="O58" s="78"/>
    </row>
    <row r="59" spans="1:15" x14ac:dyDescent="0.3">
      <c r="A59" s="1">
        <v>564656</v>
      </c>
      <c r="B59" s="1" t="s">
        <v>75</v>
      </c>
      <c r="C59" s="1"/>
      <c r="D59" s="1"/>
      <c r="E59" s="16">
        <v>1</v>
      </c>
      <c r="F59" s="16">
        <v>275</v>
      </c>
      <c r="G59" s="80"/>
      <c r="H59" s="80"/>
      <c r="I59" s="81">
        <v>0</v>
      </c>
      <c r="J59" s="82">
        <v>0</v>
      </c>
      <c r="K59" s="83">
        <v>0</v>
      </c>
      <c r="L59" s="128" t="e">
        <f t="shared" si="0"/>
        <v>#DIV/0!</v>
      </c>
      <c r="M59" s="77" t="e">
        <f t="shared" si="1"/>
        <v>#DIV/0!</v>
      </c>
      <c r="N59" s="77" t="e">
        <f t="shared" si="2"/>
        <v>#DIV/0!</v>
      </c>
      <c r="O59" s="78"/>
    </row>
    <row r="60" spans="1:15" x14ac:dyDescent="0.3">
      <c r="A60" s="1">
        <v>135949</v>
      </c>
      <c r="B60" s="1" t="s">
        <v>76</v>
      </c>
      <c r="C60" s="1"/>
      <c r="D60" s="1"/>
      <c r="E60" s="16">
        <v>1</v>
      </c>
      <c r="F60" s="16">
        <v>270</v>
      </c>
      <c r="G60" s="80"/>
      <c r="H60" s="80"/>
      <c r="I60" s="81">
        <v>0</v>
      </c>
      <c r="J60" s="82">
        <v>0</v>
      </c>
      <c r="K60" s="83">
        <v>0</v>
      </c>
      <c r="L60" s="128" t="e">
        <f t="shared" si="0"/>
        <v>#DIV/0!</v>
      </c>
      <c r="M60" s="77" t="e">
        <f t="shared" si="1"/>
        <v>#DIV/0!</v>
      </c>
      <c r="N60" s="77" t="e">
        <f t="shared" si="2"/>
        <v>#DIV/0!</v>
      </c>
      <c r="O60" s="78"/>
    </row>
    <row r="61" spans="1:15" x14ac:dyDescent="0.3">
      <c r="A61" s="1">
        <v>5030063</v>
      </c>
      <c r="B61" s="1" t="s">
        <v>77</v>
      </c>
      <c r="C61" s="1"/>
      <c r="D61" s="1"/>
      <c r="E61" s="16">
        <v>1</v>
      </c>
      <c r="F61" s="16">
        <v>262</v>
      </c>
      <c r="G61" s="80"/>
      <c r="H61" s="80"/>
      <c r="I61" s="81">
        <v>0</v>
      </c>
      <c r="J61" s="82">
        <v>0</v>
      </c>
      <c r="K61" s="83">
        <v>0</v>
      </c>
      <c r="L61" s="128" t="e">
        <f t="shared" si="0"/>
        <v>#DIV/0!</v>
      </c>
      <c r="M61" s="77" t="e">
        <f t="shared" si="1"/>
        <v>#DIV/0!</v>
      </c>
      <c r="N61" s="77" t="e">
        <f t="shared" si="2"/>
        <v>#DIV/0!</v>
      </c>
      <c r="O61" s="78"/>
    </row>
    <row r="62" spans="1:15" x14ac:dyDescent="0.3">
      <c r="A62" s="1">
        <v>3116705</v>
      </c>
      <c r="B62" s="1" t="s">
        <v>78</v>
      </c>
      <c r="C62" s="1"/>
      <c r="D62" s="1"/>
      <c r="E62" s="16">
        <v>1</v>
      </c>
      <c r="F62" s="16">
        <v>255</v>
      </c>
      <c r="G62" s="80"/>
      <c r="H62" s="80"/>
      <c r="I62" s="81">
        <v>0</v>
      </c>
      <c r="J62" s="82">
        <v>0</v>
      </c>
      <c r="K62" s="83">
        <v>0</v>
      </c>
      <c r="L62" s="128" t="e">
        <f t="shared" si="0"/>
        <v>#DIV/0!</v>
      </c>
      <c r="M62" s="77" t="e">
        <f t="shared" si="1"/>
        <v>#DIV/0!</v>
      </c>
      <c r="N62" s="77" t="e">
        <f t="shared" si="2"/>
        <v>#DIV/0!</v>
      </c>
      <c r="O62" s="78"/>
    </row>
    <row r="63" spans="1:15" x14ac:dyDescent="0.3">
      <c r="A63" s="1">
        <v>151158</v>
      </c>
      <c r="B63" s="1" t="s">
        <v>79</v>
      </c>
      <c r="C63" s="1"/>
      <c r="D63" s="1"/>
      <c r="E63" s="16">
        <v>1</v>
      </c>
      <c r="F63" s="16">
        <v>250</v>
      </c>
      <c r="G63" s="80"/>
      <c r="H63" s="80"/>
      <c r="I63" s="81">
        <v>0</v>
      </c>
      <c r="J63" s="82">
        <v>0</v>
      </c>
      <c r="K63" s="83">
        <v>0</v>
      </c>
      <c r="L63" s="128" t="e">
        <f t="shared" si="0"/>
        <v>#DIV/0!</v>
      </c>
      <c r="M63" s="77" t="e">
        <f t="shared" si="1"/>
        <v>#DIV/0!</v>
      </c>
      <c r="N63" s="77" t="e">
        <f t="shared" si="2"/>
        <v>#DIV/0!</v>
      </c>
      <c r="O63" s="78"/>
    </row>
    <row r="64" spans="1:15" x14ac:dyDescent="0.3">
      <c r="A64" s="58">
        <v>6615243</v>
      </c>
      <c r="B64" s="58" t="s">
        <v>177</v>
      </c>
      <c r="C64" s="59"/>
      <c r="D64" s="1"/>
      <c r="E64" s="16">
        <v>1</v>
      </c>
      <c r="F64" s="16">
        <v>246</v>
      </c>
      <c r="G64" s="80"/>
      <c r="H64" s="80"/>
      <c r="I64" s="81">
        <v>0</v>
      </c>
      <c r="J64" s="82">
        <v>0</v>
      </c>
      <c r="K64" s="83">
        <v>0</v>
      </c>
      <c r="L64" s="128" t="e">
        <f t="shared" si="0"/>
        <v>#DIV/0!</v>
      </c>
      <c r="M64" s="130" t="e">
        <f>L64*100</f>
        <v>#DIV/0!</v>
      </c>
      <c r="N64" s="77" t="e">
        <f t="shared" si="2"/>
        <v>#DIV/0!</v>
      </c>
      <c r="O64" s="78"/>
    </row>
    <row r="65" spans="1:15" x14ac:dyDescent="0.3">
      <c r="A65" s="1">
        <v>993476</v>
      </c>
      <c r="B65" s="1" t="s">
        <v>80</v>
      </c>
      <c r="C65" s="1"/>
      <c r="D65" s="1"/>
      <c r="E65" s="16">
        <v>1</v>
      </c>
      <c r="F65" s="16">
        <v>238</v>
      </c>
      <c r="G65" s="80"/>
      <c r="H65" s="80"/>
      <c r="I65" s="81">
        <v>0</v>
      </c>
      <c r="J65" s="82">
        <v>0</v>
      </c>
      <c r="K65" s="83">
        <v>0</v>
      </c>
      <c r="L65" s="128" t="e">
        <f t="shared" si="0"/>
        <v>#DIV/0!</v>
      </c>
      <c r="M65" s="77" t="e">
        <f t="shared" si="1"/>
        <v>#DIV/0!</v>
      </c>
      <c r="N65" s="77" t="e">
        <f t="shared" si="2"/>
        <v>#DIV/0!</v>
      </c>
      <c r="O65" s="78"/>
    </row>
    <row r="66" spans="1:15" x14ac:dyDescent="0.3">
      <c r="A66" s="58">
        <v>216995</v>
      </c>
      <c r="B66" s="58" t="s">
        <v>178</v>
      </c>
      <c r="C66" s="59"/>
      <c r="D66" s="1"/>
      <c r="E66" s="16">
        <v>1</v>
      </c>
      <c r="F66" s="16">
        <v>234</v>
      </c>
      <c r="G66" s="80"/>
      <c r="H66" s="80"/>
      <c r="I66" s="81">
        <v>0</v>
      </c>
      <c r="J66" s="82">
        <v>0</v>
      </c>
      <c r="K66" s="83">
        <v>0</v>
      </c>
      <c r="L66" s="128" t="e">
        <f t="shared" si="0"/>
        <v>#DIV/0!</v>
      </c>
      <c r="M66" s="130" t="e">
        <f>L66*100</f>
        <v>#DIV/0!</v>
      </c>
      <c r="N66" s="77" t="e">
        <f t="shared" si="2"/>
        <v>#DIV/0!</v>
      </c>
      <c r="O66" s="78"/>
    </row>
    <row r="67" spans="1:15" x14ac:dyDescent="0.3">
      <c r="A67" s="58">
        <v>121565</v>
      </c>
      <c r="B67" s="58" t="s">
        <v>179</v>
      </c>
      <c r="C67" s="59"/>
      <c r="D67" s="1"/>
      <c r="E67" s="16">
        <v>1</v>
      </c>
      <c r="F67" s="16">
        <v>233</v>
      </c>
      <c r="G67" s="80"/>
      <c r="H67" s="80"/>
      <c r="I67" s="81">
        <v>0</v>
      </c>
      <c r="J67" s="82">
        <v>0</v>
      </c>
      <c r="K67" s="83">
        <v>0</v>
      </c>
      <c r="L67" s="128" t="e">
        <f t="shared" si="0"/>
        <v>#DIV/0!</v>
      </c>
      <c r="M67" s="77" t="e">
        <f>L67*100</f>
        <v>#DIV/0!</v>
      </c>
      <c r="N67" s="77" t="e">
        <f t="shared" si="2"/>
        <v>#DIV/0!</v>
      </c>
      <c r="O67" s="78"/>
    </row>
    <row r="68" spans="1:15" x14ac:dyDescent="0.3">
      <c r="A68" s="1">
        <v>5030074</v>
      </c>
      <c r="B68" s="1" t="s">
        <v>81</v>
      </c>
      <c r="C68" s="1"/>
      <c r="D68" s="1"/>
      <c r="E68" s="16">
        <v>1</v>
      </c>
      <c r="F68" s="16">
        <v>222</v>
      </c>
      <c r="G68" s="80"/>
      <c r="H68" s="80"/>
      <c r="I68" s="81">
        <v>0</v>
      </c>
      <c r="J68" s="82">
        <v>0</v>
      </c>
      <c r="K68" s="83">
        <v>0</v>
      </c>
      <c r="L68" s="128" t="e">
        <f t="shared" si="0"/>
        <v>#DIV/0!</v>
      </c>
      <c r="M68" s="77" t="e">
        <f t="shared" si="1"/>
        <v>#DIV/0!</v>
      </c>
      <c r="N68" s="77" t="e">
        <f t="shared" si="2"/>
        <v>#DIV/0!</v>
      </c>
      <c r="O68" s="78"/>
    </row>
    <row r="69" spans="1:15" x14ac:dyDescent="0.3">
      <c r="A69" s="1">
        <v>130783</v>
      </c>
      <c r="B69" s="1" t="s">
        <v>82</v>
      </c>
      <c r="C69" s="1"/>
      <c r="D69" s="1"/>
      <c r="E69" s="16">
        <v>1</v>
      </c>
      <c r="F69" s="16">
        <v>215</v>
      </c>
      <c r="G69" s="80"/>
      <c r="H69" s="80"/>
      <c r="I69" s="81">
        <v>0</v>
      </c>
      <c r="J69" s="82">
        <v>0</v>
      </c>
      <c r="K69" s="83">
        <v>0</v>
      </c>
      <c r="L69" s="128" t="e">
        <f t="shared" si="0"/>
        <v>#DIV/0!</v>
      </c>
      <c r="M69" s="77" t="e">
        <f t="shared" si="1"/>
        <v>#DIV/0!</v>
      </c>
      <c r="N69" s="77" t="e">
        <f t="shared" si="2"/>
        <v>#DIV/0!</v>
      </c>
      <c r="O69" s="78"/>
    </row>
    <row r="70" spans="1:15" x14ac:dyDescent="0.3">
      <c r="A70" s="1">
        <v>139418</v>
      </c>
      <c r="B70" s="1" t="s">
        <v>83</v>
      </c>
      <c r="C70" s="1"/>
      <c r="D70" s="1"/>
      <c r="E70" s="16">
        <v>1</v>
      </c>
      <c r="F70" s="16">
        <v>206</v>
      </c>
      <c r="G70" s="80"/>
      <c r="H70" s="80"/>
      <c r="I70" s="81">
        <v>0</v>
      </c>
      <c r="J70" s="82">
        <v>0</v>
      </c>
      <c r="K70" s="83">
        <v>0</v>
      </c>
      <c r="L70" s="128" t="e">
        <f t="shared" ref="L70:L108" si="3">I70/J70*(1+K70)</f>
        <v>#DIV/0!</v>
      </c>
      <c r="M70" s="77" t="e">
        <f t="shared" ref="M70:M108" si="4">L70*1</f>
        <v>#DIV/0!</v>
      </c>
      <c r="N70" s="77" t="e">
        <f t="shared" ref="N70:N108" si="5">M70*F70</f>
        <v>#DIV/0!</v>
      </c>
      <c r="O70" s="78"/>
    </row>
    <row r="71" spans="1:15" x14ac:dyDescent="0.3">
      <c r="A71" s="58">
        <v>7638283</v>
      </c>
      <c r="B71" s="58" t="s">
        <v>180</v>
      </c>
      <c r="C71" s="59"/>
      <c r="D71" s="1"/>
      <c r="E71" s="16">
        <v>1</v>
      </c>
      <c r="F71" s="16">
        <v>205</v>
      </c>
      <c r="G71" s="80"/>
      <c r="H71" s="80"/>
      <c r="I71" s="81">
        <v>0</v>
      </c>
      <c r="J71" s="82">
        <v>0</v>
      </c>
      <c r="K71" s="83">
        <v>0</v>
      </c>
      <c r="L71" s="128" t="e">
        <f t="shared" si="3"/>
        <v>#DIV/0!</v>
      </c>
      <c r="M71" s="77" t="e">
        <f>L71*12</f>
        <v>#DIV/0!</v>
      </c>
      <c r="N71" s="77" t="e">
        <f t="shared" si="5"/>
        <v>#DIV/0!</v>
      </c>
      <c r="O71" s="78"/>
    </row>
    <row r="72" spans="1:15" x14ac:dyDescent="0.3">
      <c r="A72" s="1">
        <v>10078539</v>
      </c>
      <c r="B72" s="1" t="s">
        <v>84</v>
      </c>
      <c r="C72" s="1"/>
      <c r="D72" s="1"/>
      <c r="E72" s="16">
        <v>1</v>
      </c>
      <c r="F72" s="16">
        <v>201</v>
      </c>
      <c r="G72" s="80"/>
      <c r="H72" s="80"/>
      <c r="I72" s="81">
        <v>0</v>
      </c>
      <c r="J72" s="82">
        <v>0</v>
      </c>
      <c r="K72" s="83">
        <v>0</v>
      </c>
      <c r="L72" s="128" t="e">
        <f t="shared" si="3"/>
        <v>#DIV/0!</v>
      </c>
      <c r="M72" s="77" t="e">
        <f t="shared" si="4"/>
        <v>#DIV/0!</v>
      </c>
      <c r="N72" s="77" t="e">
        <f t="shared" si="5"/>
        <v>#DIV/0!</v>
      </c>
      <c r="O72" s="78"/>
    </row>
    <row r="73" spans="1:15" x14ac:dyDescent="0.3">
      <c r="A73" s="1">
        <v>130841</v>
      </c>
      <c r="B73" s="1" t="s">
        <v>85</v>
      </c>
      <c r="C73" s="1"/>
      <c r="D73" s="1"/>
      <c r="E73" s="16">
        <v>1</v>
      </c>
      <c r="F73" s="16">
        <v>200</v>
      </c>
      <c r="G73" s="80"/>
      <c r="H73" s="80"/>
      <c r="I73" s="81">
        <v>0</v>
      </c>
      <c r="J73" s="82">
        <v>0</v>
      </c>
      <c r="K73" s="83">
        <v>0</v>
      </c>
      <c r="L73" s="128" t="e">
        <f t="shared" si="3"/>
        <v>#DIV/0!</v>
      </c>
      <c r="M73" s="77" t="e">
        <f t="shared" si="4"/>
        <v>#DIV/0!</v>
      </c>
      <c r="N73" s="77" t="e">
        <f t="shared" si="5"/>
        <v>#DIV/0!</v>
      </c>
      <c r="O73" s="78"/>
    </row>
    <row r="74" spans="1:15" x14ac:dyDescent="0.3">
      <c r="A74" s="1">
        <v>3770248</v>
      </c>
      <c r="B74" s="1" t="s">
        <v>86</v>
      </c>
      <c r="C74" s="1"/>
      <c r="D74" s="1"/>
      <c r="E74" s="16">
        <v>1</v>
      </c>
      <c r="F74" s="16">
        <v>197</v>
      </c>
      <c r="G74" s="80"/>
      <c r="H74" s="80"/>
      <c r="I74" s="81">
        <v>0</v>
      </c>
      <c r="J74" s="82">
        <v>0</v>
      </c>
      <c r="K74" s="83">
        <v>0</v>
      </c>
      <c r="L74" s="128" t="e">
        <f t="shared" si="3"/>
        <v>#DIV/0!</v>
      </c>
      <c r="M74" s="77" t="e">
        <f t="shared" si="4"/>
        <v>#DIV/0!</v>
      </c>
      <c r="N74" s="77" t="e">
        <f t="shared" si="5"/>
        <v>#DIV/0!</v>
      </c>
      <c r="O74" s="78"/>
    </row>
    <row r="75" spans="1:15" x14ac:dyDescent="0.3">
      <c r="A75" s="1">
        <v>7547847</v>
      </c>
      <c r="B75" s="1" t="s">
        <v>87</v>
      </c>
      <c r="C75" s="1"/>
      <c r="D75" s="1"/>
      <c r="E75" s="16">
        <v>1</v>
      </c>
      <c r="F75" s="16">
        <v>195</v>
      </c>
      <c r="G75" s="80"/>
      <c r="H75" s="80"/>
      <c r="I75" s="81">
        <v>0</v>
      </c>
      <c r="J75" s="82">
        <v>0</v>
      </c>
      <c r="K75" s="83">
        <v>0</v>
      </c>
      <c r="L75" s="128" t="e">
        <f t="shared" si="3"/>
        <v>#DIV/0!</v>
      </c>
      <c r="M75" s="77" t="e">
        <f t="shared" si="4"/>
        <v>#DIV/0!</v>
      </c>
      <c r="N75" s="77" t="e">
        <f t="shared" si="5"/>
        <v>#DIV/0!</v>
      </c>
      <c r="O75" s="78"/>
    </row>
    <row r="76" spans="1:15" x14ac:dyDescent="0.3">
      <c r="A76" s="58">
        <v>103596</v>
      </c>
      <c r="B76" s="58" t="s">
        <v>181</v>
      </c>
      <c r="C76" s="59"/>
      <c r="D76" s="1"/>
      <c r="E76" s="16">
        <v>1</v>
      </c>
      <c r="F76" s="16">
        <v>192</v>
      </c>
      <c r="G76" s="80"/>
      <c r="H76" s="80"/>
      <c r="I76" s="81">
        <v>0</v>
      </c>
      <c r="J76" s="82">
        <v>0</v>
      </c>
      <c r="K76" s="83">
        <v>0</v>
      </c>
      <c r="L76" s="128" t="e">
        <f t="shared" si="3"/>
        <v>#DIV/0!</v>
      </c>
      <c r="M76" s="130" t="e">
        <f>L76*100</f>
        <v>#DIV/0!</v>
      </c>
      <c r="N76" s="77" t="e">
        <f t="shared" si="5"/>
        <v>#DIV/0!</v>
      </c>
      <c r="O76" s="78"/>
    </row>
    <row r="77" spans="1:15" x14ac:dyDescent="0.3">
      <c r="A77" s="1">
        <v>10078517</v>
      </c>
      <c r="B77" s="1" t="s">
        <v>88</v>
      </c>
      <c r="C77" s="1"/>
      <c r="D77" s="1"/>
      <c r="E77" s="16">
        <v>1</v>
      </c>
      <c r="F77" s="16">
        <v>190</v>
      </c>
      <c r="G77" s="80"/>
      <c r="H77" s="80"/>
      <c r="I77" s="81">
        <v>0</v>
      </c>
      <c r="J77" s="82">
        <v>0</v>
      </c>
      <c r="K77" s="83">
        <v>0</v>
      </c>
      <c r="L77" s="128" t="e">
        <f t="shared" si="3"/>
        <v>#DIV/0!</v>
      </c>
      <c r="M77" s="77" t="e">
        <f t="shared" si="4"/>
        <v>#DIV/0!</v>
      </c>
      <c r="N77" s="77" t="e">
        <f t="shared" si="5"/>
        <v>#DIV/0!</v>
      </c>
      <c r="O77" s="78"/>
    </row>
    <row r="78" spans="1:15" x14ac:dyDescent="0.3">
      <c r="A78" s="58">
        <v>13091945</v>
      </c>
      <c r="B78" s="58" t="s">
        <v>184</v>
      </c>
      <c r="C78" s="59"/>
      <c r="D78" s="1"/>
      <c r="E78" s="16">
        <v>1</v>
      </c>
      <c r="F78" s="16">
        <v>188</v>
      </c>
      <c r="G78" s="80"/>
      <c r="H78" s="80"/>
      <c r="I78" s="81">
        <v>0</v>
      </c>
      <c r="J78" s="82">
        <v>0</v>
      </c>
      <c r="K78" s="83">
        <v>0</v>
      </c>
      <c r="L78" s="128" t="e">
        <f t="shared" si="3"/>
        <v>#DIV/0!</v>
      </c>
      <c r="M78" s="77" t="e">
        <f>L78*12</f>
        <v>#DIV/0!</v>
      </c>
      <c r="N78" s="77" t="e">
        <f t="shared" si="5"/>
        <v>#DIV/0!</v>
      </c>
      <c r="O78" s="78"/>
    </row>
    <row r="79" spans="1:15" x14ac:dyDescent="0.3">
      <c r="A79" s="1">
        <v>135973</v>
      </c>
      <c r="B79" s="1" t="s">
        <v>89</v>
      </c>
      <c r="C79" s="1"/>
      <c r="D79" s="1"/>
      <c r="E79" s="16">
        <v>1</v>
      </c>
      <c r="F79" s="16">
        <v>185</v>
      </c>
      <c r="G79" s="80"/>
      <c r="H79" s="80"/>
      <c r="I79" s="81">
        <v>0</v>
      </c>
      <c r="J79" s="82">
        <v>0</v>
      </c>
      <c r="K79" s="83">
        <v>0</v>
      </c>
      <c r="L79" s="128" t="e">
        <f t="shared" si="3"/>
        <v>#DIV/0!</v>
      </c>
      <c r="M79" s="77" t="e">
        <f t="shared" si="4"/>
        <v>#DIV/0!</v>
      </c>
      <c r="N79" s="77" t="e">
        <f t="shared" si="5"/>
        <v>#DIV/0!</v>
      </c>
      <c r="O79" s="78"/>
    </row>
    <row r="80" spans="1:15" x14ac:dyDescent="0.3">
      <c r="A80" s="1">
        <v>3116693</v>
      </c>
      <c r="B80" s="1" t="s">
        <v>90</v>
      </c>
      <c r="C80" s="1"/>
      <c r="D80" s="1"/>
      <c r="E80" s="16">
        <v>1</v>
      </c>
      <c r="F80" s="16">
        <v>185</v>
      </c>
      <c r="G80" s="80"/>
      <c r="H80" s="80"/>
      <c r="I80" s="81">
        <v>0</v>
      </c>
      <c r="J80" s="82">
        <v>0</v>
      </c>
      <c r="K80" s="83">
        <v>0</v>
      </c>
      <c r="L80" s="128" t="e">
        <f t="shared" si="3"/>
        <v>#DIV/0!</v>
      </c>
      <c r="M80" s="77" t="e">
        <f t="shared" si="4"/>
        <v>#DIV/0!</v>
      </c>
      <c r="N80" s="77" t="e">
        <f t="shared" si="5"/>
        <v>#DIV/0!</v>
      </c>
      <c r="O80" s="78"/>
    </row>
    <row r="81" spans="1:15" x14ac:dyDescent="0.3">
      <c r="A81" s="58">
        <v>4218486</v>
      </c>
      <c r="B81" s="58" t="s">
        <v>182</v>
      </c>
      <c r="C81" s="59"/>
      <c r="D81" s="1"/>
      <c r="E81" s="16">
        <v>1</v>
      </c>
      <c r="F81" s="16">
        <v>180</v>
      </c>
      <c r="G81" s="80"/>
      <c r="H81" s="80"/>
      <c r="I81" s="81">
        <v>0</v>
      </c>
      <c r="J81" s="82">
        <v>0</v>
      </c>
      <c r="K81" s="83">
        <v>0</v>
      </c>
      <c r="L81" s="128" t="e">
        <f t="shared" si="3"/>
        <v>#DIV/0!</v>
      </c>
      <c r="M81" s="130" t="e">
        <f>L81*100</f>
        <v>#DIV/0!</v>
      </c>
      <c r="N81" s="77" t="e">
        <f t="shared" si="5"/>
        <v>#DIV/0!</v>
      </c>
      <c r="O81" s="78"/>
    </row>
    <row r="82" spans="1:15" x14ac:dyDescent="0.3">
      <c r="A82" s="1">
        <v>7251014</v>
      </c>
      <c r="B82" s="1" t="s">
        <v>91</v>
      </c>
      <c r="C82" s="1"/>
      <c r="D82" s="1"/>
      <c r="E82" s="16">
        <v>1</v>
      </c>
      <c r="F82" s="16">
        <v>180</v>
      </c>
      <c r="G82" s="80"/>
      <c r="H82" s="80"/>
      <c r="I82" s="81">
        <v>0</v>
      </c>
      <c r="J82" s="82">
        <v>0</v>
      </c>
      <c r="K82" s="83">
        <v>0</v>
      </c>
      <c r="L82" s="128" t="e">
        <f t="shared" si="3"/>
        <v>#DIV/0!</v>
      </c>
      <c r="M82" s="77" t="e">
        <f t="shared" si="4"/>
        <v>#DIV/0!</v>
      </c>
      <c r="N82" s="77" t="e">
        <f t="shared" si="5"/>
        <v>#DIV/0!</v>
      </c>
      <c r="O82" s="78"/>
    </row>
    <row r="83" spans="1:15" x14ac:dyDescent="0.3">
      <c r="A83" s="1">
        <v>7391781</v>
      </c>
      <c r="B83" s="1" t="s">
        <v>92</v>
      </c>
      <c r="C83" s="1"/>
      <c r="D83" s="1"/>
      <c r="E83" s="16">
        <v>1</v>
      </c>
      <c r="F83" s="16">
        <v>179</v>
      </c>
      <c r="G83" s="80"/>
      <c r="H83" s="80"/>
      <c r="I83" s="81">
        <v>0</v>
      </c>
      <c r="J83" s="82">
        <v>0</v>
      </c>
      <c r="K83" s="83">
        <v>0</v>
      </c>
      <c r="L83" s="128" t="e">
        <f t="shared" si="3"/>
        <v>#DIV/0!</v>
      </c>
      <c r="M83" s="77" t="e">
        <f t="shared" si="4"/>
        <v>#DIV/0!</v>
      </c>
      <c r="N83" s="77" t="e">
        <f t="shared" si="5"/>
        <v>#DIV/0!</v>
      </c>
      <c r="O83" s="78"/>
    </row>
    <row r="84" spans="1:15" x14ac:dyDescent="0.3">
      <c r="A84" s="1">
        <v>3116762</v>
      </c>
      <c r="B84" s="1" t="s">
        <v>93</v>
      </c>
      <c r="C84" s="1"/>
      <c r="D84" s="1"/>
      <c r="E84" s="16">
        <v>1</v>
      </c>
      <c r="F84" s="16">
        <v>178</v>
      </c>
      <c r="G84" s="80"/>
      <c r="H84" s="80"/>
      <c r="I84" s="81">
        <v>0</v>
      </c>
      <c r="J84" s="82">
        <v>0</v>
      </c>
      <c r="K84" s="83">
        <v>0</v>
      </c>
      <c r="L84" s="128" t="e">
        <f t="shared" si="3"/>
        <v>#DIV/0!</v>
      </c>
      <c r="M84" s="77" t="e">
        <f t="shared" si="4"/>
        <v>#DIV/0!</v>
      </c>
      <c r="N84" s="77" t="e">
        <f t="shared" si="5"/>
        <v>#DIV/0!</v>
      </c>
      <c r="O84" s="78"/>
    </row>
    <row r="85" spans="1:15" x14ac:dyDescent="0.3">
      <c r="A85" s="1">
        <v>130806</v>
      </c>
      <c r="B85" s="1" t="s">
        <v>94</v>
      </c>
      <c r="C85" s="1"/>
      <c r="D85" s="1"/>
      <c r="E85" s="16">
        <v>1</v>
      </c>
      <c r="F85" s="16">
        <v>175</v>
      </c>
      <c r="G85" s="80"/>
      <c r="H85" s="80"/>
      <c r="I85" s="81">
        <v>0</v>
      </c>
      <c r="J85" s="82">
        <v>0</v>
      </c>
      <c r="K85" s="83">
        <v>0</v>
      </c>
      <c r="L85" s="128" t="e">
        <f t="shared" si="3"/>
        <v>#DIV/0!</v>
      </c>
      <c r="M85" s="77" t="e">
        <f>L85*1</f>
        <v>#DIV/0!</v>
      </c>
      <c r="N85" s="77" t="e">
        <f t="shared" si="5"/>
        <v>#DIV/0!</v>
      </c>
      <c r="O85" s="78"/>
    </row>
    <row r="86" spans="1:15" x14ac:dyDescent="0.3">
      <c r="A86" s="1">
        <v>2769704</v>
      </c>
      <c r="B86" s="1" t="s">
        <v>95</v>
      </c>
      <c r="C86" s="1"/>
      <c r="D86" s="1"/>
      <c r="E86" s="16">
        <v>1</v>
      </c>
      <c r="F86" s="16">
        <v>170</v>
      </c>
      <c r="G86" s="80"/>
      <c r="H86" s="80"/>
      <c r="I86" s="81">
        <v>0</v>
      </c>
      <c r="J86" s="82">
        <v>0</v>
      </c>
      <c r="K86" s="83">
        <v>0</v>
      </c>
      <c r="L86" s="128" t="e">
        <f t="shared" si="3"/>
        <v>#DIV/0!</v>
      </c>
      <c r="M86" s="77" t="e">
        <f t="shared" si="4"/>
        <v>#DIV/0!</v>
      </c>
      <c r="N86" s="77" t="e">
        <f t="shared" si="5"/>
        <v>#DIV/0!</v>
      </c>
      <c r="O86" s="78"/>
    </row>
    <row r="87" spans="1:15" x14ac:dyDescent="0.3">
      <c r="A87" s="58">
        <v>103608</v>
      </c>
      <c r="B87" s="58" t="s">
        <v>183</v>
      </c>
      <c r="C87" s="59"/>
      <c r="D87" s="1"/>
      <c r="E87" s="16">
        <v>1</v>
      </c>
      <c r="F87" s="16">
        <v>167</v>
      </c>
      <c r="G87" s="80"/>
      <c r="H87" s="80"/>
      <c r="I87" s="81">
        <v>0</v>
      </c>
      <c r="J87" s="82">
        <v>0</v>
      </c>
      <c r="K87" s="83">
        <v>0</v>
      </c>
      <c r="L87" s="128" t="e">
        <f t="shared" si="3"/>
        <v>#DIV/0!</v>
      </c>
      <c r="M87" s="130" t="e">
        <f>L87*100</f>
        <v>#DIV/0!</v>
      </c>
      <c r="N87" s="77" t="e">
        <f t="shared" si="5"/>
        <v>#DIV/0!</v>
      </c>
      <c r="O87" s="78"/>
    </row>
    <row r="88" spans="1:15" x14ac:dyDescent="0.3">
      <c r="A88" s="1">
        <v>316488</v>
      </c>
      <c r="B88" s="1" t="s">
        <v>96</v>
      </c>
      <c r="C88" s="1"/>
      <c r="D88" s="1"/>
      <c r="E88" s="16">
        <v>1</v>
      </c>
      <c r="F88" s="16">
        <v>165</v>
      </c>
      <c r="G88" s="80"/>
      <c r="H88" s="80"/>
      <c r="I88" s="81">
        <v>0</v>
      </c>
      <c r="J88" s="82">
        <v>0</v>
      </c>
      <c r="K88" s="83">
        <v>0</v>
      </c>
      <c r="L88" s="128" t="e">
        <f t="shared" si="3"/>
        <v>#DIV/0!</v>
      </c>
      <c r="M88" s="77" t="e">
        <f t="shared" si="4"/>
        <v>#DIV/0!</v>
      </c>
      <c r="N88" s="77" t="e">
        <f t="shared" si="5"/>
        <v>#DIV/0!</v>
      </c>
      <c r="O88" s="78"/>
    </row>
    <row r="89" spans="1:15" x14ac:dyDescent="0.3">
      <c r="A89" s="1">
        <v>10078619</v>
      </c>
      <c r="B89" s="1" t="s">
        <v>97</v>
      </c>
      <c r="C89" s="1"/>
      <c r="D89" s="1"/>
      <c r="E89" s="16">
        <v>1</v>
      </c>
      <c r="F89" s="16">
        <v>164</v>
      </c>
      <c r="G89" s="80"/>
      <c r="H89" s="80"/>
      <c r="I89" s="81">
        <v>0</v>
      </c>
      <c r="J89" s="82">
        <v>0</v>
      </c>
      <c r="K89" s="83">
        <v>0</v>
      </c>
      <c r="L89" s="128" t="e">
        <f t="shared" si="3"/>
        <v>#DIV/0!</v>
      </c>
      <c r="M89" s="77" t="e">
        <f t="shared" si="4"/>
        <v>#DIV/0!</v>
      </c>
      <c r="N89" s="77" t="e">
        <f t="shared" si="5"/>
        <v>#DIV/0!</v>
      </c>
      <c r="O89" s="78"/>
    </row>
    <row r="90" spans="1:15" x14ac:dyDescent="0.3">
      <c r="A90" s="1">
        <v>1494981</v>
      </c>
      <c r="B90" s="1" t="s">
        <v>98</v>
      </c>
      <c r="C90" s="1"/>
      <c r="D90" s="1"/>
      <c r="E90" s="16">
        <v>1</v>
      </c>
      <c r="F90" s="16">
        <v>162</v>
      </c>
      <c r="G90" s="80"/>
      <c r="H90" s="80"/>
      <c r="I90" s="81">
        <v>0</v>
      </c>
      <c r="J90" s="82">
        <v>0</v>
      </c>
      <c r="K90" s="83">
        <v>0</v>
      </c>
      <c r="L90" s="128" t="e">
        <f t="shared" si="3"/>
        <v>#DIV/0!</v>
      </c>
      <c r="M90" s="77" t="e">
        <f t="shared" si="4"/>
        <v>#DIV/0!</v>
      </c>
      <c r="N90" s="77" t="e">
        <f t="shared" si="5"/>
        <v>#DIV/0!</v>
      </c>
      <c r="O90" s="78"/>
    </row>
    <row r="91" spans="1:15" x14ac:dyDescent="0.3">
      <c r="A91" s="1">
        <v>5467357</v>
      </c>
      <c r="B91" s="1" t="s">
        <v>99</v>
      </c>
      <c r="C91" s="1"/>
      <c r="D91" s="1"/>
      <c r="E91" s="16">
        <v>1</v>
      </c>
      <c r="F91" s="16">
        <v>159</v>
      </c>
      <c r="G91" s="80"/>
      <c r="H91" s="80"/>
      <c r="I91" s="81">
        <v>0</v>
      </c>
      <c r="J91" s="82">
        <v>0</v>
      </c>
      <c r="K91" s="83">
        <v>0</v>
      </c>
      <c r="L91" s="128" t="e">
        <f t="shared" si="3"/>
        <v>#DIV/0!</v>
      </c>
      <c r="M91" s="77" t="e">
        <f t="shared" si="4"/>
        <v>#DIV/0!</v>
      </c>
      <c r="N91" s="77" t="e">
        <f t="shared" si="5"/>
        <v>#DIV/0!</v>
      </c>
      <c r="O91" s="78"/>
    </row>
    <row r="92" spans="1:15" x14ac:dyDescent="0.3">
      <c r="A92" s="1">
        <v>5178531</v>
      </c>
      <c r="B92" s="1" t="s">
        <v>100</v>
      </c>
      <c r="C92" s="1"/>
      <c r="D92" s="1"/>
      <c r="E92" s="16">
        <v>1</v>
      </c>
      <c r="F92" s="16">
        <v>155</v>
      </c>
      <c r="G92" s="80"/>
      <c r="H92" s="80"/>
      <c r="I92" s="81">
        <v>0</v>
      </c>
      <c r="J92" s="82">
        <v>0</v>
      </c>
      <c r="K92" s="83">
        <v>0</v>
      </c>
      <c r="L92" s="128" t="e">
        <f t="shared" si="3"/>
        <v>#DIV/0!</v>
      </c>
      <c r="M92" s="77" t="e">
        <f t="shared" si="4"/>
        <v>#DIV/0!</v>
      </c>
      <c r="N92" s="77" t="e">
        <f t="shared" si="5"/>
        <v>#DIV/0!</v>
      </c>
      <c r="O92" s="78"/>
    </row>
    <row r="93" spans="1:15" x14ac:dyDescent="0.3">
      <c r="A93" s="1">
        <v>127155</v>
      </c>
      <c r="B93" s="1" t="s">
        <v>101</v>
      </c>
      <c r="C93" s="1"/>
      <c r="D93" s="1"/>
      <c r="E93" s="16">
        <v>1</v>
      </c>
      <c r="F93" s="16">
        <v>151</v>
      </c>
      <c r="G93" s="80"/>
      <c r="H93" s="80"/>
      <c r="I93" s="81">
        <v>0</v>
      </c>
      <c r="J93" s="82">
        <v>0</v>
      </c>
      <c r="K93" s="83">
        <v>0</v>
      </c>
      <c r="L93" s="128" t="e">
        <f t="shared" si="3"/>
        <v>#DIV/0!</v>
      </c>
      <c r="M93" s="130" t="e">
        <f>L93*12</f>
        <v>#DIV/0!</v>
      </c>
      <c r="N93" s="77" t="e">
        <f t="shared" si="5"/>
        <v>#DIV/0!</v>
      </c>
      <c r="O93" s="78"/>
    </row>
    <row r="94" spans="1:15" x14ac:dyDescent="0.3">
      <c r="A94" s="1">
        <v>130203</v>
      </c>
      <c r="B94" s="1" t="s">
        <v>102</v>
      </c>
      <c r="C94" s="1"/>
      <c r="D94" s="1"/>
      <c r="E94" s="16">
        <v>1</v>
      </c>
      <c r="F94" s="16">
        <v>150</v>
      </c>
      <c r="G94" s="80"/>
      <c r="H94" s="80"/>
      <c r="I94" s="81">
        <v>0</v>
      </c>
      <c r="J94" s="82">
        <v>0</v>
      </c>
      <c r="K94" s="83">
        <v>0</v>
      </c>
      <c r="L94" s="128" t="e">
        <f t="shared" si="3"/>
        <v>#DIV/0!</v>
      </c>
      <c r="M94" s="77" t="e">
        <f t="shared" si="4"/>
        <v>#DIV/0!</v>
      </c>
      <c r="N94" s="77" t="e">
        <f t="shared" si="5"/>
        <v>#DIV/0!</v>
      </c>
      <c r="O94" s="78"/>
    </row>
    <row r="95" spans="1:15" x14ac:dyDescent="0.3">
      <c r="A95" s="1">
        <v>148088</v>
      </c>
      <c r="B95" s="1" t="s">
        <v>103</v>
      </c>
      <c r="C95" s="1"/>
      <c r="D95" s="1"/>
      <c r="E95" s="16">
        <v>1</v>
      </c>
      <c r="F95" s="16">
        <v>150</v>
      </c>
      <c r="G95" s="80"/>
      <c r="H95" s="80"/>
      <c r="I95" s="81">
        <v>0</v>
      </c>
      <c r="J95" s="82">
        <v>0</v>
      </c>
      <c r="K95" s="83">
        <v>0</v>
      </c>
      <c r="L95" s="128" t="e">
        <f t="shared" si="3"/>
        <v>#DIV/0!</v>
      </c>
      <c r="M95" s="77" t="e">
        <f t="shared" si="4"/>
        <v>#DIV/0!</v>
      </c>
      <c r="N95" s="77" t="e">
        <f t="shared" si="5"/>
        <v>#DIV/0!</v>
      </c>
      <c r="O95" s="78"/>
    </row>
    <row r="96" spans="1:15" x14ac:dyDescent="0.3">
      <c r="A96" s="1">
        <v>175732</v>
      </c>
      <c r="B96" s="1" t="s">
        <v>104</v>
      </c>
      <c r="C96" s="1"/>
      <c r="D96" s="1"/>
      <c r="E96" s="16">
        <v>1</v>
      </c>
      <c r="F96" s="16">
        <v>150</v>
      </c>
      <c r="G96" s="80"/>
      <c r="H96" s="80"/>
      <c r="I96" s="81">
        <v>0</v>
      </c>
      <c r="J96" s="82">
        <v>0</v>
      </c>
      <c r="K96" s="83">
        <v>0</v>
      </c>
      <c r="L96" s="128" t="e">
        <f t="shared" si="3"/>
        <v>#DIV/0!</v>
      </c>
      <c r="M96" s="77" t="e">
        <f t="shared" si="4"/>
        <v>#DIV/0!</v>
      </c>
      <c r="N96" s="77" t="e">
        <f t="shared" si="5"/>
        <v>#DIV/0!</v>
      </c>
      <c r="O96" s="78"/>
    </row>
    <row r="97" spans="1:15" x14ac:dyDescent="0.3">
      <c r="A97" s="1">
        <v>5410124</v>
      </c>
      <c r="B97" s="1" t="s">
        <v>105</v>
      </c>
      <c r="C97" s="1"/>
      <c r="D97" s="1"/>
      <c r="E97" s="16">
        <v>1</v>
      </c>
      <c r="F97" s="16">
        <v>149</v>
      </c>
      <c r="G97" s="80"/>
      <c r="H97" s="80"/>
      <c r="I97" s="81">
        <v>0</v>
      </c>
      <c r="J97" s="82">
        <v>0</v>
      </c>
      <c r="K97" s="83">
        <v>0</v>
      </c>
      <c r="L97" s="128" t="e">
        <f t="shared" si="3"/>
        <v>#DIV/0!</v>
      </c>
      <c r="M97" s="77" t="e">
        <f t="shared" si="4"/>
        <v>#DIV/0!</v>
      </c>
      <c r="N97" s="77" t="e">
        <f t="shared" si="5"/>
        <v>#DIV/0!</v>
      </c>
      <c r="O97" s="78"/>
    </row>
    <row r="98" spans="1:15" x14ac:dyDescent="0.3">
      <c r="A98" s="1">
        <v>1492789</v>
      </c>
      <c r="B98" s="1" t="s">
        <v>106</v>
      </c>
      <c r="C98" s="1"/>
      <c r="D98" s="1"/>
      <c r="E98" s="16">
        <v>1</v>
      </c>
      <c r="F98" s="16">
        <v>149</v>
      </c>
      <c r="G98" s="80"/>
      <c r="H98" s="80"/>
      <c r="I98" s="81">
        <v>0</v>
      </c>
      <c r="J98" s="82">
        <v>0</v>
      </c>
      <c r="K98" s="83">
        <v>0</v>
      </c>
      <c r="L98" s="128" t="e">
        <f t="shared" si="3"/>
        <v>#DIV/0!</v>
      </c>
      <c r="M98" s="77" t="e">
        <f t="shared" si="4"/>
        <v>#DIV/0!</v>
      </c>
      <c r="N98" s="77" t="e">
        <f t="shared" si="5"/>
        <v>#DIV/0!</v>
      </c>
      <c r="O98" s="78"/>
    </row>
    <row r="99" spans="1:15" x14ac:dyDescent="0.3">
      <c r="A99" s="1">
        <v>717666</v>
      </c>
      <c r="B99" s="1" t="s">
        <v>107</v>
      </c>
      <c r="C99" s="1"/>
      <c r="D99" s="1"/>
      <c r="E99" s="16">
        <v>1</v>
      </c>
      <c r="F99" s="16">
        <v>148</v>
      </c>
      <c r="G99" s="80"/>
      <c r="H99" s="80"/>
      <c r="I99" s="81">
        <v>0</v>
      </c>
      <c r="J99" s="82">
        <v>0</v>
      </c>
      <c r="K99" s="83">
        <v>0</v>
      </c>
      <c r="L99" s="128" t="e">
        <f t="shared" si="3"/>
        <v>#DIV/0!</v>
      </c>
      <c r="M99" s="77" t="e">
        <f t="shared" si="4"/>
        <v>#DIV/0!</v>
      </c>
      <c r="N99" s="77" t="e">
        <f t="shared" si="5"/>
        <v>#DIV/0!</v>
      </c>
      <c r="O99" s="78"/>
    </row>
    <row r="100" spans="1:15" x14ac:dyDescent="0.3">
      <c r="A100" s="58">
        <v>106175</v>
      </c>
      <c r="B100" s="58" t="s">
        <v>187</v>
      </c>
      <c r="C100" s="59"/>
      <c r="D100" s="1"/>
      <c r="E100" s="16">
        <v>1</v>
      </c>
      <c r="F100" s="16">
        <v>147</v>
      </c>
      <c r="G100" s="80"/>
      <c r="H100" s="80"/>
      <c r="I100" s="81">
        <v>0</v>
      </c>
      <c r="J100" s="82">
        <v>0</v>
      </c>
      <c r="K100" s="83">
        <v>0</v>
      </c>
      <c r="L100" s="128" t="e">
        <f t="shared" si="3"/>
        <v>#DIV/0!</v>
      </c>
      <c r="M100" s="130" t="e">
        <f>L100*100</f>
        <v>#DIV/0!</v>
      </c>
      <c r="N100" s="77" t="e">
        <f t="shared" si="5"/>
        <v>#DIV/0!</v>
      </c>
      <c r="O100" s="78"/>
    </row>
    <row r="101" spans="1:15" x14ac:dyDescent="0.3">
      <c r="A101" s="58">
        <v>6469418</v>
      </c>
      <c r="B101" s="58" t="s">
        <v>186</v>
      </c>
      <c r="C101" s="59"/>
      <c r="D101" s="1"/>
      <c r="E101" s="16">
        <v>1</v>
      </c>
      <c r="F101" s="16">
        <v>147</v>
      </c>
      <c r="G101" s="80"/>
      <c r="H101" s="80"/>
      <c r="I101" s="81">
        <v>0</v>
      </c>
      <c r="J101" s="82">
        <v>0</v>
      </c>
      <c r="K101" s="83">
        <v>0</v>
      </c>
      <c r="L101" s="128" t="e">
        <f t="shared" si="3"/>
        <v>#DIV/0!</v>
      </c>
      <c r="M101" s="77" t="e">
        <f>L101*100</f>
        <v>#DIV/0!</v>
      </c>
      <c r="N101" s="77" t="e">
        <f t="shared" si="5"/>
        <v>#DIV/0!</v>
      </c>
      <c r="O101" s="78"/>
    </row>
    <row r="102" spans="1:15" x14ac:dyDescent="0.3">
      <c r="A102" s="1">
        <v>3560072</v>
      </c>
      <c r="B102" s="1" t="s">
        <v>108</v>
      </c>
      <c r="C102" s="1"/>
      <c r="D102" s="1"/>
      <c r="E102" s="16">
        <v>1</v>
      </c>
      <c r="F102" s="16">
        <v>145</v>
      </c>
      <c r="G102" s="80"/>
      <c r="H102" s="80"/>
      <c r="I102" s="81">
        <v>0</v>
      </c>
      <c r="J102" s="82">
        <v>0</v>
      </c>
      <c r="K102" s="83">
        <v>0</v>
      </c>
      <c r="L102" s="128" t="e">
        <f t="shared" si="3"/>
        <v>#DIV/0!</v>
      </c>
      <c r="M102" s="77" t="e">
        <f t="shared" si="4"/>
        <v>#DIV/0!</v>
      </c>
      <c r="N102" s="77" t="e">
        <f t="shared" si="5"/>
        <v>#DIV/0!</v>
      </c>
      <c r="O102" s="78"/>
    </row>
    <row r="103" spans="1:15" x14ac:dyDescent="0.3">
      <c r="A103" s="1">
        <v>130761</v>
      </c>
      <c r="B103" s="1" t="s">
        <v>109</v>
      </c>
      <c r="C103" s="1"/>
      <c r="D103" s="1"/>
      <c r="E103" s="16">
        <v>1</v>
      </c>
      <c r="F103" s="16">
        <v>136</v>
      </c>
      <c r="G103" s="80"/>
      <c r="H103" s="80"/>
      <c r="I103" s="81">
        <v>0</v>
      </c>
      <c r="J103" s="82">
        <v>0</v>
      </c>
      <c r="K103" s="83">
        <v>0</v>
      </c>
      <c r="L103" s="128" t="e">
        <f t="shared" si="3"/>
        <v>#DIV/0!</v>
      </c>
      <c r="M103" s="77" t="e">
        <f t="shared" si="4"/>
        <v>#DIV/0!</v>
      </c>
      <c r="N103" s="77" t="e">
        <f t="shared" si="5"/>
        <v>#DIV/0!</v>
      </c>
      <c r="O103" s="78"/>
    </row>
    <row r="104" spans="1:15" x14ac:dyDescent="0.3">
      <c r="A104" s="58">
        <v>659335</v>
      </c>
      <c r="B104" s="58" t="s">
        <v>185</v>
      </c>
      <c r="C104" s="59"/>
      <c r="D104" s="1"/>
      <c r="E104" s="16">
        <v>1</v>
      </c>
      <c r="F104" s="16">
        <v>135</v>
      </c>
      <c r="G104" s="80"/>
      <c r="H104" s="80"/>
      <c r="I104" s="81">
        <v>0</v>
      </c>
      <c r="J104" s="82">
        <v>0</v>
      </c>
      <c r="K104" s="83">
        <v>0</v>
      </c>
      <c r="L104" s="128" t="e">
        <f t="shared" si="3"/>
        <v>#DIV/0!</v>
      </c>
      <c r="M104" s="77" t="e">
        <f>L104*12</f>
        <v>#DIV/0!</v>
      </c>
      <c r="N104" s="77" t="e">
        <f t="shared" si="5"/>
        <v>#DIV/0!</v>
      </c>
      <c r="O104" s="78"/>
    </row>
    <row r="105" spans="1:15" x14ac:dyDescent="0.3">
      <c r="A105" s="1">
        <v>1484612</v>
      </c>
      <c r="B105" s="1" t="s">
        <v>110</v>
      </c>
      <c r="C105" s="1"/>
      <c r="D105" s="1"/>
      <c r="E105" s="16">
        <v>1</v>
      </c>
      <c r="F105" s="16">
        <v>134</v>
      </c>
      <c r="G105" s="80"/>
      <c r="H105" s="80"/>
      <c r="I105" s="81">
        <v>0</v>
      </c>
      <c r="J105" s="82">
        <v>0</v>
      </c>
      <c r="K105" s="83">
        <v>0</v>
      </c>
      <c r="L105" s="128" t="e">
        <f t="shared" si="3"/>
        <v>#DIV/0!</v>
      </c>
      <c r="M105" s="77" t="e">
        <f t="shared" si="4"/>
        <v>#DIV/0!</v>
      </c>
      <c r="N105" s="77" t="e">
        <f t="shared" si="5"/>
        <v>#DIV/0!</v>
      </c>
      <c r="O105" s="78"/>
    </row>
    <row r="106" spans="1:15" x14ac:dyDescent="0.3">
      <c r="A106" s="1">
        <v>564645</v>
      </c>
      <c r="B106" s="1" t="s">
        <v>111</v>
      </c>
      <c r="C106" s="1"/>
      <c r="D106" s="1"/>
      <c r="E106" s="16">
        <v>1</v>
      </c>
      <c r="F106" s="16">
        <v>132</v>
      </c>
      <c r="G106" s="80"/>
      <c r="H106" s="80"/>
      <c r="I106" s="81">
        <v>0</v>
      </c>
      <c r="J106" s="82">
        <v>0</v>
      </c>
      <c r="K106" s="83">
        <v>0</v>
      </c>
      <c r="L106" s="128" t="e">
        <f t="shared" si="3"/>
        <v>#DIV/0!</v>
      </c>
      <c r="M106" s="77" t="e">
        <f t="shared" si="4"/>
        <v>#DIV/0!</v>
      </c>
      <c r="N106" s="77" t="e">
        <f t="shared" si="5"/>
        <v>#DIV/0!</v>
      </c>
      <c r="O106" s="78"/>
    </row>
    <row r="107" spans="1:15" x14ac:dyDescent="0.3">
      <c r="A107" s="1">
        <v>1562007</v>
      </c>
      <c r="B107" s="1" t="s">
        <v>112</v>
      </c>
      <c r="C107" s="1"/>
      <c r="D107" s="1"/>
      <c r="E107" s="16">
        <v>1</v>
      </c>
      <c r="F107" s="16">
        <v>130</v>
      </c>
      <c r="G107" s="80"/>
      <c r="H107" s="80"/>
      <c r="I107" s="81">
        <v>0</v>
      </c>
      <c r="J107" s="82">
        <v>0</v>
      </c>
      <c r="K107" s="83">
        <v>0</v>
      </c>
      <c r="L107" s="128" t="e">
        <f t="shared" si="3"/>
        <v>#DIV/0!</v>
      </c>
      <c r="M107" s="77" t="e">
        <f t="shared" si="4"/>
        <v>#DIV/0!</v>
      </c>
      <c r="N107" s="77" t="e">
        <f t="shared" si="5"/>
        <v>#DIV/0!</v>
      </c>
      <c r="O107" s="78"/>
    </row>
    <row r="108" spans="1:15" ht="15" thickBot="1" x14ac:dyDescent="0.35">
      <c r="A108" s="1">
        <v>1561994</v>
      </c>
      <c r="B108" s="1" t="s">
        <v>113</v>
      </c>
      <c r="C108" s="1"/>
      <c r="D108" s="1"/>
      <c r="E108" s="16">
        <v>1</v>
      </c>
      <c r="F108" s="16">
        <v>124</v>
      </c>
      <c r="G108" s="80"/>
      <c r="H108" s="80"/>
      <c r="I108" s="81">
        <v>0</v>
      </c>
      <c r="J108" s="82">
        <v>0</v>
      </c>
      <c r="K108" s="83">
        <v>0</v>
      </c>
      <c r="L108" s="128" t="e">
        <f t="shared" si="3"/>
        <v>#DIV/0!</v>
      </c>
      <c r="M108" s="77" t="e">
        <f t="shared" si="4"/>
        <v>#DIV/0!</v>
      </c>
      <c r="N108" s="77" t="e">
        <f t="shared" si="5"/>
        <v>#DIV/0!</v>
      </c>
      <c r="O108" s="79"/>
    </row>
    <row r="109" spans="1:15" ht="15" thickBot="1" x14ac:dyDescent="0.35">
      <c r="A109" s="112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55"/>
      <c r="N109" s="38"/>
      <c r="O109" s="70"/>
    </row>
    <row r="110" spans="1:15" x14ac:dyDescent="0.3">
      <c r="A110" s="62"/>
      <c r="B110" s="64"/>
      <c r="C110" s="64"/>
      <c r="D110" s="64"/>
      <c r="E110" s="63"/>
      <c r="F110" s="63"/>
      <c r="G110" s="63"/>
      <c r="H110" s="63"/>
      <c r="I110" s="64"/>
      <c r="J110" s="66"/>
      <c r="K110" s="41" t="s">
        <v>14</v>
      </c>
      <c r="L110" s="64"/>
      <c r="M110" s="64"/>
      <c r="N110" s="39" t="s">
        <v>15</v>
      </c>
      <c r="O110" s="64"/>
    </row>
    <row r="111" spans="1:15" ht="15" thickBot="1" x14ac:dyDescent="0.35">
      <c r="A111" s="62"/>
      <c r="B111" s="64"/>
      <c r="C111" s="64"/>
      <c r="D111" s="64"/>
      <c r="E111" s="63"/>
      <c r="F111" s="63"/>
      <c r="G111" s="63"/>
      <c r="H111" s="63"/>
      <c r="I111" s="64"/>
      <c r="J111" s="66"/>
      <c r="K111" s="42">
        <f>AVERAGE(K5:K108)</f>
        <v>0</v>
      </c>
      <c r="L111" s="64"/>
      <c r="M111" s="64"/>
      <c r="N111" s="40" t="e">
        <f>SUM(N5:N108)</f>
        <v>#DIV/0!</v>
      </c>
      <c r="O111" s="64"/>
    </row>
    <row r="112" spans="1:15" x14ac:dyDescent="0.3">
      <c r="A112" s="62"/>
      <c r="B112" s="64"/>
      <c r="C112" s="64"/>
      <c r="D112" s="64"/>
      <c r="E112" s="63"/>
      <c r="F112" s="63"/>
      <c r="G112" s="63"/>
      <c r="H112" s="63"/>
      <c r="I112" s="64"/>
      <c r="J112" s="66"/>
      <c r="K112" s="67"/>
      <c r="L112" s="64"/>
      <c r="M112" s="64"/>
      <c r="N112" s="64"/>
      <c r="O112" s="64"/>
    </row>
    <row r="113" spans="1:15" x14ac:dyDescent="0.3">
      <c r="A113" s="62"/>
      <c r="B113" s="64"/>
      <c r="C113" s="64"/>
      <c r="D113" s="64"/>
      <c r="E113" s="63"/>
      <c r="F113" s="63"/>
      <c r="G113" s="63"/>
      <c r="H113" s="63"/>
      <c r="I113" s="64"/>
      <c r="J113" s="66"/>
      <c r="K113" s="67"/>
      <c r="L113" s="64"/>
      <c r="M113" s="64"/>
      <c r="N113" s="64"/>
      <c r="O113" s="64"/>
    </row>
    <row r="114" spans="1:15" x14ac:dyDescent="0.3">
      <c r="A114" s="62"/>
      <c r="B114" s="64"/>
      <c r="C114" s="64"/>
      <c r="D114" s="64"/>
      <c r="E114" s="63"/>
      <c r="F114" s="63"/>
      <c r="G114" s="63"/>
      <c r="H114" s="63"/>
      <c r="I114" s="64"/>
      <c r="J114" s="66"/>
      <c r="K114" s="67"/>
      <c r="L114" s="64"/>
      <c r="M114" s="64"/>
      <c r="N114" s="64"/>
      <c r="O114" s="64"/>
    </row>
    <row r="115" spans="1:15" x14ac:dyDescent="0.3">
      <c r="A115" s="62"/>
      <c r="B115" s="64"/>
      <c r="C115" s="64"/>
      <c r="D115" s="64"/>
      <c r="E115" s="63"/>
      <c r="F115" s="63"/>
      <c r="G115" s="63"/>
      <c r="H115" s="63"/>
      <c r="I115" s="64"/>
      <c r="J115" s="66"/>
      <c r="K115" s="67"/>
      <c r="L115" s="64"/>
      <c r="M115" s="64"/>
      <c r="N115" s="64"/>
      <c r="O115" s="64"/>
    </row>
    <row r="116" spans="1:15" x14ac:dyDescent="0.3">
      <c r="A116" s="62"/>
      <c r="B116" s="64"/>
      <c r="C116" s="64"/>
      <c r="D116" s="64"/>
      <c r="E116" s="63"/>
      <c r="F116" s="63"/>
      <c r="G116" s="63"/>
      <c r="H116" s="63"/>
      <c r="I116" s="64"/>
      <c r="J116" s="66"/>
      <c r="K116" s="67"/>
      <c r="L116" s="64"/>
      <c r="M116" s="64"/>
      <c r="N116" s="64"/>
      <c r="O116" s="64"/>
    </row>
    <row r="117" spans="1:15" x14ac:dyDescent="0.3">
      <c r="A117" s="62"/>
      <c r="B117" s="64"/>
      <c r="C117" s="64"/>
      <c r="D117" s="64"/>
      <c r="E117" s="63"/>
      <c r="F117" s="63"/>
      <c r="G117" s="63"/>
      <c r="H117" s="63"/>
      <c r="I117" s="64"/>
      <c r="J117" s="66"/>
      <c r="K117" s="67"/>
      <c r="L117" s="64"/>
      <c r="M117" s="64"/>
      <c r="N117" s="64"/>
      <c r="O117" s="64"/>
    </row>
    <row r="118" spans="1:15" x14ac:dyDescent="0.3">
      <c r="A118" s="62"/>
      <c r="B118" s="64"/>
      <c r="C118" s="64"/>
      <c r="D118" s="64"/>
      <c r="E118" s="63"/>
      <c r="F118" s="63"/>
      <c r="G118" s="63"/>
      <c r="H118" s="63"/>
      <c r="I118" s="64"/>
      <c r="J118" s="66"/>
      <c r="K118" s="67"/>
      <c r="L118" s="64"/>
      <c r="M118" s="64"/>
      <c r="O118" s="64"/>
    </row>
    <row r="119" spans="1:15" x14ac:dyDescent="0.3">
      <c r="A119" s="62"/>
      <c r="B119" s="64"/>
      <c r="C119" s="64"/>
      <c r="D119" s="64"/>
      <c r="E119" s="63"/>
      <c r="F119" s="63"/>
      <c r="G119" s="63"/>
      <c r="H119" s="63"/>
      <c r="I119" s="64"/>
      <c r="J119" s="66"/>
      <c r="K119" s="67"/>
      <c r="L119" s="64"/>
      <c r="M119" s="64"/>
      <c r="N119" s="64"/>
      <c r="O119" s="64"/>
    </row>
    <row r="120" spans="1:15" x14ac:dyDescent="0.3">
      <c r="A120" s="62"/>
      <c r="B120" s="64"/>
      <c r="C120" s="64"/>
      <c r="D120" s="64"/>
      <c r="E120" s="63"/>
      <c r="F120" s="63"/>
      <c r="G120" s="63"/>
      <c r="H120" s="63"/>
      <c r="I120" s="64"/>
      <c r="J120" s="66"/>
      <c r="K120" s="67"/>
      <c r="L120" s="64"/>
      <c r="M120" s="64"/>
      <c r="N120" s="64"/>
      <c r="O120" s="64"/>
    </row>
    <row r="121" spans="1:15" x14ac:dyDescent="0.3">
      <c r="A121" s="62"/>
      <c r="B121" s="64"/>
      <c r="C121" s="64"/>
      <c r="D121" s="64"/>
      <c r="E121" s="63"/>
      <c r="F121" s="63"/>
      <c r="G121" s="63"/>
      <c r="H121" s="63"/>
      <c r="I121" s="64"/>
      <c r="J121" s="66"/>
      <c r="K121" s="67"/>
      <c r="L121" s="64"/>
      <c r="M121" s="64"/>
      <c r="N121" s="64"/>
      <c r="O121" s="64"/>
    </row>
    <row r="122" spans="1:15" x14ac:dyDescent="0.3">
      <c r="A122" s="62"/>
      <c r="B122" s="64"/>
      <c r="C122" s="64"/>
      <c r="D122" s="64"/>
      <c r="E122" s="63"/>
      <c r="F122" s="63"/>
      <c r="G122" s="63"/>
      <c r="H122" s="63"/>
      <c r="I122" s="64"/>
      <c r="J122" s="66"/>
      <c r="K122" s="67"/>
      <c r="L122" s="64"/>
      <c r="M122" s="64"/>
      <c r="N122" s="64"/>
      <c r="O122" s="64"/>
    </row>
    <row r="123" spans="1:15" x14ac:dyDescent="0.3">
      <c r="A123" s="62"/>
      <c r="B123" s="64"/>
      <c r="C123" s="64"/>
      <c r="D123" s="64"/>
      <c r="E123" s="63"/>
      <c r="F123" s="63"/>
      <c r="G123" s="63"/>
      <c r="H123" s="63"/>
      <c r="I123" s="64"/>
      <c r="J123" s="66"/>
      <c r="K123" s="67"/>
      <c r="L123" s="64"/>
      <c r="M123" s="64"/>
      <c r="N123" s="64"/>
      <c r="O123" s="64"/>
    </row>
    <row r="124" spans="1:15" x14ac:dyDescent="0.3">
      <c r="A124" s="62"/>
      <c r="B124" s="64"/>
      <c r="C124" s="64"/>
      <c r="D124" s="64"/>
      <c r="E124" s="63"/>
      <c r="F124" s="63"/>
      <c r="G124" s="63"/>
      <c r="H124" s="63"/>
      <c r="I124" s="64"/>
      <c r="J124" s="66"/>
      <c r="K124" s="67"/>
      <c r="L124" s="64"/>
      <c r="M124" s="64"/>
      <c r="N124" s="64"/>
      <c r="O124" s="64"/>
    </row>
    <row r="125" spans="1:15" x14ac:dyDescent="0.3">
      <c r="A125" s="62"/>
      <c r="B125" s="64"/>
      <c r="C125" s="64"/>
      <c r="D125" s="64"/>
      <c r="E125" s="63"/>
      <c r="F125" s="63"/>
      <c r="G125" s="63"/>
      <c r="H125" s="63"/>
      <c r="I125" s="64"/>
      <c r="J125" s="66"/>
      <c r="K125" s="67"/>
      <c r="L125" s="64"/>
      <c r="M125" s="64"/>
      <c r="N125" s="64"/>
      <c r="O125" s="64"/>
    </row>
    <row r="126" spans="1:15" x14ac:dyDescent="0.3">
      <c r="A126" s="62"/>
      <c r="B126" s="64"/>
      <c r="C126" s="64"/>
      <c r="D126" s="64"/>
      <c r="E126" s="63"/>
      <c r="F126" s="63"/>
      <c r="G126" s="63"/>
      <c r="H126" s="63"/>
      <c r="I126" s="64"/>
      <c r="J126" s="66"/>
      <c r="K126" s="67"/>
      <c r="L126" s="64"/>
      <c r="M126" s="64"/>
      <c r="N126" s="64"/>
      <c r="O126" s="64"/>
    </row>
    <row r="127" spans="1:15" x14ac:dyDescent="0.3">
      <c r="A127" s="62"/>
      <c r="B127" s="64"/>
      <c r="C127" s="64"/>
      <c r="D127" s="64"/>
      <c r="E127" s="63"/>
      <c r="F127" s="63"/>
      <c r="G127" s="63"/>
      <c r="H127" s="63"/>
      <c r="I127" s="64"/>
      <c r="J127" s="66"/>
      <c r="K127" s="67"/>
      <c r="L127" s="64"/>
      <c r="M127" s="64"/>
      <c r="N127" s="64"/>
      <c r="O127" s="64"/>
    </row>
    <row r="128" spans="1:15" x14ac:dyDescent="0.3">
      <c r="A128" s="62"/>
      <c r="B128" s="64"/>
      <c r="C128" s="64"/>
      <c r="D128" s="64"/>
      <c r="E128" s="63"/>
      <c r="F128" s="63"/>
      <c r="G128" s="63"/>
      <c r="H128" s="63"/>
      <c r="I128" s="64"/>
      <c r="J128" s="66"/>
      <c r="K128" s="67"/>
      <c r="L128" s="64"/>
      <c r="M128" s="64"/>
      <c r="N128" s="64"/>
      <c r="O128" s="64"/>
    </row>
    <row r="129" spans="1:15" x14ac:dyDescent="0.3">
      <c r="A129" s="62"/>
      <c r="B129" s="64"/>
      <c r="C129" s="64"/>
      <c r="D129" s="64"/>
      <c r="E129" s="63"/>
      <c r="F129" s="63"/>
      <c r="G129" s="63"/>
      <c r="H129" s="63"/>
      <c r="I129" s="64"/>
      <c r="J129" s="66"/>
      <c r="K129" s="67"/>
      <c r="L129" s="64"/>
      <c r="M129" s="64"/>
      <c r="N129" s="64"/>
      <c r="O129" s="64"/>
    </row>
    <row r="130" spans="1:15" x14ac:dyDescent="0.3">
      <c r="A130" s="62"/>
      <c r="B130" s="64"/>
      <c r="C130" s="64"/>
      <c r="D130" s="64"/>
      <c r="E130" s="63"/>
      <c r="F130" s="63"/>
      <c r="G130" s="63"/>
      <c r="H130" s="63"/>
      <c r="I130" s="64"/>
      <c r="J130" s="66"/>
      <c r="K130" s="67"/>
      <c r="L130" s="64"/>
      <c r="M130" s="64"/>
      <c r="N130" s="64"/>
      <c r="O130" s="64"/>
    </row>
    <row r="131" spans="1:15" x14ac:dyDescent="0.3">
      <c r="A131" s="62"/>
      <c r="B131" s="64"/>
      <c r="C131" s="64"/>
      <c r="D131" s="64"/>
      <c r="E131" s="63"/>
      <c r="F131" s="63"/>
      <c r="G131" s="63"/>
      <c r="H131" s="63"/>
      <c r="I131" s="64"/>
      <c r="J131" s="66"/>
      <c r="K131" s="67"/>
      <c r="L131" s="64"/>
      <c r="M131" s="64"/>
      <c r="N131" s="64"/>
      <c r="O131" s="64"/>
    </row>
    <row r="132" spans="1:15" x14ac:dyDescent="0.3">
      <c r="A132" s="62"/>
      <c r="B132" s="64"/>
      <c r="C132" s="64"/>
      <c r="D132" s="64"/>
      <c r="E132" s="63"/>
      <c r="F132" s="63"/>
      <c r="G132" s="63"/>
      <c r="H132" s="63"/>
      <c r="I132" s="64"/>
      <c r="J132" s="66"/>
      <c r="K132" s="67"/>
      <c r="L132" s="64"/>
      <c r="M132" s="64"/>
      <c r="N132" s="64"/>
      <c r="O132" s="64"/>
    </row>
    <row r="133" spans="1:15" x14ac:dyDescent="0.3">
      <c r="A133" s="62"/>
      <c r="B133" s="64"/>
      <c r="C133" s="64"/>
      <c r="D133" s="64"/>
      <c r="E133" s="63"/>
      <c r="F133" s="63"/>
      <c r="G133" s="63"/>
      <c r="H133" s="63"/>
      <c r="I133" s="64"/>
      <c r="J133" s="66"/>
      <c r="K133" s="67"/>
      <c r="L133" s="64"/>
      <c r="M133" s="64"/>
      <c r="N133" s="64"/>
      <c r="O133" s="64"/>
    </row>
    <row r="134" spans="1:15" x14ac:dyDescent="0.3">
      <c r="A134" s="62"/>
      <c r="B134" s="64"/>
      <c r="C134" s="64"/>
      <c r="D134" s="64"/>
      <c r="E134" s="63"/>
      <c r="F134" s="63"/>
      <c r="G134" s="63"/>
      <c r="H134" s="63"/>
      <c r="I134" s="64"/>
      <c r="J134" s="66"/>
      <c r="K134" s="67"/>
      <c r="L134" s="64"/>
      <c r="M134" s="64"/>
      <c r="N134" s="64"/>
      <c r="O134" s="64"/>
    </row>
    <row r="135" spans="1:15" x14ac:dyDescent="0.3">
      <c r="A135" s="62"/>
      <c r="B135" s="64"/>
      <c r="C135" s="64"/>
      <c r="D135" s="64"/>
      <c r="E135" s="63"/>
      <c r="F135" s="63"/>
      <c r="G135" s="63"/>
      <c r="H135" s="63"/>
      <c r="I135" s="64"/>
      <c r="J135" s="66"/>
      <c r="K135" s="67"/>
      <c r="L135" s="64"/>
      <c r="M135" s="64"/>
      <c r="N135" s="64"/>
      <c r="O135" s="64"/>
    </row>
    <row r="136" spans="1:15" x14ac:dyDescent="0.3">
      <c r="A136" s="62"/>
      <c r="B136" s="64"/>
      <c r="C136" s="64"/>
      <c r="D136" s="64"/>
      <c r="E136" s="63"/>
      <c r="F136" s="63"/>
      <c r="G136" s="63"/>
      <c r="H136" s="63"/>
      <c r="I136" s="64"/>
      <c r="J136" s="66"/>
      <c r="K136" s="67"/>
      <c r="L136" s="64"/>
      <c r="M136" s="64"/>
      <c r="N136" s="64"/>
      <c r="O136" s="64"/>
    </row>
    <row r="137" spans="1:15" x14ac:dyDescent="0.3">
      <c r="A137" s="62"/>
      <c r="B137" s="64"/>
      <c r="C137" s="64"/>
      <c r="D137" s="64"/>
      <c r="E137" s="63"/>
      <c r="F137" s="63"/>
      <c r="G137" s="63"/>
      <c r="H137" s="63"/>
      <c r="I137" s="64"/>
      <c r="J137" s="66"/>
      <c r="K137" s="67"/>
      <c r="L137" s="64"/>
      <c r="M137" s="64"/>
      <c r="N137" s="64"/>
      <c r="O137" s="64"/>
    </row>
    <row r="138" spans="1:15" x14ac:dyDescent="0.3">
      <c r="A138" s="62"/>
      <c r="B138" s="64"/>
      <c r="C138" s="64"/>
      <c r="D138" s="64"/>
      <c r="E138" s="63"/>
      <c r="F138" s="63"/>
      <c r="G138" s="63"/>
      <c r="H138" s="63"/>
      <c r="I138" s="64"/>
      <c r="J138" s="66"/>
      <c r="K138" s="67"/>
      <c r="L138" s="64"/>
      <c r="M138" s="64"/>
      <c r="N138" s="64"/>
      <c r="O138" s="64"/>
    </row>
    <row r="139" spans="1:15" x14ac:dyDescent="0.3">
      <c r="A139" s="62"/>
      <c r="B139" s="64"/>
      <c r="C139" s="64"/>
      <c r="D139" s="64"/>
      <c r="E139" s="63"/>
      <c r="F139" s="63"/>
      <c r="G139" s="63"/>
      <c r="H139" s="63"/>
      <c r="I139" s="64"/>
      <c r="J139" s="66"/>
      <c r="K139" s="67"/>
      <c r="L139" s="64"/>
      <c r="M139" s="64"/>
      <c r="N139" s="64"/>
      <c r="O139" s="64"/>
    </row>
    <row r="140" spans="1:15" x14ac:dyDescent="0.3">
      <c r="A140" s="62"/>
      <c r="B140" s="64"/>
      <c r="C140" s="64"/>
      <c r="D140" s="64"/>
      <c r="E140" s="63"/>
      <c r="F140" s="63"/>
      <c r="G140" s="63"/>
      <c r="H140" s="63"/>
      <c r="I140" s="64"/>
      <c r="J140" s="66"/>
      <c r="K140" s="67"/>
      <c r="L140" s="64"/>
      <c r="M140" s="64"/>
      <c r="N140" s="64"/>
      <c r="O140" s="64"/>
    </row>
    <row r="141" spans="1:15" x14ac:dyDescent="0.3">
      <c r="A141" s="62"/>
      <c r="B141" s="64"/>
      <c r="C141" s="64"/>
      <c r="D141" s="64"/>
      <c r="E141" s="63"/>
      <c r="F141" s="63"/>
      <c r="G141" s="63"/>
      <c r="H141" s="63"/>
      <c r="I141" s="64"/>
      <c r="J141" s="66"/>
      <c r="K141" s="67"/>
      <c r="L141" s="64"/>
      <c r="M141" s="64"/>
      <c r="N141" s="64"/>
      <c r="O141" s="64"/>
    </row>
    <row r="142" spans="1:15" x14ac:dyDescent="0.3">
      <c r="A142" s="62"/>
      <c r="B142" s="64"/>
      <c r="C142" s="64"/>
      <c r="D142" s="64"/>
      <c r="E142" s="63"/>
      <c r="F142" s="63"/>
      <c r="G142" s="63"/>
      <c r="H142" s="63"/>
      <c r="I142" s="64"/>
      <c r="J142" s="66"/>
      <c r="K142" s="67"/>
      <c r="L142" s="64"/>
      <c r="M142" s="64"/>
      <c r="N142" s="64"/>
      <c r="O142" s="64"/>
    </row>
    <row r="143" spans="1:15" x14ac:dyDescent="0.3">
      <c r="A143" s="62"/>
      <c r="B143" s="64"/>
      <c r="C143" s="64"/>
      <c r="D143" s="64"/>
      <c r="E143" s="63"/>
      <c r="F143" s="63"/>
      <c r="G143" s="63"/>
      <c r="H143" s="63"/>
      <c r="I143" s="64"/>
      <c r="J143" s="66"/>
      <c r="K143" s="67"/>
      <c r="L143" s="64"/>
      <c r="M143" s="64"/>
      <c r="N143" s="64"/>
      <c r="O143" s="64"/>
    </row>
    <row r="144" spans="1:15" x14ac:dyDescent="0.3">
      <c r="A144" s="62"/>
      <c r="B144" s="64"/>
      <c r="C144" s="64"/>
      <c r="D144" s="64"/>
      <c r="E144" s="63"/>
      <c r="F144" s="63"/>
      <c r="G144" s="63"/>
      <c r="H144" s="63"/>
      <c r="I144" s="64"/>
      <c r="J144" s="66"/>
      <c r="K144" s="67"/>
      <c r="L144" s="64"/>
      <c r="M144" s="64"/>
      <c r="N144" s="64"/>
      <c r="O144" s="64"/>
    </row>
    <row r="145" spans="12:15" x14ac:dyDescent="0.3">
      <c r="L145" s="64"/>
      <c r="M145" s="64"/>
      <c r="N145" s="64"/>
      <c r="O145" s="64"/>
    </row>
  </sheetData>
  <sheetProtection algorithmName="SHA-512" hashValue="c8+QCb7dr8TkRRJ5yRjBOJpn+zM5IjCctZjLYmFlkjdS4ujHwvi8eeANblQB77X3y/PTuDvo20tcrfqnEwCkAA==" saltValue="Yv6YBF3HK9AwIlx+uqgdjA==" spinCount="100000" sheet="1" objects="1" scenarios="1"/>
  <mergeCells count="3">
    <mergeCell ref="B3:D3"/>
    <mergeCell ref="G3:K3"/>
    <mergeCell ref="A109:L10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2"/>
  <sheetViews>
    <sheetView zoomScale="70" zoomScaleNormal="70" workbookViewId="0">
      <pane ySplit="4" topLeftCell="A5" activePane="bottomLeft" state="frozen"/>
      <selection pane="bottomLeft" activeCell="M70" sqref="M70"/>
    </sheetView>
  </sheetViews>
  <sheetFormatPr defaultColWidth="8.88671875" defaultRowHeight="14.4" x14ac:dyDescent="0.3"/>
  <cols>
    <col min="1" max="1" width="13" customWidth="1"/>
    <col min="2" max="2" width="59.33203125" bestFit="1" customWidth="1"/>
    <col min="3" max="3" width="32.44140625" customWidth="1"/>
    <col min="4" max="4" width="28.6640625" customWidth="1"/>
    <col min="5" max="5" width="12" customWidth="1"/>
    <col min="6" max="6" width="10.21875" bestFit="1" customWidth="1"/>
    <col min="7" max="7" width="13.6640625" bestFit="1" customWidth="1"/>
    <col min="8" max="8" width="31.109375" bestFit="1" customWidth="1"/>
    <col min="9" max="9" width="16.33203125" customWidth="1"/>
    <col min="10" max="10" width="14.88671875" customWidth="1"/>
    <col min="11" max="11" width="15.33203125" customWidth="1"/>
    <col min="12" max="12" width="18.109375" style="75" bestFit="1" customWidth="1"/>
    <col min="13" max="13" width="22.77734375" style="75" customWidth="1"/>
    <col min="14" max="14" width="22.6640625" bestFit="1" customWidth="1"/>
    <col min="15" max="15" width="22.44140625" bestFit="1" customWidth="1"/>
  </cols>
  <sheetData>
    <row r="1" spans="1:20" ht="21" x14ac:dyDescent="0.4">
      <c r="A1" s="84" t="s">
        <v>16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6"/>
      <c r="M1" s="86"/>
      <c r="N1" s="85"/>
      <c r="O1" s="85"/>
      <c r="P1" s="64"/>
      <c r="Q1" s="64"/>
      <c r="R1" s="64"/>
      <c r="S1" s="64"/>
      <c r="T1" s="64"/>
    </row>
    <row r="2" spans="1:20" ht="21.6" thickBot="1" x14ac:dyDescent="0.45">
      <c r="A2" s="87"/>
      <c r="B2" s="85"/>
      <c r="C2" s="85"/>
      <c r="D2" s="85"/>
      <c r="E2" s="85"/>
      <c r="F2" s="85"/>
      <c r="G2" s="85"/>
      <c r="H2" s="85"/>
      <c r="I2" s="85"/>
      <c r="J2" s="85"/>
      <c r="K2" s="85"/>
      <c r="L2" s="86"/>
      <c r="M2" s="86"/>
      <c r="N2" s="85"/>
      <c r="O2" s="85"/>
      <c r="P2" s="64"/>
      <c r="Q2" s="64"/>
      <c r="R2" s="64"/>
      <c r="S2" s="64"/>
      <c r="T2" s="64"/>
    </row>
    <row r="3" spans="1:20" ht="21.6" thickBot="1" x14ac:dyDescent="0.35">
      <c r="A3" s="85"/>
      <c r="B3" s="114" t="s">
        <v>1</v>
      </c>
      <c r="C3" s="115"/>
      <c r="D3" s="116"/>
      <c r="E3" s="88"/>
      <c r="F3" s="88"/>
      <c r="G3" s="119" t="s">
        <v>2</v>
      </c>
      <c r="H3" s="120"/>
      <c r="I3" s="120"/>
      <c r="J3" s="121"/>
      <c r="K3" s="85"/>
      <c r="L3" s="86"/>
      <c r="M3" s="86"/>
      <c r="N3" s="85"/>
      <c r="O3" s="85"/>
      <c r="P3" s="64"/>
      <c r="Q3" s="64"/>
    </row>
    <row r="4" spans="1:20" ht="81.599999999999994" thickBot="1" x14ac:dyDescent="0.35">
      <c r="A4" s="89" t="s">
        <v>212</v>
      </c>
      <c r="B4" s="90" t="s">
        <v>4</v>
      </c>
      <c r="C4" s="90" t="s">
        <v>5</v>
      </c>
      <c r="D4" s="90" t="s">
        <v>6</v>
      </c>
      <c r="E4" s="90" t="s">
        <v>170</v>
      </c>
      <c r="F4" s="90" t="s">
        <v>169</v>
      </c>
      <c r="G4" s="90" t="s">
        <v>213</v>
      </c>
      <c r="H4" s="90" t="s">
        <v>9</v>
      </c>
      <c r="I4" s="90" t="s">
        <v>10</v>
      </c>
      <c r="J4" s="90" t="s">
        <v>214</v>
      </c>
      <c r="K4" s="90" t="s">
        <v>11</v>
      </c>
      <c r="L4" s="91" t="s">
        <v>161</v>
      </c>
      <c r="M4" s="91" t="s">
        <v>168</v>
      </c>
      <c r="N4" s="90" t="s">
        <v>216</v>
      </c>
      <c r="O4" s="90" t="s">
        <v>13</v>
      </c>
      <c r="P4" s="64"/>
      <c r="Q4" s="64"/>
      <c r="R4" s="64"/>
      <c r="S4" s="64"/>
      <c r="T4" s="64"/>
    </row>
    <row r="5" spans="1:20" s="5" customFormat="1" x14ac:dyDescent="0.3">
      <c r="A5" s="8">
        <v>151169</v>
      </c>
      <c r="B5" s="8" t="s">
        <v>115</v>
      </c>
      <c r="C5" s="8"/>
      <c r="D5" s="8"/>
      <c r="E5" s="12">
        <v>1</v>
      </c>
      <c r="F5" s="8">
        <v>121</v>
      </c>
      <c r="G5" s="80"/>
      <c r="H5" s="80"/>
      <c r="I5" s="81">
        <v>0</v>
      </c>
      <c r="J5" s="95">
        <v>0</v>
      </c>
      <c r="K5" s="21">
        <f>'2022 KERNASSORTIMENT'!$K$111</f>
        <v>0</v>
      </c>
      <c r="L5" s="131" t="e">
        <f>I5/J5*(1+K5)</f>
        <v>#DIV/0!</v>
      </c>
      <c r="M5" s="71" t="e">
        <f>L5*1</f>
        <v>#DIV/0!</v>
      </c>
      <c r="N5" s="76" t="e">
        <f>M5*F5</f>
        <v>#DIV/0!</v>
      </c>
      <c r="O5" s="92"/>
      <c r="P5" s="52"/>
      <c r="Q5" s="52"/>
      <c r="R5" s="52"/>
      <c r="S5" s="52"/>
      <c r="T5" s="52"/>
    </row>
    <row r="6" spans="1:20" s="5" customFormat="1" x14ac:dyDescent="0.3">
      <c r="A6" s="8">
        <v>110328</v>
      </c>
      <c r="B6" s="8" t="s">
        <v>188</v>
      </c>
      <c r="C6" s="54"/>
      <c r="D6" s="8"/>
      <c r="E6" s="12">
        <v>1</v>
      </c>
      <c r="F6" s="8">
        <v>120</v>
      </c>
      <c r="G6" s="80"/>
      <c r="H6" s="80"/>
      <c r="I6" s="81">
        <v>0</v>
      </c>
      <c r="J6" s="95">
        <v>0</v>
      </c>
      <c r="K6" s="21">
        <f>'2022 KERNASSORTIMENT'!$K$111</f>
        <v>0</v>
      </c>
      <c r="L6" s="130" t="e">
        <f t="shared" ref="L6:L69" si="0">I6/J6*(1+K6)</f>
        <v>#DIV/0!</v>
      </c>
      <c r="M6" s="77" t="e">
        <f>L6*200</f>
        <v>#DIV/0!</v>
      </c>
      <c r="N6" s="76" t="e">
        <f t="shared" ref="N6:N70" si="1">M6*F6</f>
        <v>#DIV/0!</v>
      </c>
      <c r="O6" s="92"/>
      <c r="P6" s="52"/>
      <c r="Q6" s="52"/>
      <c r="R6" s="52"/>
      <c r="S6" s="52"/>
      <c r="T6" s="52"/>
    </row>
    <row r="7" spans="1:20" s="5" customFormat="1" x14ac:dyDescent="0.3">
      <c r="A7" s="8">
        <v>2547217</v>
      </c>
      <c r="B7" s="8" t="s">
        <v>116</v>
      </c>
      <c r="C7" s="8"/>
      <c r="D7" s="8"/>
      <c r="E7" s="12">
        <v>1</v>
      </c>
      <c r="F7" s="8">
        <v>120</v>
      </c>
      <c r="G7" s="96"/>
      <c r="H7" s="96"/>
      <c r="I7" s="81">
        <v>0</v>
      </c>
      <c r="J7" s="95">
        <v>0</v>
      </c>
      <c r="K7" s="21">
        <f>'2022 KERNASSORTIMENT'!$K$111</f>
        <v>0</v>
      </c>
      <c r="L7" s="130" t="e">
        <f t="shared" si="0"/>
        <v>#DIV/0!</v>
      </c>
      <c r="M7" s="77" t="e">
        <f t="shared" ref="M6:M69" si="2">L7*1</f>
        <v>#DIV/0!</v>
      </c>
      <c r="N7" s="76" t="e">
        <f t="shared" si="1"/>
        <v>#DIV/0!</v>
      </c>
      <c r="O7" s="93"/>
      <c r="P7" s="52"/>
      <c r="Q7" s="52"/>
      <c r="R7" s="52"/>
      <c r="S7" s="52"/>
      <c r="T7" s="52"/>
    </row>
    <row r="8" spans="1:20" s="5" customFormat="1" x14ac:dyDescent="0.3">
      <c r="A8" s="8">
        <v>185155</v>
      </c>
      <c r="B8" s="8" t="s">
        <v>117</v>
      </c>
      <c r="C8" s="8"/>
      <c r="D8" s="8"/>
      <c r="E8" s="12">
        <v>1</v>
      </c>
      <c r="F8" s="8">
        <v>118</v>
      </c>
      <c r="G8" s="96"/>
      <c r="H8" s="96"/>
      <c r="I8" s="81">
        <v>0</v>
      </c>
      <c r="J8" s="95">
        <v>0</v>
      </c>
      <c r="K8" s="21">
        <f>'2022 KERNASSORTIMENT'!$K$111</f>
        <v>0</v>
      </c>
      <c r="L8" s="130" t="e">
        <f t="shared" si="0"/>
        <v>#DIV/0!</v>
      </c>
      <c r="M8" s="77" t="e">
        <f t="shared" si="2"/>
        <v>#DIV/0!</v>
      </c>
      <c r="N8" s="76" t="e">
        <f t="shared" si="1"/>
        <v>#DIV/0!</v>
      </c>
      <c r="O8" s="93"/>
      <c r="P8" s="52"/>
      <c r="Q8" s="52"/>
      <c r="R8" s="52"/>
      <c r="S8" s="52"/>
      <c r="T8" s="52"/>
    </row>
    <row r="9" spans="1:20" s="5" customFormat="1" x14ac:dyDescent="0.3">
      <c r="A9" s="8">
        <v>978532</v>
      </c>
      <c r="B9" s="8" t="s">
        <v>118</v>
      </c>
      <c r="C9" s="8"/>
      <c r="D9" s="8"/>
      <c r="E9" s="12">
        <v>1</v>
      </c>
      <c r="F9" s="8">
        <v>116</v>
      </c>
      <c r="G9" s="96"/>
      <c r="H9" s="96"/>
      <c r="I9" s="81">
        <v>0</v>
      </c>
      <c r="J9" s="95">
        <v>0</v>
      </c>
      <c r="K9" s="21">
        <f>'2022 KERNASSORTIMENT'!$K$111</f>
        <v>0</v>
      </c>
      <c r="L9" s="130" t="e">
        <f t="shared" si="0"/>
        <v>#DIV/0!</v>
      </c>
      <c r="M9" s="77" t="e">
        <f t="shared" si="2"/>
        <v>#DIV/0!</v>
      </c>
      <c r="N9" s="76" t="e">
        <f t="shared" si="1"/>
        <v>#DIV/0!</v>
      </c>
      <c r="O9" s="93"/>
      <c r="P9" s="52"/>
      <c r="Q9" s="52"/>
      <c r="R9" s="52"/>
      <c r="S9" s="52"/>
      <c r="T9" s="52"/>
    </row>
    <row r="10" spans="1:20" s="5" customFormat="1" x14ac:dyDescent="0.3">
      <c r="A10" s="8">
        <v>127064</v>
      </c>
      <c r="B10" s="8" t="s">
        <v>189</v>
      </c>
      <c r="C10" s="54"/>
      <c r="D10" s="8"/>
      <c r="E10" s="12">
        <v>1</v>
      </c>
      <c r="F10" s="8">
        <v>115</v>
      </c>
      <c r="G10" s="96"/>
      <c r="H10" s="96"/>
      <c r="I10" s="81">
        <v>0</v>
      </c>
      <c r="J10" s="95">
        <v>0</v>
      </c>
      <c r="K10" s="21">
        <f>'2022 KERNASSORTIMENT'!$K$111</f>
        <v>0</v>
      </c>
      <c r="L10" s="130" t="e">
        <f t="shared" si="0"/>
        <v>#DIV/0!</v>
      </c>
      <c r="M10" s="77" t="e">
        <f>L10*12</f>
        <v>#DIV/0!</v>
      </c>
      <c r="N10" s="76" t="e">
        <f t="shared" si="1"/>
        <v>#DIV/0!</v>
      </c>
      <c r="O10" s="93"/>
      <c r="P10" s="52"/>
      <c r="Q10" s="52"/>
      <c r="R10" s="52"/>
      <c r="S10" s="52"/>
      <c r="T10" s="52"/>
    </row>
    <row r="11" spans="1:20" s="5" customFormat="1" x14ac:dyDescent="0.3">
      <c r="A11" s="8">
        <v>2795965</v>
      </c>
      <c r="B11" s="8" t="s">
        <v>119</v>
      </c>
      <c r="C11" s="8"/>
      <c r="D11" s="8"/>
      <c r="E11" s="12">
        <v>1</v>
      </c>
      <c r="F11" s="8">
        <v>115</v>
      </c>
      <c r="G11" s="96"/>
      <c r="H11" s="96"/>
      <c r="I11" s="81">
        <v>0</v>
      </c>
      <c r="J11" s="95">
        <v>0</v>
      </c>
      <c r="K11" s="21">
        <f>'2022 KERNASSORTIMENT'!$K$111</f>
        <v>0</v>
      </c>
      <c r="L11" s="130" t="e">
        <f t="shared" si="0"/>
        <v>#DIV/0!</v>
      </c>
      <c r="M11" s="77" t="e">
        <f t="shared" si="2"/>
        <v>#DIV/0!</v>
      </c>
      <c r="N11" s="76" t="e">
        <f t="shared" si="1"/>
        <v>#DIV/0!</v>
      </c>
      <c r="O11" s="93"/>
      <c r="P11" s="52"/>
      <c r="Q11" s="52"/>
      <c r="R11" s="52"/>
      <c r="S11" s="52"/>
      <c r="T11" s="52"/>
    </row>
    <row r="12" spans="1:20" s="5" customFormat="1" x14ac:dyDescent="0.3">
      <c r="A12" s="8">
        <v>1345257</v>
      </c>
      <c r="B12" s="8" t="s">
        <v>120</v>
      </c>
      <c r="C12" s="8"/>
      <c r="D12" s="8"/>
      <c r="E12" s="12">
        <v>1</v>
      </c>
      <c r="F12" s="8">
        <v>108</v>
      </c>
      <c r="G12" s="96"/>
      <c r="H12" s="96"/>
      <c r="I12" s="81">
        <v>0</v>
      </c>
      <c r="J12" s="95">
        <v>0</v>
      </c>
      <c r="K12" s="21">
        <f>'2022 KERNASSORTIMENT'!$K$111</f>
        <v>0</v>
      </c>
      <c r="L12" s="130" t="e">
        <f t="shared" si="0"/>
        <v>#DIV/0!</v>
      </c>
      <c r="M12" s="77" t="e">
        <f t="shared" si="2"/>
        <v>#DIV/0!</v>
      </c>
      <c r="N12" s="76" t="e">
        <f t="shared" si="1"/>
        <v>#DIV/0!</v>
      </c>
      <c r="O12" s="93"/>
      <c r="P12" s="52"/>
      <c r="Q12" s="52"/>
      <c r="R12" s="52"/>
      <c r="S12" s="52"/>
      <c r="T12" s="52"/>
    </row>
    <row r="13" spans="1:20" s="5" customFormat="1" x14ac:dyDescent="0.3">
      <c r="A13" s="8">
        <v>318166</v>
      </c>
      <c r="B13" s="8" t="s">
        <v>190</v>
      </c>
      <c r="C13" s="54"/>
      <c r="D13" s="8"/>
      <c r="E13" s="12">
        <v>1</v>
      </c>
      <c r="F13" s="8">
        <v>107</v>
      </c>
      <c r="G13" s="96"/>
      <c r="H13" s="96"/>
      <c r="I13" s="81">
        <v>0</v>
      </c>
      <c r="J13" s="95">
        <v>0</v>
      </c>
      <c r="K13" s="21">
        <f>'2022 KERNASSORTIMENT'!$K$111</f>
        <v>0</v>
      </c>
      <c r="L13" s="130" t="e">
        <f t="shared" si="0"/>
        <v>#DIV/0!</v>
      </c>
      <c r="M13" s="77" t="e">
        <f>L13*100</f>
        <v>#DIV/0!</v>
      </c>
      <c r="N13" s="76" t="e">
        <f t="shared" si="1"/>
        <v>#DIV/0!</v>
      </c>
      <c r="O13" s="93"/>
      <c r="P13" s="52"/>
      <c r="Q13" s="52"/>
      <c r="R13" s="52"/>
      <c r="S13" s="52"/>
      <c r="T13" s="52"/>
    </row>
    <row r="14" spans="1:20" s="5" customFormat="1" x14ac:dyDescent="0.3">
      <c r="A14" s="8">
        <v>10078585</v>
      </c>
      <c r="B14" s="8" t="s">
        <v>121</v>
      </c>
      <c r="C14" s="8"/>
      <c r="D14" s="8"/>
      <c r="E14" s="12">
        <v>1</v>
      </c>
      <c r="F14" s="8">
        <v>105</v>
      </c>
      <c r="G14" s="96"/>
      <c r="H14" s="96"/>
      <c r="I14" s="81">
        <v>0</v>
      </c>
      <c r="J14" s="95">
        <v>0</v>
      </c>
      <c r="K14" s="21">
        <f>'2022 KERNASSORTIMENT'!$K$111</f>
        <v>0</v>
      </c>
      <c r="L14" s="130" t="e">
        <f t="shared" si="0"/>
        <v>#DIV/0!</v>
      </c>
      <c r="M14" s="77" t="e">
        <f t="shared" si="2"/>
        <v>#DIV/0!</v>
      </c>
      <c r="N14" s="76" t="e">
        <f t="shared" si="1"/>
        <v>#DIV/0!</v>
      </c>
      <c r="O14" s="93"/>
      <c r="P14" s="52"/>
      <c r="Q14" s="52"/>
      <c r="R14" s="52"/>
      <c r="S14" s="52"/>
      <c r="T14" s="52"/>
    </row>
    <row r="15" spans="1:20" s="5" customFormat="1" x14ac:dyDescent="0.3">
      <c r="A15" s="8">
        <v>2519153</v>
      </c>
      <c r="B15" s="8" t="s">
        <v>122</v>
      </c>
      <c r="C15" s="8"/>
      <c r="D15" s="8"/>
      <c r="E15" s="12">
        <v>1</v>
      </c>
      <c r="F15" s="8">
        <v>105</v>
      </c>
      <c r="G15" s="96"/>
      <c r="H15" s="96"/>
      <c r="I15" s="81">
        <v>0</v>
      </c>
      <c r="J15" s="95">
        <v>0</v>
      </c>
      <c r="K15" s="21">
        <f>'2022 KERNASSORTIMENT'!$K$111</f>
        <v>0</v>
      </c>
      <c r="L15" s="130" t="e">
        <f t="shared" si="0"/>
        <v>#DIV/0!</v>
      </c>
      <c r="M15" s="77" t="e">
        <f t="shared" si="2"/>
        <v>#DIV/0!</v>
      </c>
      <c r="N15" s="76" t="e">
        <f t="shared" si="1"/>
        <v>#DIV/0!</v>
      </c>
      <c r="O15" s="93"/>
      <c r="P15" s="52"/>
      <c r="Q15" s="52"/>
      <c r="R15" s="52"/>
      <c r="S15" s="52"/>
      <c r="T15" s="52"/>
    </row>
    <row r="16" spans="1:20" s="5" customFormat="1" x14ac:dyDescent="0.3">
      <c r="A16" s="8">
        <v>139839</v>
      </c>
      <c r="B16" s="8" t="s">
        <v>123</v>
      </c>
      <c r="C16" s="8"/>
      <c r="D16" s="8"/>
      <c r="E16" s="12">
        <v>1</v>
      </c>
      <c r="F16" s="8">
        <v>103</v>
      </c>
      <c r="G16" s="96"/>
      <c r="H16" s="96"/>
      <c r="I16" s="81">
        <v>0</v>
      </c>
      <c r="J16" s="95">
        <v>0</v>
      </c>
      <c r="K16" s="21">
        <f>'2022 KERNASSORTIMENT'!$K$111</f>
        <v>0</v>
      </c>
      <c r="L16" s="130" t="e">
        <f t="shared" si="0"/>
        <v>#DIV/0!</v>
      </c>
      <c r="M16" s="77" t="e">
        <f t="shared" si="2"/>
        <v>#DIV/0!</v>
      </c>
      <c r="N16" s="76" t="e">
        <f t="shared" si="1"/>
        <v>#DIV/0!</v>
      </c>
      <c r="O16" s="93"/>
      <c r="P16" s="52"/>
      <c r="Q16" s="52"/>
      <c r="R16" s="52"/>
      <c r="S16" s="52"/>
      <c r="T16" s="52"/>
    </row>
    <row r="17" spans="1:20" s="5" customFormat="1" x14ac:dyDescent="0.3">
      <c r="A17" s="8">
        <v>8095385</v>
      </c>
      <c r="B17" s="8" t="s">
        <v>191</v>
      </c>
      <c r="C17" s="54"/>
      <c r="D17" s="8"/>
      <c r="E17" s="12">
        <v>1</v>
      </c>
      <c r="F17" s="8">
        <v>102</v>
      </c>
      <c r="G17" s="96"/>
      <c r="H17" s="96"/>
      <c r="I17" s="81">
        <v>0</v>
      </c>
      <c r="J17" s="95">
        <v>0</v>
      </c>
      <c r="K17" s="21">
        <f>'2022 KERNASSORTIMENT'!$K$111</f>
        <v>0</v>
      </c>
      <c r="L17" s="130" t="e">
        <f t="shared" si="0"/>
        <v>#DIV/0!</v>
      </c>
      <c r="M17" s="77" t="e">
        <f>L17*20</f>
        <v>#DIV/0!</v>
      </c>
      <c r="N17" s="76" t="e">
        <f t="shared" si="1"/>
        <v>#DIV/0!</v>
      </c>
      <c r="O17" s="93"/>
      <c r="P17" s="52"/>
      <c r="Q17" s="52"/>
      <c r="R17" s="52"/>
      <c r="S17" s="52"/>
      <c r="T17" s="52"/>
    </row>
    <row r="18" spans="1:20" s="5" customFormat="1" x14ac:dyDescent="0.3">
      <c r="A18" s="8">
        <v>125579</v>
      </c>
      <c r="B18" s="8" t="s">
        <v>124</v>
      </c>
      <c r="C18" s="8"/>
      <c r="D18" s="8"/>
      <c r="E18" s="12">
        <v>1</v>
      </c>
      <c r="F18" s="8">
        <v>102</v>
      </c>
      <c r="G18" s="96"/>
      <c r="H18" s="96"/>
      <c r="I18" s="81">
        <v>0</v>
      </c>
      <c r="J18" s="95">
        <v>0</v>
      </c>
      <c r="K18" s="21">
        <f>'2022 KERNASSORTIMENT'!$K$111</f>
        <v>0</v>
      </c>
      <c r="L18" s="130" t="e">
        <f t="shared" si="0"/>
        <v>#DIV/0!</v>
      </c>
      <c r="M18" s="77" t="e">
        <f t="shared" si="2"/>
        <v>#DIV/0!</v>
      </c>
      <c r="N18" s="76" t="e">
        <f t="shared" si="1"/>
        <v>#DIV/0!</v>
      </c>
      <c r="O18" s="93"/>
      <c r="P18" s="52"/>
      <c r="Q18" s="52"/>
      <c r="R18" s="52"/>
      <c r="S18" s="52"/>
      <c r="T18" s="52"/>
    </row>
    <row r="19" spans="1:20" s="5" customFormat="1" x14ac:dyDescent="0.3">
      <c r="A19" s="8">
        <v>5030085</v>
      </c>
      <c r="B19" s="8" t="s">
        <v>125</v>
      </c>
      <c r="C19" s="8"/>
      <c r="D19" s="8"/>
      <c r="E19" s="12">
        <v>1</v>
      </c>
      <c r="F19" s="8">
        <v>101</v>
      </c>
      <c r="G19" s="96"/>
      <c r="H19" s="96"/>
      <c r="I19" s="81">
        <v>0</v>
      </c>
      <c r="J19" s="95">
        <v>0</v>
      </c>
      <c r="K19" s="21">
        <f>'2022 KERNASSORTIMENT'!$K$111</f>
        <v>0</v>
      </c>
      <c r="L19" s="130" t="e">
        <f t="shared" si="0"/>
        <v>#DIV/0!</v>
      </c>
      <c r="M19" s="77" t="e">
        <f t="shared" si="2"/>
        <v>#DIV/0!</v>
      </c>
      <c r="N19" s="76" t="e">
        <f t="shared" si="1"/>
        <v>#DIV/0!</v>
      </c>
      <c r="O19" s="93"/>
      <c r="P19" s="52"/>
      <c r="Q19" s="52"/>
      <c r="R19" s="52"/>
      <c r="S19" s="52"/>
      <c r="T19" s="52"/>
    </row>
    <row r="20" spans="1:20" s="5" customFormat="1" x14ac:dyDescent="0.3">
      <c r="A20" s="8">
        <v>12096854</v>
      </c>
      <c r="B20" s="8" t="s">
        <v>126</v>
      </c>
      <c r="C20" s="8"/>
      <c r="D20" s="8"/>
      <c r="E20" s="12">
        <v>1</v>
      </c>
      <c r="F20" s="8">
        <v>100</v>
      </c>
      <c r="G20" s="96"/>
      <c r="H20" s="96"/>
      <c r="I20" s="81">
        <v>0</v>
      </c>
      <c r="J20" s="95">
        <v>0</v>
      </c>
      <c r="K20" s="21">
        <f>'2022 KERNASSORTIMENT'!$K$111</f>
        <v>0</v>
      </c>
      <c r="L20" s="130" t="e">
        <f t="shared" si="0"/>
        <v>#DIV/0!</v>
      </c>
      <c r="M20" s="77" t="e">
        <f t="shared" si="2"/>
        <v>#DIV/0!</v>
      </c>
      <c r="N20" s="76" t="e">
        <f t="shared" si="1"/>
        <v>#DIV/0!</v>
      </c>
      <c r="O20" s="93"/>
      <c r="P20" s="52"/>
      <c r="Q20" s="52"/>
      <c r="R20" s="52"/>
      <c r="S20" s="52"/>
      <c r="T20" s="52"/>
    </row>
    <row r="21" spans="1:20" s="5" customFormat="1" x14ac:dyDescent="0.3">
      <c r="A21" s="8">
        <v>12096865</v>
      </c>
      <c r="B21" s="8" t="s">
        <v>127</v>
      </c>
      <c r="C21" s="8"/>
      <c r="D21" s="8"/>
      <c r="E21" s="12">
        <v>1</v>
      </c>
      <c r="F21" s="8">
        <v>100</v>
      </c>
      <c r="G21" s="96"/>
      <c r="H21" s="96"/>
      <c r="I21" s="81">
        <v>0</v>
      </c>
      <c r="J21" s="95">
        <v>0</v>
      </c>
      <c r="K21" s="21">
        <f>'2022 KERNASSORTIMENT'!$K$111</f>
        <v>0</v>
      </c>
      <c r="L21" s="130" t="e">
        <f t="shared" si="0"/>
        <v>#DIV/0!</v>
      </c>
      <c r="M21" s="77" t="e">
        <f t="shared" si="2"/>
        <v>#DIV/0!</v>
      </c>
      <c r="N21" s="76" t="e">
        <f t="shared" si="1"/>
        <v>#DIV/0!</v>
      </c>
      <c r="O21" s="93"/>
      <c r="P21" s="52"/>
      <c r="Q21" s="52"/>
      <c r="R21" s="52"/>
      <c r="S21" s="52"/>
      <c r="T21" s="52"/>
    </row>
    <row r="22" spans="1:20" s="5" customFormat="1" x14ac:dyDescent="0.3">
      <c r="A22" s="8">
        <v>135916</v>
      </c>
      <c r="B22" s="8" t="s">
        <v>128</v>
      </c>
      <c r="C22" s="8"/>
      <c r="D22" s="8"/>
      <c r="E22" s="12">
        <v>1</v>
      </c>
      <c r="F22" s="8">
        <v>100</v>
      </c>
      <c r="G22" s="96"/>
      <c r="H22" s="96"/>
      <c r="I22" s="81">
        <v>0</v>
      </c>
      <c r="J22" s="95">
        <v>0</v>
      </c>
      <c r="K22" s="21">
        <f>'2022 KERNASSORTIMENT'!$K$111</f>
        <v>0</v>
      </c>
      <c r="L22" s="130" t="e">
        <f t="shared" si="0"/>
        <v>#DIV/0!</v>
      </c>
      <c r="M22" s="77" t="e">
        <f t="shared" si="2"/>
        <v>#DIV/0!</v>
      </c>
      <c r="N22" s="76" t="e">
        <f t="shared" si="1"/>
        <v>#DIV/0!</v>
      </c>
      <c r="O22" s="93"/>
      <c r="P22" s="52"/>
      <c r="Q22" s="52"/>
      <c r="R22" s="52"/>
      <c r="S22" s="52"/>
      <c r="T22" s="52"/>
    </row>
    <row r="23" spans="1:20" s="5" customFormat="1" x14ac:dyDescent="0.3">
      <c r="A23" s="8">
        <v>400308</v>
      </c>
      <c r="B23" s="8" t="s">
        <v>129</v>
      </c>
      <c r="C23" s="8"/>
      <c r="D23" s="8"/>
      <c r="E23" s="12">
        <v>1</v>
      </c>
      <c r="F23" s="8">
        <v>100</v>
      </c>
      <c r="G23" s="96"/>
      <c r="H23" s="96"/>
      <c r="I23" s="81">
        <v>0</v>
      </c>
      <c r="J23" s="95">
        <v>0</v>
      </c>
      <c r="K23" s="21">
        <f>'2022 KERNASSORTIMENT'!$K$111</f>
        <v>0</v>
      </c>
      <c r="L23" s="130" t="e">
        <f t="shared" si="0"/>
        <v>#DIV/0!</v>
      </c>
      <c r="M23" s="77" t="e">
        <f t="shared" si="2"/>
        <v>#DIV/0!</v>
      </c>
      <c r="N23" s="76" t="e">
        <f t="shared" si="1"/>
        <v>#DIV/0!</v>
      </c>
      <c r="O23" s="93"/>
      <c r="P23" s="52"/>
      <c r="Q23" s="52"/>
      <c r="R23" s="52"/>
      <c r="S23" s="52"/>
      <c r="T23" s="52"/>
    </row>
    <row r="24" spans="1:20" s="5" customFormat="1" x14ac:dyDescent="0.3">
      <c r="A24" s="8">
        <v>400321</v>
      </c>
      <c r="B24" s="8" t="s">
        <v>130</v>
      </c>
      <c r="C24" s="8"/>
      <c r="D24" s="8"/>
      <c r="E24" s="12">
        <v>1</v>
      </c>
      <c r="F24" s="8">
        <v>100</v>
      </c>
      <c r="G24" s="96"/>
      <c r="H24" s="96"/>
      <c r="I24" s="81">
        <v>0</v>
      </c>
      <c r="J24" s="95">
        <v>0</v>
      </c>
      <c r="K24" s="21">
        <f>'2022 KERNASSORTIMENT'!$K$111</f>
        <v>0</v>
      </c>
      <c r="L24" s="130" t="e">
        <f t="shared" si="0"/>
        <v>#DIV/0!</v>
      </c>
      <c r="M24" s="77" t="e">
        <f t="shared" si="2"/>
        <v>#DIV/0!</v>
      </c>
      <c r="N24" s="76" t="e">
        <f t="shared" si="1"/>
        <v>#DIV/0!</v>
      </c>
      <c r="O24" s="93"/>
      <c r="P24" s="52"/>
      <c r="Q24" s="52"/>
      <c r="R24" s="52"/>
      <c r="S24" s="52"/>
      <c r="T24" s="52"/>
    </row>
    <row r="25" spans="1:20" s="5" customFormat="1" x14ac:dyDescent="0.3">
      <c r="A25" s="8">
        <v>3466349</v>
      </c>
      <c r="B25" s="8" t="s">
        <v>131</v>
      </c>
      <c r="C25" s="8"/>
      <c r="D25" s="8"/>
      <c r="E25" s="12">
        <v>1</v>
      </c>
      <c r="F25" s="8">
        <v>100</v>
      </c>
      <c r="G25" s="96"/>
      <c r="H25" s="96"/>
      <c r="I25" s="81">
        <v>0</v>
      </c>
      <c r="J25" s="95">
        <v>0</v>
      </c>
      <c r="K25" s="21">
        <f>'2022 KERNASSORTIMENT'!$K$111</f>
        <v>0</v>
      </c>
      <c r="L25" s="130" t="e">
        <f t="shared" si="0"/>
        <v>#DIV/0!</v>
      </c>
      <c r="M25" s="77" t="e">
        <f t="shared" si="2"/>
        <v>#DIV/0!</v>
      </c>
      <c r="N25" s="76" t="e">
        <f t="shared" si="1"/>
        <v>#DIV/0!</v>
      </c>
      <c r="O25" s="93"/>
      <c r="P25" s="52"/>
      <c r="Q25" s="52"/>
      <c r="R25" s="52"/>
      <c r="S25" s="52"/>
      <c r="T25" s="52"/>
    </row>
    <row r="26" spans="1:20" s="5" customFormat="1" x14ac:dyDescent="0.3">
      <c r="A26" s="8">
        <v>3469203</v>
      </c>
      <c r="B26" s="8" t="s">
        <v>132</v>
      </c>
      <c r="C26" s="8"/>
      <c r="D26" s="8"/>
      <c r="E26" s="12">
        <v>1</v>
      </c>
      <c r="F26" s="8">
        <v>100</v>
      </c>
      <c r="G26" s="96"/>
      <c r="H26" s="96"/>
      <c r="I26" s="81">
        <v>0</v>
      </c>
      <c r="J26" s="95">
        <v>0</v>
      </c>
      <c r="K26" s="21">
        <f>'2022 KERNASSORTIMENT'!$K$111</f>
        <v>0</v>
      </c>
      <c r="L26" s="130" t="e">
        <f t="shared" si="0"/>
        <v>#DIV/0!</v>
      </c>
      <c r="M26" s="77" t="e">
        <f t="shared" si="2"/>
        <v>#DIV/0!</v>
      </c>
      <c r="N26" s="76" t="e">
        <f t="shared" si="1"/>
        <v>#DIV/0!</v>
      </c>
      <c r="O26" s="93"/>
      <c r="P26" s="52"/>
      <c r="Q26" s="52"/>
      <c r="R26" s="52"/>
      <c r="S26" s="52"/>
      <c r="T26" s="52"/>
    </row>
    <row r="27" spans="1:20" s="5" customFormat="1" x14ac:dyDescent="0.3">
      <c r="A27" s="8">
        <v>11060193</v>
      </c>
      <c r="B27" s="8" t="s">
        <v>192</v>
      </c>
      <c r="C27" s="54"/>
      <c r="D27" s="8"/>
      <c r="E27" s="12">
        <v>1</v>
      </c>
      <c r="F27" s="8">
        <v>99</v>
      </c>
      <c r="G27" s="96"/>
      <c r="H27" s="96"/>
      <c r="I27" s="81">
        <v>0</v>
      </c>
      <c r="J27" s="95">
        <v>0</v>
      </c>
      <c r="K27" s="21">
        <f>'2022 KERNASSORTIMENT'!$K$111</f>
        <v>0</v>
      </c>
      <c r="L27" s="130" t="e">
        <f t="shared" si="0"/>
        <v>#DIV/0!</v>
      </c>
      <c r="M27" s="77" t="e">
        <f>L27*8</f>
        <v>#DIV/0!</v>
      </c>
      <c r="N27" s="76" t="e">
        <f t="shared" si="1"/>
        <v>#DIV/0!</v>
      </c>
      <c r="O27" s="93"/>
      <c r="P27" s="52"/>
      <c r="Q27" s="52"/>
      <c r="R27" s="52"/>
      <c r="S27" s="52"/>
      <c r="T27" s="52"/>
    </row>
    <row r="28" spans="1:20" s="5" customFormat="1" x14ac:dyDescent="0.3">
      <c r="A28" s="8">
        <v>125171</v>
      </c>
      <c r="B28" s="8" t="s">
        <v>133</v>
      </c>
      <c r="C28" s="8"/>
      <c r="D28" s="8"/>
      <c r="E28" s="12">
        <v>1</v>
      </c>
      <c r="F28" s="8">
        <v>98</v>
      </c>
      <c r="G28" s="96"/>
      <c r="H28" s="96"/>
      <c r="I28" s="81">
        <v>0</v>
      </c>
      <c r="J28" s="95">
        <v>0</v>
      </c>
      <c r="K28" s="21">
        <f>'2022 KERNASSORTIMENT'!$K$111</f>
        <v>0</v>
      </c>
      <c r="L28" s="130" t="e">
        <f t="shared" si="0"/>
        <v>#DIV/0!</v>
      </c>
      <c r="M28" s="77" t="e">
        <f t="shared" si="2"/>
        <v>#DIV/0!</v>
      </c>
      <c r="N28" s="76" t="e">
        <f t="shared" si="1"/>
        <v>#DIV/0!</v>
      </c>
      <c r="O28" s="93"/>
      <c r="P28" s="52"/>
      <c r="Q28" s="52"/>
      <c r="R28" s="52"/>
      <c r="S28" s="52"/>
      <c r="T28" s="52"/>
    </row>
    <row r="29" spans="1:20" s="5" customFormat="1" x14ac:dyDescent="0.3">
      <c r="A29" s="8">
        <v>6113011</v>
      </c>
      <c r="B29" s="8" t="s">
        <v>134</v>
      </c>
      <c r="C29" s="8"/>
      <c r="D29" s="8"/>
      <c r="E29" s="12">
        <v>1</v>
      </c>
      <c r="F29" s="8">
        <v>98</v>
      </c>
      <c r="G29" s="96"/>
      <c r="H29" s="96"/>
      <c r="I29" s="81">
        <v>0</v>
      </c>
      <c r="J29" s="95">
        <v>0</v>
      </c>
      <c r="K29" s="21">
        <f>'2022 KERNASSORTIMENT'!$K$111</f>
        <v>0</v>
      </c>
      <c r="L29" s="130" t="e">
        <f t="shared" si="0"/>
        <v>#DIV/0!</v>
      </c>
      <c r="M29" s="77" t="e">
        <f t="shared" si="2"/>
        <v>#DIV/0!</v>
      </c>
      <c r="N29" s="76" t="e">
        <f t="shared" si="1"/>
        <v>#DIV/0!</v>
      </c>
      <c r="O29" s="93"/>
      <c r="P29" s="52"/>
      <c r="Q29" s="52"/>
      <c r="R29" s="52"/>
      <c r="S29" s="52"/>
      <c r="T29" s="52"/>
    </row>
    <row r="30" spans="1:20" s="5" customFormat="1" x14ac:dyDescent="0.3">
      <c r="A30" s="8">
        <v>3343378</v>
      </c>
      <c r="B30" s="8" t="s">
        <v>135</v>
      </c>
      <c r="C30" s="8"/>
      <c r="D30" s="8"/>
      <c r="E30" s="12">
        <v>1</v>
      </c>
      <c r="F30" s="8">
        <v>95</v>
      </c>
      <c r="G30" s="96"/>
      <c r="H30" s="96"/>
      <c r="I30" s="81">
        <v>0</v>
      </c>
      <c r="J30" s="95">
        <v>0</v>
      </c>
      <c r="K30" s="21">
        <f>'2022 KERNASSORTIMENT'!$K$111</f>
        <v>0</v>
      </c>
      <c r="L30" s="130" t="e">
        <f t="shared" si="0"/>
        <v>#DIV/0!</v>
      </c>
      <c r="M30" s="77" t="e">
        <f t="shared" si="2"/>
        <v>#DIV/0!</v>
      </c>
      <c r="N30" s="76" t="e">
        <f t="shared" si="1"/>
        <v>#DIV/0!</v>
      </c>
      <c r="O30" s="93"/>
      <c r="P30" s="52"/>
      <c r="Q30" s="52"/>
      <c r="R30" s="52"/>
      <c r="S30" s="52"/>
      <c r="T30" s="52"/>
    </row>
    <row r="31" spans="1:20" s="5" customFormat="1" x14ac:dyDescent="0.3">
      <c r="A31" s="8">
        <v>993512</v>
      </c>
      <c r="B31" s="8" t="s">
        <v>136</v>
      </c>
      <c r="C31" s="8"/>
      <c r="D31" s="8"/>
      <c r="E31" s="12">
        <v>1</v>
      </c>
      <c r="F31" s="8">
        <v>92</v>
      </c>
      <c r="G31" s="96"/>
      <c r="H31" s="96"/>
      <c r="I31" s="81">
        <v>0</v>
      </c>
      <c r="J31" s="95">
        <v>0</v>
      </c>
      <c r="K31" s="21">
        <f>'2022 KERNASSORTIMENT'!$K$111</f>
        <v>0</v>
      </c>
      <c r="L31" s="130" t="e">
        <f t="shared" si="0"/>
        <v>#DIV/0!</v>
      </c>
      <c r="M31" s="77" t="e">
        <f>L31*4</f>
        <v>#DIV/0!</v>
      </c>
      <c r="N31" s="76" t="e">
        <f t="shared" si="1"/>
        <v>#DIV/0!</v>
      </c>
      <c r="O31" s="93"/>
      <c r="P31" s="52"/>
      <c r="Q31" s="52"/>
      <c r="R31" s="52"/>
      <c r="S31" s="52"/>
      <c r="T31" s="52"/>
    </row>
    <row r="32" spans="1:20" s="5" customFormat="1" x14ac:dyDescent="0.3">
      <c r="A32" s="8">
        <v>3116875</v>
      </c>
      <c r="B32" s="8" t="s">
        <v>137</v>
      </c>
      <c r="C32" s="8"/>
      <c r="D32" s="8"/>
      <c r="E32" s="12">
        <v>1</v>
      </c>
      <c r="F32" s="8">
        <v>90</v>
      </c>
      <c r="G32" s="96"/>
      <c r="H32" s="96"/>
      <c r="I32" s="81">
        <v>0</v>
      </c>
      <c r="J32" s="95">
        <v>0</v>
      </c>
      <c r="K32" s="21">
        <f>'2022 KERNASSORTIMENT'!$K$111</f>
        <v>0</v>
      </c>
      <c r="L32" s="130" t="e">
        <f t="shared" si="0"/>
        <v>#DIV/0!</v>
      </c>
      <c r="M32" s="77" t="e">
        <f t="shared" si="2"/>
        <v>#DIV/0!</v>
      </c>
      <c r="N32" s="76" t="e">
        <f t="shared" si="1"/>
        <v>#DIV/0!</v>
      </c>
      <c r="O32" s="93"/>
      <c r="P32" s="52"/>
      <c r="Q32" s="52"/>
      <c r="R32" s="52"/>
      <c r="S32" s="52"/>
      <c r="T32" s="52"/>
    </row>
    <row r="33" spans="1:20" s="5" customFormat="1" x14ac:dyDescent="0.3">
      <c r="A33" s="8">
        <v>8960749</v>
      </c>
      <c r="B33" s="8" t="s">
        <v>193</v>
      </c>
      <c r="C33" s="54"/>
      <c r="D33" s="8"/>
      <c r="E33" s="12">
        <v>1</v>
      </c>
      <c r="F33" s="8">
        <v>88</v>
      </c>
      <c r="G33" s="96"/>
      <c r="H33" s="96"/>
      <c r="I33" s="81">
        <v>0</v>
      </c>
      <c r="J33" s="95">
        <v>0</v>
      </c>
      <c r="K33" s="21">
        <f>'2022 KERNASSORTIMENT'!$K$111</f>
        <v>0</v>
      </c>
      <c r="L33" s="130" t="e">
        <f t="shared" si="0"/>
        <v>#DIV/0!</v>
      </c>
      <c r="M33" s="77" t="e">
        <f>L33*10</f>
        <v>#DIV/0!</v>
      </c>
      <c r="N33" s="76" t="e">
        <f t="shared" si="1"/>
        <v>#DIV/0!</v>
      </c>
      <c r="O33" s="93"/>
      <c r="P33" s="52"/>
      <c r="Q33" s="52"/>
      <c r="R33" s="52"/>
      <c r="S33" s="52"/>
      <c r="T33" s="52"/>
    </row>
    <row r="34" spans="1:20" s="5" customFormat="1" x14ac:dyDescent="0.3">
      <c r="A34" s="8">
        <v>150827</v>
      </c>
      <c r="B34" s="8" t="s">
        <v>138</v>
      </c>
      <c r="C34" s="8"/>
      <c r="D34" s="8"/>
      <c r="E34" s="12">
        <v>1</v>
      </c>
      <c r="F34" s="8">
        <v>86</v>
      </c>
      <c r="G34" s="96"/>
      <c r="H34" s="96"/>
      <c r="I34" s="81">
        <v>0</v>
      </c>
      <c r="J34" s="95">
        <v>0</v>
      </c>
      <c r="K34" s="21">
        <f>'2022 KERNASSORTIMENT'!$K$111</f>
        <v>0</v>
      </c>
      <c r="L34" s="130" t="e">
        <f t="shared" si="0"/>
        <v>#DIV/0!</v>
      </c>
      <c r="M34" s="77" t="e">
        <f t="shared" si="2"/>
        <v>#DIV/0!</v>
      </c>
      <c r="N34" s="76" t="e">
        <f t="shared" si="1"/>
        <v>#DIV/0!</v>
      </c>
      <c r="O34" s="93"/>
      <c r="P34" s="52"/>
      <c r="Q34" s="52"/>
      <c r="R34" s="52"/>
      <c r="S34" s="52"/>
      <c r="T34" s="52"/>
    </row>
    <row r="35" spans="1:20" s="5" customFormat="1" x14ac:dyDescent="0.3">
      <c r="A35" s="8">
        <v>3029932</v>
      </c>
      <c r="B35" s="8" t="s">
        <v>194</v>
      </c>
      <c r="C35" s="54"/>
      <c r="D35" s="8"/>
      <c r="E35" s="12">
        <v>1</v>
      </c>
      <c r="F35" s="8">
        <v>86</v>
      </c>
      <c r="G35" s="96"/>
      <c r="H35" s="96"/>
      <c r="I35" s="81">
        <v>0</v>
      </c>
      <c r="J35" s="95">
        <v>0</v>
      </c>
      <c r="K35" s="21">
        <f>'2022 KERNASSORTIMENT'!$K$111</f>
        <v>0</v>
      </c>
      <c r="L35" s="130" t="e">
        <f t="shared" si="0"/>
        <v>#DIV/0!</v>
      </c>
      <c r="M35" s="77" t="e">
        <f>L35*80</f>
        <v>#DIV/0!</v>
      </c>
      <c r="N35" s="76" t="e">
        <f t="shared" si="1"/>
        <v>#DIV/0!</v>
      </c>
      <c r="O35" s="93"/>
      <c r="P35" s="52"/>
      <c r="Q35" s="52"/>
      <c r="R35" s="52"/>
      <c r="S35" s="52"/>
      <c r="T35" s="52"/>
    </row>
    <row r="36" spans="1:20" s="5" customFormat="1" x14ac:dyDescent="0.3">
      <c r="A36" s="8">
        <v>2848434</v>
      </c>
      <c r="B36" s="8" t="s">
        <v>195</v>
      </c>
      <c r="C36" s="54"/>
      <c r="D36" s="8"/>
      <c r="E36" s="12">
        <v>1</v>
      </c>
      <c r="F36" s="8">
        <v>85</v>
      </c>
      <c r="G36" s="96"/>
      <c r="H36" s="96"/>
      <c r="I36" s="81">
        <v>0</v>
      </c>
      <c r="J36" s="95">
        <v>0</v>
      </c>
      <c r="K36" s="21">
        <f>'2022 KERNASSORTIMENT'!$K$111</f>
        <v>0</v>
      </c>
      <c r="L36" s="130" t="e">
        <f t="shared" si="0"/>
        <v>#DIV/0!</v>
      </c>
      <c r="M36" s="77" t="e">
        <f>L36*80</f>
        <v>#DIV/0!</v>
      </c>
      <c r="N36" s="76" t="e">
        <f t="shared" si="1"/>
        <v>#DIV/0!</v>
      </c>
      <c r="O36" s="93"/>
      <c r="P36" s="52"/>
      <c r="Q36" s="52"/>
      <c r="R36" s="52"/>
      <c r="S36" s="52"/>
      <c r="T36" s="52"/>
    </row>
    <row r="37" spans="1:20" s="5" customFormat="1" x14ac:dyDescent="0.3">
      <c r="A37" s="8">
        <v>6002234</v>
      </c>
      <c r="B37" s="8" t="s">
        <v>196</v>
      </c>
      <c r="C37" s="54"/>
      <c r="D37" s="8"/>
      <c r="E37" s="12">
        <v>1</v>
      </c>
      <c r="F37" s="8">
        <v>82</v>
      </c>
      <c r="G37" s="96"/>
      <c r="H37" s="96"/>
      <c r="I37" s="81">
        <v>0</v>
      </c>
      <c r="J37" s="95">
        <v>0</v>
      </c>
      <c r="K37" s="21">
        <f>'2022 KERNASSORTIMENT'!$K$111</f>
        <v>0</v>
      </c>
      <c r="L37" s="130" t="e">
        <f t="shared" si="0"/>
        <v>#DIV/0!</v>
      </c>
      <c r="M37" s="77" t="e">
        <f>L37*12</f>
        <v>#DIV/0!</v>
      </c>
      <c r="N37" s="76" t="e">
        <f t="shared" si="1"/>
        <v>#DIV/0!</v>
      </c>
      <c r="O37" s="93"/>
      <c r="P37" s="52"/>
      <c r="Q37" s="52"/>
      <c r="R37" s="52"/>
      <c r="S37" s="52"/>
      <c r="T37" s="52"/>
    </row>
    <row r="38" spans="1:20" s="5" customFormat="1" x14ac:dyDescent="0.3">
      <c r="A38" s="8">
        <v>8095419</v>
      </c>
      <c r="B38" s="8" t="s">
        <v>197</v>
      </c>
      <c r="C38" s="54"/>
      <c r="D38" s="8"/>
      <c r="E38" s="12">
        <v>1</v>
      </c>
      <c r="F38" s="8">
        <v>81</v>
      </c>
      <c r="G38" s="96"/>
      <c r="H38" s="96"/>
      <c r="I38" s="81">
        <v>0</v>
      </c>
      <c r="J38" s="95">
        <v>0</v>
      </c>
      <c r="K38" s="21">
        <f>'2022 KERNASSORTIMENT'!$K$111</f>
        <v>0</v>
      </c>
      <c r="L38" s="130" t="e">
        <f t="shared" si="0"/>
        <v>#DIV/0!</v>
      </c>
      <c r="M38" s="77" t="e">
        <f>L38*20</f>
        <v>#DIV/0!</v>
      </c>
      <c r="N38" s="76" t="e">
        <f t="shared" si="1"/>
        <v>#DIV/0!</v>
      </c>
      <c r="O38" s="93"/>
      <c r="P38" s="52"/>
      <c r="Q38" s="52"/>
      <c r="R38" s="52"/>
      <c r="S38" s="52"/>
      <c r="T38" s="52"/>
    </row>
    <row r="39" spans="1:20" s="5" customFormat="1" x14ac:dyDescent="0.3">
      <c r="A39" s="8">
        <v>105434</v>
      </c>
      <c r="B39" s="8" t="s">
        <v>198</v>
      </c>
      <c r="C39" s="54"/>
      <c r="D39" s="8"/>
      <c r="E39" s="12">
        <v>1</v>
      </c>
      <c r="F39" s="8">
        <v>80</v>
      </c>
      <c r="G39" s="96"/>
      <c r="H39" s="96"/>
      <c r="I39" s="81">
        <v>0</v>
      </c>
      <c r="J39" s="95">
        <v>0</v>
      </c>
      <c r="K39" s="21">
        <f>'2022 KERNASSORTIMENT'!$K$111</f>
        <v>0</v>
      </c>
      <c r="L39" s="130" t="e">
        <f t="shared" si="0"/>
        <v>#DIV/0!</v>
      </c>
      <c r="M39" s="77" t="e">
        <f>L39*100</f>
        <v>#DIV/0!</v>
      </c>
      <c r="N39" s="76" t="e">
        <f t="shared" si="1"/>
        <v>#DIV/0!</v>
      </c>
      <c r="O39" s="93"/>
      <c r="P39" s="52"/>
      <c r="Q39" s="52"/>
      <c r="R39" s="52"/>
      <c r="S39" s="52"/>
      <c r="T39" s="52"/>
    </row>
    <row r="40" spans="1:20" s="5" customFormat="1" x14ac:dyDescent="0.3">
      <c r="A40" s="8">
        <v>5407191</v>
      </c>
      <c r="B40" s="8" t="s">
        <v>139</v>
      </c>
      <c r="C40" s="8"/>
      <c r="D40" s="8"/>
      <c r="E40" s="12">
        <v>1</v>
      </c>
      <c r="F40" s="8">
        <v>80</v>
      </c>
      <c r="G40" s="96"/>
      <c r="H40" s="96"/>
      <c r="I40" s="81">
        <v>0</v>
      </c>
      <c r="J40" s="95">
        <v>0</v>
      </c>
      <c r="K40" s="21">
        <f>'2022 KERNASSORTIMENT'!$K$111</f>
        <v>0</v>
      </c>
      <c r="L40" s="130" t="e">
        <f t="shared" si="0"/>
        <v>#DIV/0!</v>
      </c>
      <c r="M40" s="77" t="e">
        <f t="shared" si="2"/>
        <v>#DIV/0!</v>
      </c>
      <c r="N40" s="76" t="e">
        <f t="shared" si="1"/>
        <v>#DIV/0!</v>
      </c>
      <c r="O40" s="93"/>
      <c r="P40" s="52"/>
      <c r="Q40" s="52"/>
      <c r="R40" s="52"/>
      <c r="S40" s="52"/>
      <c r="T40" s="52"/>
    </row>
    <row r="41" spans="1:20" s="5" customFormat="1" x14ac:dyDescent="0.3">
      <c r="A41" s="8">
        <v>2187281</v>
      </c>
      <c r="B41" s="8" t="s">
        <v>199</v>
      </c>
      <c r="C41" s="54"/>
      <c r="D41" s="8"/>
      <c r="E41" s="12">
        <v>1</v>
      </c>
      <c r="F41" s="8">
        <v>80</v>
      </c>
      <c r="G41" s="96"/>
      <c r="H41" s="96"/>
      <c r="I41" s="81">
        <v>0</v>
      </c>
      <c r="J41" s="95">
        <v>0</v>
      </c>
      <c r="K41" s="21">
        <f>'2022 KERNASSORTIMENT'!$K$111</f>
        <v>0</v>
      </c>
      <c r="L41" s="130" t="e">
        <f t="shared" si="0"/>
        <v>#DIV/0!</v>
      </c>
      <c r="M41" s="77" t="e">
        <f>L41*20</f>
        <v>#DIV/0!</v>
      </c>
      <c r="N41" s="76" t="e">
        <f t="shared" si="1"/>
        <v>#DIV/0!</v>
      </c>
      <c r="O41" s="93"/>
      <c r="P41" s="52"/>
      <c r="Q41" s="52"/>
      <c r="R41" s="52"/>
      <c r="S41" s="52"/>
      <c r="T41" s="52"/>
    </row>
    <row r="42" spans="1:20" s="5" customFormat="1" x14ac:dyDescent="0.3">
      <c r="A42" s="8">
        <v>1491582</v>
      </c>
      <c r="B42" s="8" t="s">
        <v>140</v>
      </c>
      <c r="C42" s="8"/>
      <c r="D42" s="8"/>
      <c r="E42" s="12">
        <v>1</v>
      </c>
      <c r="F42" s="8">
        <v>80</v>
      </c>
      <c r="G42" s="96"/>
      <c r="H42" s="96"/>
      <c r="I42" s="81">
        <v>0</v>
      </c>
      <c r="J42" s="95">
        <v>0</v>
      </c>
      <c r="K42" s="21">
        <f>'2022 KERNASSORTIMENT'!$K$111</f>
        <v>0</v>
      </c>
      <c r="L42" s="130" t="e">
        <f t="shared" si="0"/>
        <v>#DIV/0!</v>
      </c>
      <c r="M42" s="77" t="e">
        <f t="shared" si="2"/>
        <v>#DIV/0!</v>
      </c>
      <c r="N42" s="76" t="e">
        <f t="shared" si="1"/>
        <v>#DIV/0!</v>
      </c>
      <c r="O42" s="93"/>
      <c r="P42" s="52"/>
      <c r="Q42" s="52"/>
      <c r="R42" s="52"/>
      <c r="S42" s="52"/>
      <c r="T42" s="52"/>
    </row>
    <row r="43" spans="1:20" s="5" customFormat="1" x14ac:dyDescent="0.3">
      <c r="A43" s="8">
        <v>11060136</v>
      </c>
      <c r="B43" s="8" t="s">
        <v>200</v>
      </c>
      <c r="C43" s="54"/>
      <c r="D43" s="8"/>
      <c r="E43" s="12">
        <v>1</v>
      </c>
      <c r="F43" s="8">
        <v>79</v>
      </c>
      <c r="G43" s="96"/>
      <c r="H43" s="96"/>
      <c r="I43" s="81">
        <v>0</v>
      </c>
      <c r="J43" s="95">
        <v>0</v>
      </c>
      <c r="K43" s="21">
        <f>'2022 KERNASSORTIMENT'!$K$111</f>
        <v>0</v>
      </c>
      <c r="L43" s="130" t="e">
        <f t="shared" si="0"/>
        <v>#DIV/0!</v>
      </c>
      <c r="M43" s="77" t="e">
        <f>L43*8</f>
        <v>#DIV/0!</v>
      </c>
      <c r="N43" s="76" t="e">
        <f t="shared" si="1"/>
        <v>#DIV/0!</v>
      </c>
      <c r="O43" s="93"/>
      <c r="P43" s="52"/>
      <c r="Q43" s="52"/>
      <c r="R43" s="52"/>
      <c r="S43" s="52"/>
      <c r="T43" s="52"/>
    </row>
    <row r="44" spans="1:20" s="5" customFormat="1" x14ac:dyDescent="0.3">
      <c r="A44" s="8">
        <v>2345471</v>
      </c>
      <c r="B44" s="8" t="s">
        <v>201</v>
      </c>
      <c r="C44" s="54"/>
      <c r="D44" s="8"/>
      <c r="E44" s="12">
        <v>1</v>
      </c>
      <c r="F44" s="8">
        <v>78</v>
      </c>
      <c r="G44" s="96"/>
      <c r="H44" s="96"/>
      <c r="I44" s="81">
        <v>0</v>
      </c>
      <c r="J44" s="95">
        <v>0</v>
      </c>
      <c r="K44" s="21">
        <f>'2022 KERNASSORTIMENT'!$K$111</f>
        <v>0</v>
      </c>
      <c r="L44" s="130" t="e">
        <f t="shared" si="0"/>
        <v>#DIV/0!</v>
      </c>
      <c r="M44" s="77" t="e">
        <f>L44*100</f>
        <v>#DIV/0!</v>
      </c>
      <c r="N44" s="76" t="e">
        <f t="shared" si="1"/>
        <v>#DIV/0!</v>
      </c>
      <c r="O44" s="93"/>
      <c r="P44" s="52"/>
      <c r="Q44" s="52"/>
      <c r="R44" s="52"/>
      <c r="S44" s="52"/>
      <c r="T44" s="52"/>
    </row>
    <row r="45" spans="1:20" s="5" customFormat="1" x14ac:dyDescent="0.3">
      <c r="A45" s="8">
        <v>5181361</v>
      </c>
      <c r="B45" s="8" t="s">
        <v>202</v>
      </c>
      <c r="C45" s="54"/>
      <c r="D45" s="8"/>
      <c r="E45" s="12">
        <v>1</v>
      </c>
      <c r="F45" s="8">
        <v>75</v>
      </c>
      <c r="G45" s="96"/>
      <c r="H45" s="96"/>
      <c r="I45" s="81">
        <v>0</v>
      </c>
      <c r="J45" s="95">
        <v>0</v>
      </c>
      <c r="K45" s="21">
        <f>'2022 KERNASSORTIMENT'!$K$111</f>
        <v>0</v>
      </c>
      <c r="L45" s="130" t="e">
        <f t="shared" si="0"/>
        <v>#DIV/0!</v>
      </c>
      <c r="M45" s="77" t="e">
        <f>L45*36</f>
        <v>#DIV/0!</v>
      </c>
      <c r="N45" s="76" t="e">
        <f t="shared" si="1"/>
        <v>#DIV/0!</v>
      </c>
      <c r="O45" s="93"/>
      <c r="P45" s="52"/>
      <c r="Q45" s="52"/>
      <c r="R45" s="52"/>
      <c r="S45" s="52"/>
      <c r="T45" s="52"/>
    </row>
    <row r="46" spans="1:20" s="5" customFormat="1" x14ac:dyDescent="0.3">
      <c r="A46" s="8">
        <v>400319</v>
      </c>
      <c r="B46" s="8" t="s">
        <v>141</v>
      </c>
      <c r="C46" s="8"/>
      <c r="D46" s="8"/>
      <c r="E46" s="12">
        <v>1</v>
      </c>
      <c r="F46" s="8">
        <v>75</v>
      </c>
      <c r="G46" s="96"/>
      <c r="H46" s="96"/>
      <c r="I46" s="81">
        <v>0</v>
      </c>
      <c r="J46" s="95">
        <v>0</v>
      </c>
      <c r="K46" s="21">
        <f>'2022 KERNASSORTIMENT'!$K$111</f>
        <v>0</v>
      </c>
      <c r="L46" s="130" t="e">
        <f t="shared" si="0"/>
        <v>#DIV/0!</v>
      </c>
      <c r="M46" s="77" t="e">
        <f t="shared" si="2"/>
        <v>#DIV/0!</v>
      </c>
      <c r="N46" s="76" t="e">
        <f t="shared" si="1"/>
        <v>#DIV/0!</v>
      </c>
      <c r="O46" s="93"/>
      <c r="P46" s="52"/>
      <c r="Q46" s="52"/>
      <c r="R46" s="52"/>
      <c r="S46" s="52"/>
      <c r="T46" s="52"/>
    </row>
    <row r="47" spans="1:20" s="5" customFormat="1" x14ac:dyDescent="0.3">
      <c r="A47" s="8">
        <v>1492676</v>
      </c>
      <c r="B47" s="8" t="s">
        <v>142</v>
      </c>
      <c r="C47" s="8"/>
      <c r="D47" s="8"/>
      <c r="E47" s="12">
        <v>1</v>
      </c>
      <c r="F47" s="8">
        <v>75</v>
      </c>
      <c r="G47" s="96"/>
      <c r="H47" s="96"/>
      <c r="I47" s="81">
        <v>0</v>
      </c>
      <c r="J47" s="95">
        <v>0</v>
      </c>
      <c r="K47" s="21">
        <f>'2022 KERNASSORTIMENT'!$K$111</f>
        <v>0</v>
      </c>
      <c r="L47" s="130" t="e">
        <f t="shared" si="0"/>
        <v>#DIV/0!</v>
      </c>
      <c r="M47" s="77" t="e">
        <f t="shared" si="2"/>
        <v>#DIV/0!</v>
      </c>
      <c r="N47" s="76" t="e">
        <f t="shared" si="1"/>
        <v>#DIV/0!</v>
      </c>
      <c r="O47" s="93"/>
      <c r="P47" s="52"/>
      <c r="Q47" s="52"/>
      <c r="R47" s="52"/>
      <c r="S47" s="52"/>
      <c r="T47" s="52"/>
    </row>
    <row r="48" spans="1:20" s="5" customFormat="1" x14ac:dyDescent="0.3">
      <c r="A48" s="8">
        <v>1494992</v>
      </c>
      <c r="B48" s="8" t="s">
        <v>143</v>
      </c>
      <c r="C48" s="8"/>
      <c r="D48" s="8"/>
      <c r="E48" s="12">
        <v>1</v>
      </c>
      <c r="F48" s="8">
        <v>75</v>
      </c>
      <c r="G48" s="96"/>
      <c r="H48" s="96"/>
      <c r="I48" s="81">
        <v>0</v>
      </c>
      <c r="J48" s="95">
        <v>0</v>
      </c>
      <c r="K48" s="21">
        <f>'2022 KERNASSORTIMENT'!$K$111</f>
        <v>0</v>
      </c>
      <c r="L48" s="130" t="e">
        <f t="shared" si="0"/>
        <v>#DIV/0!</v>
      </c>
      <c r="M48" s="77" t="e">
        <f t="shared" si="2"/>
        <v>#DIV/0!</v>
      </c>
      <c r="N48" s="76" t="e">
        <f t="shared" si="1"/>
        <v>#DIV/0!</v>
      </c>
      <c r="O48" s="93"/>
      <c r="P48" s="52"/>
      <c r="Q48" s="52"/>
      <c r="R48" s="52"/>
      <c r="S48" s="52"/>
      <c r="T48" s="52"/>
    </row>
    <row r="49" spans="1:20" s="5" customFormat="1" x14ac:dyDescent="0.3">
      <c r="A49" s="8">
        <v>3116784</v>
      </c>
      <c r="B49" s="8" t="s">
        <v>144</v>
      </c>
      <c r="C49" s="8"/>
      <c r="D49" s="8"/>
      <c r="E49" s="12">
        <v>1</v>
      </c>
      <c r="F49" s="8">
        <v>75</v>
      </c>
      <c r="G49" s="96"/>
      <c r="H49" s="96"/>
      <c r="I49" s="81">
        <v>0</v>
      </c>
      <c r="J49" s="95">
        <v>0</v>
      </c>
      <c r="K49" s="21">
        <f>'2022 KERNASSORTIMENT'!$K$111</f>
        <v>0</v>
      </c>
      <c r="L49" s="130" t="e">
        <f t="shared" si="0"/>
        <v>#DIV/0!</v>
      </c>
      <c r="M49" s="77" t="e">
        <f t="shared" si="2"/>
        <v>#DIV/0!</v>
      </c>
      <c r="N49" s="76" t="e">
        <f t="shared" si="1"/>
        <v>#DIV/0!</v>
      </c>
      <c r="O49" s="93"/>
      <c r="P49" s="52"/>
      <c r="Q49" s="52"/>
      <c r="R49" s="52"/>
      <c r="S49" s="52"/>
      <c r="T49" s="52"/>
    </row>
    <row r="50" spans="1:20" s="5" customFormat="1" x14ac:dyDescent="0.3">
      <c r="A50" s="8">
        <v>125182</v>
      </c>
      <c r="B50" s="8" t="s">
        <v>145</v>
      </c>
      <c r="C50" s="8"/>
      <c r="D50" s="8"/>
      <c r="E50" s="12">
        <v>1</v>
      </c>
      <c r="F50" s="8">
        <v>74</v>
      </c>
      <c r="G50" s="96"/>
      <c r="H50" s="96"/>
      <c r="I50" s="81">
        <v>0</v>
      </c>
      <c r="J50" s="95">
        <v>0</v>
      </c>
      <c r="K50" s="21">
        <f>'2022 KERNASSORTIMENT'!$K$111</f>
        <v>0</v>
      </c>
      <c r="L50" s="130" t="e">
        <f t="shared" si="0"/>
        <v>#DIV/0!</v>
      </c>
      <c r="M50" s="77" t="e">
        <f t="shared" si="2"/>
        <v>#DIV/0!</v>
      </c>
      <c r="N50" s="76" t="e">
        <f t="shared" si="1"/>
        <v>#DIV/0!</v>
      </c>
      <c r="O50" s="93"/>
      <c r="P50" s="52"/>
      <c r="Q50" s="52"/>
      <c r="R50" s="52"/>
      <c r="S50" s="52"/>
      <c r="T50" s="52"/>
    </row>
    <row r="51" spans="1:20" s="5" customFormat="1" x14ac:dyDescent="0.3">
      <c r="A51" s="8">
        <v>5933291</v>
      </c>
      <c r="B51" s="8" t="s">
        <v>203</v>
      </c>
      <c r="C51" s="54"/>
      <c r="D51" s="8"/>
      <c r="E51" s="12">
        <v>1</v>
      </c>
      <c r="F51" s="8">
        <v>73</v>
      </c>
      <c r="G51" s="96"/>
      <c r="H51" s="96"/>
      <c r="I51" s="81">
        <v>0</v>
      </c>
      <c r="J51" s="95">
        <v>0</v>
      </c>
      <c r="K51" s="21">
        <f>'2022 KERNASSORTIMENT'!$K$111</f>
        <v>0</v>
      </c>
      <c r="L51" s="130" t="e">
        <f t="shared" si="0"/>
        <v>#DIV/0!</v>
      </c>
      <c r="M51" s="77" t="e">
        <f>L51*5</f>
        <v>#DIV/0!</v>
      </c>
      <c r="N51" s="76" t="e">
        <f t="shared" si="1"/>
        <v>#DIV/0!</v>
      </c>
      <c r="O51" s="93"/>
      <c r="P51" s="52"/>
      <c r="Q51" s="52"/>
      <c r="R51" s="52"/>
      <c r="S51" s="52"/>
      <c r="T51" s="52"/>
    </row>
    <row r="52" spans="1:20" s="5" customFormat="1" x14ac:dyDescent="0.3">
      <c r="A52" s="8">
        <v>318075</v>
      </c>
      <c r="B52" s="8" t="s">
        <v>204</v>
      </c>
      <c r="C52" s="54"/>
      <c r="D52" s="8"/>
      <c r="E52" s="12">
        <v>1</v>
      </c>
      <c r="F52" s="8">
        <v>72</v>
      </c>
      <c r="G52" s="96"/>
      <c r="H52" s="96"/>
      <c r="I52" s="81">
        <v>0</v>
      </c>
      <c r="J52" s="95">
        <v>0</v>
      </c>
      <c r="K52" s="21">
        <f>'2022 KERNASSORTIMENT'!$K$111</f>
        <v>0</v>
      </c>
      <c r="L52" s="130" t="e">
        <f t="shared" si="0"/>
        <v>#DIV/0!</v>
      </c>
      <c r="M52" s="77" t="e">
        <f>L52*25</f>
        <v>#DIV/0!</v>
      </c>
      <c r="N52" s="76" t="e">
        <f t="shared" si="1"/>
        <v>#DIV/0!</v>
      </c>
      <c r="O52" s="93"/>
      <c r="P52" s="52"/>
      <c r="Q52" s="52"/>
      <c r="R52" s="52"/>
      <c r="S52" s="52"/>
      <c r="T52" s="52"/>
    </row>
    <row r="53" spans="1:20" s="5" customFormat="1" x14ac:dyDescent="0.3">
      <c r="A53" s="8">
        <v>11369268</v>
      </c>
      <c r="B53" s="8" t="s">
        <v>146</v>
      </c>
      <c r="C53" s="8"/>
      <c r="D53" s="8"/>
      <c r="E53" s="12">
        <v>1</v>
      </c>
      <c r="F53" s="8">
        <v>71</v>
      </c>
      <c r="G53" s="96"/>
      <c r="H53" s="96"/>
      <c r="I53" s="81">
        <v>0</v>
      </c>
      <c r="J53" s="95">
        <v>0</v>
      </c>
      <c r="K53" s="21">
        <f>'2022 KERNASSORTIMENT'!$K$111</f>
        <v>0</v>
      </c>
      <c r="L53" s="130" t="e">
        <f t="shared" si="0"/>
        <v>#DIV/0!</v>
      </c>
      <c r="M53" s="77" t="e">
        <f t="shared" si="2"/>
        <v>#DIV/0!</v>
      </c>
      <c r="N53" s="76" t="e">
        <f t="shared" si="1"/>
        <v>#DIV/0!</v>
      </c>
      <c r="O53" s="93"/>
      <c r="P53" s="52"/>
      <c r="Q53" s="52"/>
      <c r="R53" s="52"/>
      <c r="S53" s="52"/>
      <c r="T53" s="52"/>
    </row>
    <row r="54" spans="1:20" s="5" customFormat="1" x14ac:dyDescent="0.3">
      <c r="A54" s="8">
        <v>1860417</v>
      </c>
      <c r="B54" s="8" t="s">
        <v>147</v>
      </c>
      <c r="C54" s="8"/>
      <c r="D54" s="8"/>
      <c r="E54" s="12">
        <v>1</v>
      </c>
      <c r="F54" s="8">
        <v>70</v>
      </c>
      <c r="G54" s="96"/>
      <c r="H54" s="96"/>
      <c r="I54" s="81">
        <v>0</v>
      </c>
      <c r="J54" s="95">
        <v>0</v>
      </c>
      <c r="K54" s="21">
        <f>'2022 KERNASSORTIMENT'!$K$111</f>
        <v>0</v>
      </c>
      <c r="L54" s="130" t="e">
        <f t="shared" si="0"/>
        <v>#DIV/0!</v>
      </c>
      <c r="M54" s="77" t="e">
        <f t="shared" si="2"/>
        <v>#DIV/0!</v>
      </c>
      <c r="N54" s="76" t="e">
        <f t="shared" si="1"/>
        <v>#DIV/0!</v>
      </c>
      <c r="O54" s="93"/>
      <c r="P54" s="52"/>
      <c r="Q54" s="52"/>
      <c r="R54" s="52"/>
      <c r="S54" s="52"/>
      <c r="T54" s="52"/>
    </row>
    <row r="55" spans="1:20" s="5" customFormat="1" x14ac:dyDescent="0.3">
      <c r="A55" s="8">
        <v>135938</v>
      </c>
      <c r="B55" s="8" t="s">
        <v>148</v>
      </c>
      <c r="C55" s="8"/>
      <c r="D55" s="8"/>
      <c r="E55" s="12">
        <v>1</v>
      </c>
      <c r="F55" s="8">
        <v>70</v>
      </c>
      <c r="G55" s="96"/>
      <c r="H55" s="96"/>
      <c r="I55" s="81">
        <v>0</v>
      </c>
      <c r="J55" s="95">
        <v>0</v>
      </c>
      <c r="K55" s="21">
        <f>'2022 KERNASSORTIMENT'!$K$111</f>
        <v>0</v>
      </c>
      <c r="L55" s="130" t="e">
        <f t="shared" si="0"/>
        <v>#DIV/0!</v>
      </c>
      <c r="M55" s="77" t="e">
        <f t="shared" si="2"/>
        <v>#DIV/0!</v>
      </c>
      <c r="N55" s="76" t="e">
        <f t="shared" si="1"/>
        <v>#DIV/0!</v>
      </c>
      <c r="O55" s="93"/>
      <c r="P55" s="52"/>
      <c r="Q55" s="52"/>
      <c r="R55" s="52"/>
      <c r="S55" s="52"/>
      <c r="T55" s="52"/>
    </row>
    <row r="56" spans="1:20" s="5" customFormat="1" x14ac:dyDescent="0.3">
      <c r="A56" s="8">
        <v>3116749</v>
      </c>
      <c r="B56" s="8" t="s">
        <v>149</v>
      </c>
      <c r="C56" s="8"/>
      <c r="D56" s="8"/>
      <c r="E56" s="12">
        <v>1</v>
      </c>
      <c r="F56" s="8">
        <v>70</v>
      </c>
      <c r="G56" s="96"/>
      <c r="H56" s="96"/>
      <c r="I56" s="81">
        <v>0</v>
      </c>
      <c r="J56" s="95">
        <v>0</v>
      </c>
      <c r="K56" s="21">
        <f>'2022 KERNASSORTIMENT'!$K$111</f>
        <v>0</v>
      </c>
      <c r="L56" s="130" t="e">
        <f t="shared" si="0"/>
        <v>#DIV/0!</v>
      </c>
      <c r="M56" s="77" t="e">
        <f t="shared" si="2"/>
        <v>#DIV/0!</v>
      </c>
      <c r="N56" s="76" t="e">
        <f t="shared" si="1"/>
        <v>#DIV/0!</v>
      </c>
      <c r="O56" s="93"/>
      <c r="P56" s="52"/>
      <c r="Q56" s="52"/>
      <c r="R56" s="52"/>
      <c r="S56" s="52"/>
      <c r="T56" s="52"/>
    </row>
    <row r="57" spans="1:20" s="5" customFormat="1" x14ac:dyDescent="0.3">
      <c r="A57" s="8">
        <v>1256534</v>
      </c>
      <c r="B57" s="8" t="s">
        <v>150</v>
      </c>
      <c r="C57" s="8"/>
      <c r="D57" s="8"/>
      <c r="E57" s="12">
        <v>1</v>
      </c>
      <c r="F57" s="8">
        <v>69</v>
      </c>
      <c r="G57" s="96"/>
      <c r="H57" s="96"/>
      <c r="I57" s="81">
        <v>0</v>
      </c>
      <c r="J57" s="95">
        <v>0</v>
      </c>
      <c r="K57" s="21">
        <f>'2022 KERNASSORTIMENT'!$K$111</f>
        <v>0</v>
      </c>
      <c r="L57" s="130" t="e">
        <f t="shared" si="0"/>
        <v>#DIV/0!</v>
      </c>
      <c r="M57" s="77" t="e">
        <f t="shared" si="2"/>
        <v>#DIV/0!</v>
      </c>
      <c r="N57" s="76" t="e">
        <f t="shared" si="1"/>
        <v>#DIV/0!</v>
      </c>
      <c r="O57" s="93"/>
      <c r="P57" s="52"/>
      <c r="Q57" s="52"/>
      <c r="R57" s="52"/>
      <c r="S57" s="52"/>
      <c r="T57" s="52"/>
    </row>
    <row r="58" spans="1:20" s="5" customFormat="1" x14ac:dyDescent="0.3">
      <c r="A58" s="8">
        <v>4218475</v>
      </c>
      <c r="B58" s="8" t="s">
        <v>205</v>
      </c>
      <c r="C58" s="54"/>
      <c r="D58" s="8"/>
      <c r="E58" s="12">
        <v>1</v>
      </c>
      <c r="F58" s="8">
        <v>68</v>
      </c>
      <c r="G58" s="96"/>
      <c r="H58" s="96"/>
      <c r="I58" s="81">
        <v>0</v>
      </c>
      <c r="J58" s="95">
        <v>0</v>
      </c>
      <c r="K58" s="21">
        <f>'2022 KERNASSORTIMENT'!$K$111</f>
        <v>0</v>
      </c>
      <c r="L58" s="130" t="e">
        <f t="shared" si="0"/>
        <v>#DIV/0!</v>
      </c>
      <c r="M58" s="77" t="e">
        <f>L58*100</f>
        <v>#DIV/0!</v>
      </c>
      <c r="N58" s="76" t="e">
        <f t="shared" si="1"/>
        <v>#DIV/0!</v>
      </c>
      <c r="O58" s="93"/>
      <c r="P58" s="52"/>
      <c r="Q58" s="52"/>
      <c r="R58" s="52"/>
      <c r="S58" s="52"/>
      <c r="T58" s="52"/>
    </row>
    <row r="59" spans="1:20" s="5" customFormat="1" x14ac:dyDescent="0.3">
      <c r="A59" s="8">
        <v>185348</v>
      </c>
      <c r="B59" s="8" t="s">
        <v>151</v>
      </c>
      <c r="C59" s="8"/>
      <c r="D59" s="8"/>
      <c r="E59" s="12">
        <v>1</v>
      </c>
      <c r="F59" s="8">
        <v>68</v>
      </c>
      <c r="G59" s="96"/>
      <c r="H59" s="96"/>
      <c r="I59" s="81">
        <v>0</v>
      </c>
      <c r="J59" s="95">
        <v>0</v>
      </c>
      <c r="K59" s="21">
        <f>'2022 KERNASSORTIMENT'!$K$111</f>
        <v>0</v>
      </c>
      <c r="L59" s="130" t="e">
        <f t="shared" si="0"/>
        <v>#DIV/0!</v>
      </c>
      <c r="M59" s="77" t="e">
        <f t="shared" si="2"/>
        <v>#DIV/0!</v>
      </c>
      <c r="N59" s="76" t="e">
        <f t="shared" si="1"/>
        <v>#DIV/0!</v>
      </c>
      <c r="O59" s="93"/>
      <c r="P59" s="52"/>
      <c r="Q59" s="52"/>
      <c r="R59" s="52"/>
      <c r="S59" s="52"/>
      <c r="T59" s="52"/>
    </row>
    <row r="60" spans="1:20" s="5" customFormat="1" x14ac:dyDescent="0.3">
      <c r="A60" s="8">
        <v>3779614</v>
      </c>
      <c r="B60" s="8" t="s">
        <v>152</v>
      </c>
      <c r="C60" s="8"/>
      <c r="D60" s="8"/>
      <c r="E60" s="12">
        <v>1</v>
      </c>
      <c r="F60" s="8">
        <v>68</v>
      </c>
      <c r="G60" s="96"/>
      <c r="H60" s="96"/>
      <c r="I60" s="81">
        <v>0</v>
      </c>
      <c r="J60" s="95">
        <v>0</v>
      </c>
      <c r="K60" s="21">
        <f>'2022 KERNASSORTIMENT'!$K$111</f>
        <v>0</v>
      </c>
      <c r="L60" s="130" t="e">
        <f t="shared" si="0"/>
        <v>#DIV/0!</v>
      </c>
      <c r="M60" s="77" t="e">
        <f t="shared" si="2"/>
        <v>#DIV/0!</v>
      </c>
      <c r="N60" s="76" t="e">
        <f t="shared" si="1"/>
        <v>#DIV/0!</v>
      </c>
      <c r="O60" s="93"/>
      <c r="P60" s="52"/>
      <c r="Q60" s="52"/>
      <c r="R60" s="52"/>
      <c r="S60" s="52"/>
      <c r="T60" s="52"/>
    </row>
    <row r="61" spans="1:20" s="5" customFormat="1" x14ac:dyDescent="0.3">
      <c r="A61" s="8">
        <v>327759</v>
      </c>
      <c r="B61" s="8" t="s">
        <v>206</v>
      </c>
      <c r="C61" s="54"/>
      <c r="D61" s="8"/>
      <c r="E61" s="12">
        <v>1</v>
      </c>
      <c r="F61" s="8">
        <v>66</v>
      </c>
      <c r="G61" s="96"/>
      <c r="H61" s="96"/>
      <c r="I61" s="81">
        <v>0</v>
      </c>
      <c r="J61" s="95">
        <v>0</v>
      </c>
      <c r="K61" s="21">
        <f>'2022 KERNASSORTIMENT'!$K$111</f>
        <v>0</v>
      </c>
      <c r="L61" s="130" t="e">
        <f t="shared" si="0"/>
        <v>#DIV/0!</v>
      </c>
      <c r="M61" s="77" t="e">
        <f>L61*100</f>
        <v>#DIV/0!</v>
      </c>
      <c r="N61" s="76" t="e">
        <f t="shared" si="1"/>
        <v>#DIV/0!</v>
      </c>
      <c r="O61" s="93"/>
      <c r="P61" s="52"/>
      <c r="Q61" s="52"/>
      <c r="R61" s="52"/>
      <c r="S61" s="52"/>
      <c r="T61" s="52"/>
    </row>
    <row r="62" spans="1:20" s="5" customFormat="1" x14ac:dyDescent="0.3">
      <c r="A62" s="8">
        <v>5598667</v>
      </c>
      <c r="B62" s="8" t="s">
        <v>153</v>
      </c>
      <c r="C62" s="8"/>
      <c r="D62" s="8"/>
      <c r="E62" s="12">
        <v>1</v>
      </c>
      <c r="F62" s="8">
        <v>66</v>
      </c>
      <c r="G62" s="96"/>
      <c r="H62" s="96"/>
      <c r="I62" s="81">
        <v>0</v>
      </c>
      <c r="J62" s="95">
        <v>0</v>
      </c>
      <c r="K62" s="21">
        <f>'2022 KERNASSORTIMENT'!$K$111</f>
        <v>0</v>
      </c>
      <c r="L62" s="130" t="e">
        <f t="shared" si="0"/>
        <v>#DIV/0!</v>
      </c>
      <c r="M62" s="77" t="e">
        <f t="shared" si="2"/>
        <v>#DIV/0!</v>
      </c>
      <c r="N62" s="76" t="e">
        <f t="shared" si="1"/>
        <v>#DIV/0!</v>
      </c>
      <c r="O62" s="93"/>
      <c r="P62" s="52"/>
      <c r="Q62" s="52"/>
      <c r="R62" s="52"/>
      <c r="S62" s="52"/>
      <c r="T62" s="52"/>
    </row>
    <row r="63" spans="1:20" s="5" customFormat="1" x14ac:dyDescent="0.3">
      <c r="A63" s="8">
        <v>7638294</v>
      </c>
      <c r="B63" s="8" t="s">
        <v>207</v>
      </c>
      <c r="C63" s="54"/>
      <c r="D63" s="8"/>
      <c r="E63" s="12">
        <v>1</v>
      </c>
      <c r="F63" s="8">
        <v>65</v>
      </c>
      <c r="G63" s="96"/>
      <c r="H63" s="96"/>
      <c r="I63" s="81">
        <v>0</v>
      </c>
      <c r="J63" s="95">
        <v>0</v>
      </c>
      <c r="K63" s="21">
        <f>'2022 KERNASSORTIMENT'!$K$111</f>
        <v>0</v>
      </c>
      <c r="L63" s="130" t="e">
        <f t="shared" si="0"/>
        <v>#DIV/0!</v>
      </c>
      <c r="M63" s="77" t="e">
        <f>L63*24</f>
        <v>#DIV/0!</v>
      </c>
      <c r="N63" s="76" t="e">
        <f t="shared" si="1"/>
        <v>#DIV/0!</v>
      </c>
      <c r="O63" s="93"/>
      <c r="P63" s="52"/>
      <c r="Q63" s="52"/>
      <c r="R63" s="52"/>
      <c r="S63" s="52"/>
      <c r="T63" s="52"/>
    </row>
    <row r="64" spans="1:20" s="5" customFormat="1" x14ac:dyDescent="0.3">
      <c r="A64" s="8">
        <v>6469407</v>
      </c>
      <c r="B64" s="8" t="s">
        <v>208</v>
      </c>
      <c r="C64" s="54"/>
      <c r="D64" s="8"/>
      <c r="E64" s="12">
        <v>1</v>
      </c>
      <c r="F64" s="8">
        <v>65</v>
      </c>
      <c r="G64" s="96"/>
      <c r="H64" s="96"/>
      <c r="I64" s="81">
        <v>0</v>
      </c>
      <c r="J64" s="95">
        <v>0</v>
      </c>
      <c r="K64" s="21">
        <f>'2022 KERNASSORTIMENT'!$K$111</f>
        <v>0</v>
      </c>
      <c r="L64" s="130" t="e">
        <f t="shared" si="0"/>
        <v>#DIV/0!</v>
      </c>
      <c r="M64" s="77" t="e">
        <f>L64*100</f>
        <v>#DIV/0!</v>
      </c>
      <c r="N64" s="76" t="e">
        <f t="shared" si="1"/>
        <v>#DIV/0!</v>
      </c>
      <c r="O64" s="93"/>
      <c r="P64" s="52"/>
      <c r="Q64" s="52"/>
      <c r="R64" s="52"/>
      <c r="S64" s="52"/>
      <c r="T64" s="52"/>
    </row>
    <row r="65" spans="1:20" s="5" customFormat="1" x14ac:dyDescent="0.3">
      <c r="A65" s="8">
        <v>147655</v>
      </c>
      <c r="B65" s="8" t="s">
        <v>154</v>
      </c>
      <c r="C65" s="8"/>
      <c r="D65" s="8"/>
      <c r="E65" s="12">
        <v>1</v>
      </c>
      <c r="F65" s="8">
        <v>65</v>
      </c>
      <c r="G65" s="96"/>
      <c r="H65" s="96"/>
      <c r="I65" s="81">
        <v>0</v>
      </c>
      <c r="J65" s="95">
        <v>0</v>
      </c>
      <c r="K65" s="21">
        <f>'2022 KERNASSORTIMENT'!$K$111</f>
        <v>0</v>
      </c>
      <c r="L65" s="130" t="e">
        <f t="shared" si="0"/>
        <v>#DIV/0!</v>
      </c>
      <c r="M65" s="77" t="e">
        <f t="shared" si="2"/>
        <v>#DIV/0!</v>
      </c>
      <c r="N65" s="76" t="e">
        <f t="shared" si="1"/>
        <v>#DIV/0!</v>
      </c>
      <c r="O65" s="93"/>
      <c r="P65" s="52"/>
      <c r="Q65" s="52"/>
      <c r="R65" s="52"/>
      <c r="S65" s="52"/>
      <c r="T65" s="52"/>
    </row>
    <row r="66" spans="1:20" s="5" customFormat="1" x14ac:dyDescent="0.3">
      <c r="A66" s="8">
        <v>147336</v>
      </c>
      <c r="B66" s="8" t="s">
        <v>155</v>
      </c>
      <c r="C66" s="8"/>
      <c r="D66" s="8"/>
      <c r="E66" s="12">
        <v>1</v>
      </c>
      <c r="F66" s="8">
        <v>64</v>
      </c>
      <c r="G66" s="96"/>
      <c r="H66" s="96"/>
      <c r="I66" s="81">
        <v>0</v>
      </c>
      <c r="J66" s="95">
        <v>0</v>
      </c>
      <c r="K66" s="21">
        <f>'2022 KERNASSORTIMENT'!$K$111</f>
        <v>0</v>
      </c>
      <c r="L66" s="130" t="e">
        <f t="shared" si="0"/>
        <v>#DIV/0!</v>
      </c>
      <c r="M66" s="77" t="e">
        <f t="shared" si="2"/>
        <v>#DIV/0!</v>
      </c>
      <c r="N66" s="76" t="e">
        <f t="shared" si="1"/>
        <v>#DIV/0!</v>
      </c>
      <c r="O66" s="93"/>
      <c r="P66" s="52"/>
      <c r="Q66" s="52"/>
      <c r="R66" s="52"/>
      <c r="S66" s="52"/>
      <c r="T66" s="52"/>
    </row>
    <row r="67" spans="1:20" s="5" customFormat="1" x14ac:dyDescent="0.3">
      <c r="A67" s="8">
        <v>112154</v>
      </c>
      <c r="B67" s="8" t="s">
        <v>209</v>
      </c>
      <c r="C67" s="54"/>
      <c r="D67" s="8"/>
      <c r="E67" s="12">
        <v>1</v>
      </c>
      <c r="F67" s="8">
        <v>64</v>
      </c>
      <c r="G67" s="96"/>
      <c r="H67" s="96"/>
      <c r="I67" s="81">
        <v>0</v>
      </c>
      <c r="J67" s="95">
        <v>0</v>
      </c>
      <c r="K67" s="21">
        <f>'2022 KERNASSORTIMENT'!$K$111</f>
        <v>0</v>
      </c>
      <c r="L67" s="130" t="e">
        <f t="shared" si="0"/>
        <v>#DIV/0!</v>
      </c>
      <c r="M67" s="77" t="e">
        <f>L67*125</f>
        <v>#DIV/0!</v>
      </c>
      <c r="N67" s="76" t="e">
        <f t="shared" si="1"/>
        <v>#DIV/0!</v>
      </c>
      <c r="O67" s="93"/>
      <c r="P67" s="52"/>
      <c r="Q67" s="52"/>
      <c r="R67" s="52"/>
      <c r="S67" s="52"/>
      <c r="T67" s="52"/>
    </row>
    <row r="68" spans="1:20" s="5" customFormat="1" x14ac:dyDescent="0.3">
      <c r="A68" s="8">
        <v>5467368</v>
      </c>
      <c r="B68" s="8" t="s">
        <v>210</v>
      </c>
      <c r="C68" s="54"/>
      <c r="D68" s="8"/>
      <c r="E68" s="12">
        <v>1</v>
      </c>
      <c r="F68" s="8">
        <v>63</v>
      </c>
      <c r="G68" s="96"/>
      <c r="H68" s="96"/>
      <c r="I68" s="81">
        <v>0</v>
      </c>
      <c r="J68" s="95">
        <v>0</v>
      </c>
      <c r="K68" s="21">
        <f>'2022 KERNASSORTIMENT'!$K$111</f>
        <v>0</v>
      </c>
      <c r="L68" s="130" t="e">
        <f t="shared" si="0"/>
        <v>#DIV/0!</v>
      </c>
      <c r="M68" s="77" t="e">
        <f>L68*12</f>
        <v>#DIV/0!</v>
      </c>
      <c r="N68" s="76" t="e">
        <f t="shared" si="1"/>
        <v>#DIV/0!</v>
      </c>
      <c r="O68" s="93"/>
      <c r="P68" s="52"/>
      <c r="Q68" s="52"/>
      <c r="R68" s="52"/>
      <c r="S68" s="52"/>
      <c r="T68" s="52"/>
    </row>
    <row r="69" spans="1:20" s="5" customFormat="1" x14ac:dyDescent="0.3">
      <c r="A69" s="8">
        <v>10875567</v>
      </c>
      <c r="B69" s="8" t="s">
        <v>211</v>
      </c>
      <c r="C69" s="54"/>
      <c r="D69" s="8"/>
      <c r="E69" s="12">
        <v>1</v>
      </c>
      <c r="F69" s="8">
        <v>61</v>
      </c>
      <c r="G69" s="96"/>
      <c r="H69" s="96"/>
      <c r="I69" s="81">
        <v>0</v>
      </c>
      <c r="J69" s="95">
        <v>0</v>
      </c>
      <c r="K69" s="21">
        <f>'2022 KERNASSORTIMENT'!$K$111</f>
        <v>0</v>
      </c>
      <c r="L69" s="130" t="e">
        <f t="shared" si="0"/>
        <v>#DIV/0!</v>
      </c>
      <c r="M69" s="77" t="e">
        <f>L69*4</f>
        <v>#DIV/0!</v>
      </c>
      <c r="N69" s="76" t="e">
        <f t="shared" si="1"/>
        <v>#DIV/0!</v>
      </c>
      <c r="O69" s="93"/>
      <c r="P69" s="52"/>
      <c r="Q69" s="52"/>
      <c r="R69" s="52"/>
      <c r="S69" s="52"/>
      <c r="T69" s="52"/>
    </row>
    <row r="70" spans="1:20" s="5" customFormat="1" ht="15" thickBot="1" x14ac:dyDescent="0.35">
      <c r="A70" s="8">
        <v>13036865</v>
      </c>
      <c r="B70" s="8" t="s">
        <v>156</v>
      </c>
      <c r="C70" s="8"/>
      <c r="D70" s="9"/>
      <c r="E70" s="13">
        <v>1</v>
      </c>
      <c r="F70" s="8">
        <v>61</v>
      </c>
      <c r="G70" s="97"/>
      <c r="H70" s="97"/>
      <c r="I70" s="81">
        <v>0</v>
      </c>
      <c r="J70" s="95">
        <v>0</v>
      </c>
      <c r="K70" s="21">
        <f>'2022 KERNASSORTIMENT'!$K$111</f>
        <v>0</v>
      </c>
      <c r="L70" s="130" t="e">
        <f t="shared" ref="L70" si="3">I70/J70*(1+K70)</f>
        <v>#DIV/0!</v>
      </c>
      <c r="M70" s="77" t="e">
        <f>L70*1</f>
        <v>#DIV/0!</v>
      </c>
      <c r="N70" s="76" t="e">
        <f t="shared" si="1"/>
        <v>#DIV/0!</v>
      </c>
      <c r="O70" s="94"/>
      <c r="P70" s="52"/>
      <c r="Q70" s="52"/>
      <c r="R70" s="52"/>
      <c r="S70" s="52"/>
      <c r="T70" s="52"/>
    </row>
    <row r="71" spans="1:20" ht="15" thickBot="1" x14ac:dyDescent="0.35">
      <c r="A71" s="117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64"/>
      <c r="Q71" s="64"/>
      <c r="R71" s="64"/>
      <c r="S71" s="64"/>
      <c r="T71" s="64"/>
    </row>
    <row r="72" spans="1:20" x14ac:dyDescent="0.3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72"/>
      <c r="M72" s="73" t="s">
        <v>18</v>
      </c>
      <c r="N72" s="64"/>
      <c r="O72" s="64"/>
      <c r="P72" s="64"/>
      <c r="Q72" s="64"/>
      <c r="R72" s="64"/>
      <c r="S72" s="64"/>
      <c r="T72" s="64"/>
    </row>
    <row r="73" spans="1:20" ht="15" thickBot="1" x14ac:dyDescent="0.35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72"/>
      <c r="M73" s="74" t="e">
        <f>SUM(N5:N70)</f>
        <v>#DIV/0!</v>
      </c>
      <c r="N73" s="64"/>
      <c r="O73" s="64"/>
      <c r="P73" s="64"/>
      <c r="Q73" s="64"/>
      <c r="R73" s="64"/>
      <c r="S73" s="64"/>
      <c r="T73" s="64"/>
    </row>
    <row r="74" spans="1:20" x14ac:dyDescent="0.3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72"/>
      <c r="M74" s="72"/>
      <c r="N74" s="64"/>
      <c r="O74" s="64"/>
      <c r="P74" s="64"/>
      <c r="Q74" s="64"/>
      <c r="R74" s="64"/>
      <c r="S74" s="64"/>
      <c r="T74" s="64"/>
    </row>
    <row r="75" spans="1:20" x14ac:dyDescent="0.3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72"/>
      <c r="M75" s="72"/>
      <c r="N75" s="64"/>
      <c r="O75" s="64"/>
      <c r="P75" s="64"/>
      <c r="Q75" s="64"/>
      <c r="R75" s="64"/>
      <c r="S75" s="64"/>
      <c r="T75" s="64"/>
    </row>
    <row r="76" spans="1:20" x14ac:dyDescent="0.3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72"/>
      <c r="M76" s="72"/>
      <c r="N76" s="64"/>
      <c r="O76" s="64"/>
      <c r="P76" s="64"/>
      <c r="Q76" s="64"/>
      <c r="R76" s="64"/>
      <c r="S76" s="64"/>
      <c r="T76" s="64"/>
    </row>
    <row r="77" spans="1:20" x14ac:dyDescent="0.3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72"/>
      <c r="M77" s="72"/>
      <c r="N77" s="64"/>
      <c r="O77" s="64"/>
      <c r="P77" s="64"/>
      <c r="Q77" s="64"/>
      <c r="R77" s="64"/>
      <c r="S77" s="64"/>
      <c r="T77" s="64"/>
    </row>
    <row r="78" spans="1:20" x14ac:dyDescent="0.3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72"/>
      <c r="M78" s="72"/>
      <c r="N78" s="64"/>
      <c r="O78" s="64"/>
      <c r="P78" s="64"/>
      <c r="Q78" s="64"/>
      <c r="R78" s="64"/>
      <c r="S78" s="64"/>
      <c r="T78" s="64"/>
    </row>
    <row r="79" spans="1:20" x14ac:dyDescent="0.3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72"/>
      <c r="M79" s="72"/>
      <c r="N79" s="64"/>
      <c r="O79" s="64"/>
      <c r="P79" s="64"/>
      <c r="Q79" s="64"/>
      <c r="R79" s="64"/>
      <c r="S79" s="64"/>
      <c r="T79" s="64"/>
    </row>
    <row r="80" spans="1:20" x14ac:dyDescent="0.3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72"/>
      <c r="M80" s="72"/>
      <c r="N80" s="64"/>
      <c r="O80" s="64"/>
      <c r="P80" s="64"/>
      <c r="Q80" s="64"/>
      <c r="R80" s="64"/>
      <c r="S80" s="64"/>
      <c r="T80" s="64"/>
    </row>
    <row r="81" spans="1:20" x14ac:dyDescent="0.3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72"/>
      <c r="M81" s="72"/>
      <c r="N81" s="64"/>
      <c r="O81" s="64"/>
      <c r="P81" s="64"/>
      <c r="Q81" s="64"/>
      <c r="R81" s="64"/>
      <c r="S81" s="64"/>
      <c r="T81" s="64"/>
    </row>
    <row r="82" spans="1:20" x14ac:dyDescent="0.3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72"/>
      <c r="M82" s="72"/>
      <c r="N82" s="64"/>
      <c r="O82" s="64"/>
      <c r="P82" s="64"/>
      <c r="Q82" s="64"/>
      <c r="R82" s="64"/>
      <c r="S82" s="64"/>
      <c r="T82" s="64"/>
    </row>
    <row r="83" spans="1:20" x14ac:dyDescent="0.3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72"/>
      <c r="M83" s="72"/>
      <c r="N83" s="64"/>
      <c r="O83" s="64"/>
      <c r="P83" s="64"/>
      <c r="Q83" s="64"/>
      <c r="R83" s="64"/>
      <c r="S83" s="64"/>
      <c r="T83" s="64"/>
    </row>
    <row r="84" spans="1:20" x14ac:dyDescent="0.3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72"/>
      <c r="M84" s="72"/>
      <c r="N84" s="64"/>
      <c r="O84" s="64"/>
      <c r="P84" s="64"/>
      <c r="Q84" s="64"/>
      <c r="R84" s="64"/>
      <c r="S84" s="64"/>
      <c r="T84" s="64"/>
    </row>
    <row r="85" spans="1:20" x14ac:dyDescent="0.3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72"/>
      <c r="M85" s="72"/>
      <c r="N85" s="64"/>
      <c r="O85" s="64"/>
      <c r="P85" s="64"/>
      <c r="Q85" s="64"/>
      <c r="R85" s="64"/>
      <c r="S85" s="64"/>
      <c r="T85" s="64"/>
    </row>
    <row r="86" spans="1:20" x14ac:dyDescent="0.3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72"/>
      <c r="M86" s="72"/>
      <c r="N86" s="64"/>
      <c r="O86" s="64"/>
      <c r="P86" s="64"/>
      <c r="Q86" s="64"/>
      <c r="R86" s="64"/>
      <c r="S86" s="64"/>
      <c r="T86" s="64"/>
    </row>
    <row r="87" spans="1:20" x14ac:dyDescent="0.3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72"/>
      <c r="M87" s="72"/>
      <c r="N87" s="64"/>
      <c r="O87" s="64"/>
      <c r="P87" s="64"/>
      <c r="Q87" s="64"/>
      <c r="R87" s="64"/>
      <c r="S87" s="64"/>
      <c r="T87" s="64"/>
    </row>
    <row r="88" spans="1:20" x14ac:dyDescent="0.3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72"/>
      <c r="M88" s="72"/>
      <c r="N88" s="64"/>
      <c r="O88" s="64"/>
      <c r="P88" s="64"/>
      <c r="Q88" s="64"/>
      <c r="R88" s="64"/>
      <c r="S88" s="64"/>
      <c r="T88" s="64"/>
    </row>
    <row r="89" spans="1:20" x14ac:dyDescent="0.3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72"/>
      <c r="M89" s="72"/>
      <c r="N89" s="64"/>
      <c r="O89" s="64"/>
      <c r="P89" s="64"/>
      <c r="Q89" s="64"/>
      <c r="R89" s="64"/>
      <c r="S89" s="64"/>
      <c r="T89" s="64"/>
    </row>
    <row r="90" spans="1:20" x14ac:dyDescent="0.3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72"/>
      <c r="M90" s="72"/>
      <c r="N90" s="64"/>
      <c r="O90" s="64"/>
      <c r="P90" s="64"/>
      <c r="Q90" s="64"/>
      <c r="R90" s="64"/>
      <c r="S90" s="64"/>
      <c r="T90" s="64"/>
    </row>
    <row r="91" spans="1:20" x14ac:dyDescent="0.3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72"/>
      <c r="M91" s="72"/>
      <c r="N91" s="64"/>
      <c r="O91" s="64"/>
      <c r="P91" s="64"/>
      <c r="Q91" s="64"/>
      <c r="R91" s="64"/>
      <c r="S91" s="64"/>
      <c r="T91" s="64"/>
    </row>
    <row r="92" spans="1:20" x14ac:dyDescent="0.3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72"/>
      <c r="M92" s="72"/>
      <c r="N92" s="64"/>
      <c r="O92" s="64"/>
      <c r="P92" s="64"/>
      <c r="Q92" s="64"/>
      <c r="R92" s="64"/>
      <c r="S92" s="64"/>
      <c r="T92" s="64"/>
    </row>
    <row r="93" spans="1:20" x14ac:dyDescent="0.3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72"/>
      <c r="M93" s="72"/>
      <c r="N93" s="64"/>
      <c r="O93" s="64"/>
      <c r="P93" s="64"/>
      <c r="Q93" s="64"/>
      <c r="R93" s="64"/>
      <c r="S93" s="64"/>
      <c r="T93" s="64"/>
    </row>
    <row r="94" spans="1:20" x14ac:dyDescent="0.3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72"/>
      <c r="M94" s="72"/>
      <c r="N94" s="64"/>
      <c r="O94" s="64"/>
      <c r="P94" s="64"/>
      <c r="Q94" s="64"/>
      <c r="R94" s="64"/>
      <c r="S94" s="64"/>
      <c r="T94" s="64"/>
    </row>
    <row r="95" spans="1:20" x14ac:dyDescent="0.3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72"/>
      <c r="M95" s="72"/>
      <c r="N95" s="64"/>
      <c r="O95" s="64"/>
      <c r="P95" s="64"/>
      <c r="Q95" s="64"/>
      <c r="R95" s="64"/>
      <c r="S95" s="64"/>
      <c r="T95" s="64"/>
    </row>
    <row r="96" spans="1:20" x14ac:dyDescent="0.3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72"/>
      <c r="M96" s="72"/>
      <c r="N96" s="64"/>
      <c r="O96" s="64"/>
      <c r="P96" s="64"/>
      <c r="Q96" s="64"/>
      <c r="R96" s="64"/>
      <c r="S96" s="64"/>
      <c r="T96" s="64"/>
    </row>
    <row r="97" spans="1:20" x14ac:dyDescent="0.3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72"/>
      <c r="M97" s="72"/>
      <c r="N97" s="64"/>
      <c r="O97" s="64"/>
      <c r="P97" s="64"/>
      <c r="Q97" s="64"/>
      <c r="R97" s="64"/>
      <c r="S97" s="64"/>
      <c r="T97" s="64"/>
    </row>
    <row r="98" spans="1:20" x14ac:dyDescent="0.3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72"/>
      <c r="M98" s="72"/>
      <c r="N98" s="64"/>
      <c r="O98" s="64"/>
      <c r="P98" s="64"/>
      <c r="Q98" s="64"/>
      <c r="R98" s="64"/>
      <c r="S98" s="64"/>
      <c r="T98" s="64"/>
    </row>
    <row r="99" spans="1:20" x14ac:dyDescent="0.3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72"/>
      <c r="M99" s="72"/>
      <c r="N99" s="64"/>
      <c r="O99" s="64"/>
      <c r="P99" s="64"/>
      <c r="Q99" s="64"/>
      <c r="R99" s="64"/>
      <c r="S99" s="64"/>
      <c r="T99" s="64"/>
    </row>
    <row r="100" spans="1:20" x14ac:dyDescent="0.3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72"/>
      <c r="M100" s="72"/>
      <c r="N100" s="64"/>
      <c r="O100" s="64"/>
      <c r="P100" s="64"/>
      <c r="Q100" s="64"/>
      <c r="R100" s="64"/>
      <c r="S100" s="64"/>
      <c r="T100" s="64"/>
    </row>
    <row r="101" spans="1:20" x14ac:dyDescent="0.3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72"/>
      <c r="M101" s="72"/>
      <c r="N101" s="64"/>
      <c r="O101" s="64"/>
      <c r="P101" s="64"/>
      <c r="Q101" s="64"/>
      <c r="R101" s="64"/>
      <c r="S101" s="64"/>
      <c r="T101" s="64"/>
    </row>
    <row r="102" spans="1:20" x14ac:dyDescent="0.3">
      <c r="P102" s="64"/>
      <c r="Q102" s="64"/>
      <c r="R102" s="64"/>
      <c r="S102" s="64"/>
      <c r="T102" s="64"/>
    </row>
  </sheetData>
  <sheetProtection algorithmName="SHA-512" hashValue="AQixfKxqGK0mMQKpOFDyYctw/xGV2Dc0n/I7O5p+AJDZaFd2IrnAblxXVc9rMaj/pXU6bVbOqGiJLdAfD2NbKg==" saltValue="bCf/uPUfLBa2TzhZqhL3lA==" spinCount="100000" sheet="1" objects="1" scenarios="1"/>
  <protectedRanges>
    <protectedRange algorithmName="SHA-512" hashValue="b9M0fGVS5E3z07oADO/CS10U+68JIbu69IT3VDr6kRnWjsAxuxic0/nuQraMF2INnY7yWWQ8HNyz7YpY0gyZqg==" saltValue="rjSdNPpcKi8UDT1hrCF6Mg==" spinCount="100000" sqref="K72:N73 K5:N70" name="Niet beschikbaar voor inschrijver"/>
  </protectedRanges>
  <mergeCells count="3">
    <mergeCell ref="B3:D3"/>
    <mergeCell ref="A71:O71"/>
    <mergeCell ref="G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topLeftCell="B1" zoomScale="70" zoomScaleNormal="70" workbookViewId="0">
      <selection activeCell="M6" sqref="M6:M7"/>
    </sheetView>
  </sheetViews>
  <sheetFormatPr defaultColWidth="9.109375" defaultRowHeight="14.4" x14ac:dyDescent="0.3"/>
  <cols>
    <col min="1" max="1" width="6.88671875" style="5" customWidth="1"/>
    <col min="2" max="2" width="48.33203125" style="5" bestFit="1" customWidth="1"/>
    <col min="3" max="3" width="23.109375" style="5" bestFit="1" customWidth="1"/>
    <col min="4" max="4" width="39" style="5" bestFit="1" customWidth="1"/>
    <col min="5" max="5" width="20.33203125" style="5" bestFit="1" customWidth="1"/>
    <col min="6" max="6" width="10.88671875" style="5" bestFit="1" customWidth="1"/>
    <col min="7" max="7" width="18.109375" style="5" customWidth="1"/>
    <col min="8" max="8" width="23.5546875" style="5" customWidth="1"/>
    <col min="9" max="9" width="21.44140625" style="5" bestFit="1" customWidth="1"/>
    <col min="10" max="10" width="17.44140625" style="5" bestFit="1" customWidth="1"/>
    <col min="11" max="13" width="23.5546875" style="5" customWidth="1"/>
    <col min="14" max="16384" width="9.109375" style="5"/>
  </cols>
  <sheetData>
    <row r="1" spans="1:13" ht="21" x14ac:dyDescent="0.3">
      <c r="A1" s="35" t="s">
        <v>19</v>
      </c>
    </row>
    <row r="2" spans="1:13" ht="21.6" thickBot="1" x14ac:dyDescent="0.45">
      <c r="A2" s="3"/>
      <c r="E2" s="6"/>
    </row>
    <row r="3" spans="1:13" ht="21.6" thickBot="1" x14ac:dyDescent="0.35">
      <c r="B3" s="122" t="s">
        <v>1</v>
      </c>
      <c r="C3" s="123"/>
      <c r="D3" s="124"/>
      <c r="E3" s="6"/>
      <c r="F3" s="6"/>
      <c r="G3" s="125" t="s">
        <v>2</v>
      </c>
      <c r="H3" s="126"/>
      <c r="I3" s="126"/>
      <c r="J3" s="126"/>
      <c r="K3" s="127"/>
    </row>
    <row r="4" spans="1:13" s="17" customFormat="1" ht="97.8" thickBot="1" x14ac:dyDescent="0.35">
      <c r="A4" s="49" t="s">
        <v>3</v>
      </c>
      <c r="B4" s="48" t="s">
        <v>4</v>
      </c>
      <c r="C4" s="48" t="s">
        <v>5</v>
      </c>
      <c r="D4" s="48" t="s">
        <v>6</v>
      </c>
      <c r="E4" s="48" t="s">
        <v>7</v>
      </c>
      <c r="F4" s="48" t="s">
        <v>114</v>
      </c>
      <c r="G4" s="48" t="s">
        <v>8</v>
      </c>
      <c r="H4" s="48" t="s">
        <v>9</v>
      </c>
      <c r="I4" s="48" t="s">
        <v>10</v>
      </c>
      <c r="J4" s="48" t="s">
        <v>11</v>
      </c>
      <c r="K4" s="48" t="s">
        <v>12</v>
      </c>
      <c r="L4" s="48" t="s">
        <v>17</v>
      </c>
      <c r="M4" s="48" t="s">
        <v>13</v>
      </c>
    </row>
    <row r="5" spans="1:13" x14ac:dyDescent="0.3">
      <c r="A5" s="45" t="s">
        <v>20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x14ac:dyDescent="0.3">
      <c r="A6" s="7">
        <v>1</v>
      </c>
      <c r="B6" s="8" t="s">
        <v>159</v>
      </c>
      <c r="C6" s="8"/>
      <c r="D6" s="8"/>
      <c r="E6" s="8">
        <v>1</v>
      </c>
      <c r="F6" s="8">
        <v>38500</v>
      </c>
      <c r="G6" s="80"/>
      <c r="H6" s="80"/>
      <c r="I6" s="81">
        <v>0</v>
      </c>
      <c r="J6" s="83">
        <v>0</v>
      </c>
      <c r="K6" s="81">
        <f t="shared" ref="K6" si="0">I6+(I6*J6)</f>
        <v>0</v>
      </c>
      <c r="L6" s="4">
        <f>K6*F6</f>
        <v>0</v>
      </c>
      <c r="M6" s="2"/>
    </row>
    <row r="7" spans="1:13" ht="15" thickBot="1" x14ac:dyDescent="0.35">
      <c r="A7" s="10">
        <v>2</v>
      </c>
      <c r="B7" s="11" t="s">
        <v>158</v>
      </c>
      <c r="C7" s="11"/>
      <c r="D7" s="11"/>
      <c r="E7" s="11">
        <v>1</v>
      </c>
      <c r="F7" s="11">
        <v>1075</v>
      </c>
      <c r="G7" s="98"/>
      <c r="H7" s="98"/>
      <c r="I7" s="99">
        <v>0</v>
      </c>
      <c r="J7" s="100">
        <v>0</v>
      </c>
      <c r="K7" s="99">
        <f t="shared" ref="K7" si="1">I7+(I7*J7)</f>
        <v>0</v>
      </c>
      <c r="L7" s="18">
        <f>K7*F7</f>
        <v>0</v>
      </c>
      <c r="M7" s="19"/>
    </row>
    <row r="8" spans="1:13" x14ac:dyDescent="0.3">
      <c r="A8" s="52"/>
      <c r="B8" s="52"/>
      <c r="C8" s="52"/>
      <c r="D8" s="52"/>
      <c r="E8" s="52"/>
      <c r="F8" s="52"/>
      <c r="L8" s="43" t="s">
        <v>18</v>
      </c>
    </row>
    <row r="9" spans="1:13" ht="15" thickBot="1" x14ac:dyDescent="0.35">
      <c r="A9" s="53" t="s">
        <v>160</v>
      </c>
      <c r="B9" s="51"/>
      <c r="C9" s="51"/>
      <c r="D9" s="51"/>
      <c r="E9" s="52"/>
      <c r="F9" s="52"/>
      <c r="L9" s="44">
        <f>SUM(L6)</f>
        <v>0</v>
      </c>
    </row>
    <row r="10" spans="1:13" x14ac:dyDescent="0.3">
      <c r="A10" s="52"/>
      <c r="B10" s="52"/>
      <c r="C10" s="52"/>
      <c r="D10" s="52"/>
      <c r="E10" s="52"/>
      <c r="F10" s="52"/>
    </row>
    <row r="11" spans="1:13" x14ac:dyDescent="0.3">
      <c r="A11" s="52"/>
      <c r="B11" s="52"/>
      <c r="C11" s="52"/>
      <c r="D11" s="52"/>
      <c r="E11" s="52"/>
      <c r="F11" s="52"/>
    </row>
  </sheetData>
  <sheetProtection algorithmName="SHA-512" hashValue="KpaVvYLh7Q8Fei06pWy+ooIMs259ip1IWb7IEg+xf9V/SlTNeiJ4D8UR9OKiMGhI3bnC9MR139R+dC6um02FkA==" saltValue="Dc/GorGaGKEPqw6d5VXEVQ==" spinCount="100000" sheet="1" objects="1" scenarios="1"/>
  <mergeCells count="2">
    <mergeCell ref="B3:D3"/>
    <mergeCell ref="G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showGridLines="0" workbookViewId="0">
      <selection activeCell="B14" sqref="B14"/>
    </sheetView>
  </sheetViews>
  <sheetFormatPr defaultRowHeight="14.4" x14ac:dyDescent="0.3"/>
  <cols>
    <col min="1" max="1" width="47.33203125" customWidth="1"/>
    <col min="2" max="2" width="20.109375" customWidth="1"/>
  </cols>
  <sheetData>
    <row r="1" spans="1:3" x14ac:dyDescent="0.3">
      <c r="A1" s="23" t="s">
        <v>21</v>
      </c>
      <c r="B1" s="24"/>
      <c r="C1" s="25"/>
    </row>
    <row r="2" spans="1:3" x14ac:dyDescent="0.3">
      <c r="A2" s="36" t="s">
        <v>22</v>
      </c>
      <c r="C2" s="27"/>
    </row>
    <row r="3" spans="1:3" x14ac:dyDescent="0.3">
      <c r="A3" s="26"/>
      <c r="C3" s="27"/>
    </row>
    <row r="4" spans="1:3" x14ac:dyDescent="0.3">
      <c r="A4" s="26" t="s">
        <v>23</v>
      </c>
      <c r="C4" s="27"/>
    </row>
    <row r="5" spans="1:3" x14ac:dyDescent="0.3">
      <c r="A5" s="26"/>
      <c r="C5" s="27"/>
    </row>
    <row r="6" spans="1:3" x14ac:dyDescent="0.3">
      <c r="A6" s="28" t="s">
        <v>24</v>
      </c>
      <c r="B6" s="4" t="e">
        <f>'2022 KERNASSORTIMENT'!N111</f>
        <v>#DIV/0!</v>
      </c>
      <c r="C6" s="27"/>
    </row>
    <row r="7" spans="1:3" x14ac:dyDescent="0.3">
      <c r="A7" s="28" t="s">
        <v>25</v>
      </c>
      <c r="B7" s="4" t="e">
        <f>'2022 OVERIG ASSORTIMENT'!M73</f>
        <v>#DIV/0!</v>
      </c>
      <c r="C7" s="27"/>
    </row>
    <row r="8" spans="1:3" x14ac:dyDescent="0.3">
      <c r="A8" s="28" t="s">
        <v>26</v>
      </c>
      <c r="B8" s="4">
        <f>'2022 PAPIER'!L9</f>
        <v>0</v>
      </c>
      <c r="C8" s="27"/>
    </row>
    <row r="9" spans="1:3" x14ac:dyDescent="0.3">
      <c r="A9" s="29" t="s">
        <v>27</v>
      </c>
      <c r="B9" s="22" t="e">
        <f>SUM(B6:B8)</f>
        <v>#DIV/0!</v>
      </c>
      <c r="C9" s="27"/>
    </row>
    <row r="10" spans="1:3" x14ac:dyDescent="0.3">
      <c r="A10" s="26"/>
      <c r="C10" s="27"/>
    </row>
    <row r="11" spans="1:3" x14ac:dyDescent="0.3">
      <c r="A11" s="30" t="s">
        <v>28</v>
      </c>
      <c r="B11" s="50"/>
      <c r="C11" s="31"/>
    </row>
    <row r="12" spans="1:3" x14ac:dyDescent="0.3">
      <c r="A12" s="26"/>
      <c r="C12" s="27"/>
    </row>
    <row r="13" spans="1:3" x14ac:dyDescent="0.3">
      <c r="A13" s="26"/>
      <c r="C13" s="27"/>
    </row>
    <row r="14" spans="1:3" x14ac:dyDescent="0.3">
      <c r="A14" s="101" t="s">
        <v>29</v>
      </c>
      <c r="C14" s="27"/>
    </row>
    <row r="15" spans="1:3" x14ac:dyDescent="0.3">
      <c r="A15" s="101"/>
      <c r="C15" s="27"/>
    </row>
    <row r="16" spans="1:3" x14ac:dyDescent="0.3">
      <c r="A16" s="101" t="s">
        <v>30</v>
      </c>
      <c r="C16" s="27"/>
    </row>
    <row r="17" spans="1:3" x14ac:dyDescent="0.3">
      <c r="A17" s="101"/>
      <c r="C17" s="27"/>
    </row>
    <row r="18" spans="1:3" x14ac:dyDescent="0.3">
      <c r="A18" s="101" t="s">
        <v>31</v>
      </c>
      <c r="C18" s="27"/>
    </row>
    <row r="19" spans="1:3" x14ac:dyDescent="0.3">
      <c r="A19" s="101"/>
      <c r="C19" s="27"/>
    </row>
    <row r="20" spans="1:3" x14ac:dyDescent="0.3">
      <c r="A20" s="101" t="s">
        <v>32</v>
      </c>
      <c r="C20" s="27"/>
    </row>
    <row r="21" spans="1:3" x14ac:dyDescent="0.3">
      <c r="A21" s="101"/>
      <c r="C21" s="27"/>
    </row>
    <row r="22" spans="1:3" x14ac:dyDescent="0.3">
      <c r="A22" s="102" t="s">
        <v>33</v>
      </c>
      <c r="C22" s="27"/>
    </row>
    <row r="23" spans="1:3" x14ac:dyDescent="0.3">
      <c r="A23" s="103"/>
      <c r="C23" s="27"/>
    </row>
    <row r="24" spans="1:3" x14ac:dyDescent="0.3">
      <c r="A24" s="104"/>
      <c r="C24" s="27"/>
    </row>
    <row r="25" spans="1:3" x14ac:dyDescent="0.3">
      <c r="A25" s="104"/>
      <c r="C25" s="27"/>
    </row>
    <row r="26" spans="1:3" x14ac:dyDescent="0.3">
      <c r="A26" s="105"/>
      <c r="C26" s="27"/>
    </row>
    <row r="27" spans="1:3" ht="15" thickBot="1" x14ac:dyDescent="0.35">
      <c r="A27" s="32"/>
      <c r="B27" s="33"/>
      <c r="C27" s="34"/>
    </row>
  </sheetData>
  <sheetProtection algorithmName="SHA-512" hashValue="UZY+iKG9On8gAxiqnFNQe+gMcl231ljwtGrxfvoA0po0U8cU0DIFryJ/FGjL3ltbWpdDAlc3bHTA13DYqD9wQA==" saltValue="ZqT5yNO32aToSk7rROM5M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6" ma:contentTypeDescription="Een nieuw document maken." ma:contentTypeScope="" ma:versionID="a60f0361493147ac03b3e3c603b74664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e97e761c58b5ecbc6b830cc9ff8d9e69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EF0EE2-E5C9-4034-834D-80362F4410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E7A3CA-8D16-4E17-8071-5453A7888A0F}">
  <ds:schemaRefs>
    <ds:schemaRef ds:uri="http://schemas.microsoft.com/office/2006/metadata/properties"/>
    <ds:schemaRef ds:uri="http://schemas.microsoft.com/office/infopath/2007/PartnerControls"/>
    <ds:schemaRef ds:uri="c523f86e-31cc-4cd2-9aef-fab2b4dedadc"/>
    <ds:schemaRef ds:uri="e8552382-3470-440c-ba11-62d2ddfe25d6"/>
  </ds:schemaRefs>
</ds:datastoreItem>
</file>

<file path=customXml/itemProps3.xml><?xml version="1.0" encoding="utf-8"?>
<ds:datastoreItem xmlns:ds="http://schemas.openxmlformats.org/officeDocument/2006/customXml" ds:itemID="{5B3E7391-48E3-4C21-98F3-4AA9C3CA43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2022 KERNASSORTIMENT</vt:lpstr>
      <vt:lpstr>2022 OVERIG ASSORTIMENT</vt:lpstr>
      <vt:lpstr>2022 PAPIER</vt:lpstr>
      <vt:lpstr>Totale inschrijfsom</vt:lpstr>
    </vt:vector>
  </TitlesOfParts>
  <Manager/>
  <Company>LYRECO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rjanssen</dc:creator>
  <cp:keywords/>
  <dc:description/>
  <cp:lastModifiedBy>Ivo van der Molen</cp:lastModifiedBy>
  <cp:revision/>
  <dcterms:created xsi:type="dcterms:W3CDTF">2019-02-11T07:25:14Z</dcterms:created>
  <dcterms:modified xsi:type="dcterms:W3CDTF">2023-01-12T14:05:17Z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MediaServiceImageTags">
    <vt:lpwstr/>
  </property>
</Properties>
</file>