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2 Wagenpark/4. Heraanbesteding koop/2. Aanbestedingsleidraad/"/>
    </mc:Choice>
  </mc:AlternateContent>
  <xr:revisionPtr revIDLastSave="319" documentId="8_{79EABCDF-D41D-4594-8791-2D417F94679B}" xr6:coauthVersionLast="47" xr6:coauthVersionMax="47" xr10:uidLastSave="{EB073EE3-5FC2-4DF4-ACA8-626C8A31C40A}"/>
  <bookViews>
    <workbookView xWindow="28680" yWindow="1050" windowWidth="29040" windowHeight="15840" tabRatio="852" activeTab="7" xr2:uid="{00000000-000D-0000-FFFF-FFFF00000000}"/>
  </bookViews>
  <sheets>
    <sheet name="Overzicht prijzenblad" sheetId="14" r:id="rId1"/>
    <sheet name="Kortingspercentages" sheetId="7" r:id="rId2"/>
    <sheet name="Tm 10.000" sheetId="6" r:id="rId3"/>
    <sheet name="10.001 - 20.000" sheetId="9" r:id="rId4"/>
    <sheet name="20.001 - 30.000" sheetId="10" r:id="rId5"/>
    <sheet name="30.001 - 40.000" sheetId="11" r:id="rId6"/>
    <sheet name="40.001 - 50.000" sheetId="12" r:id="rId7"/>
    <sheet name="Vanaf 50.001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12" i="13" l="1"/>
  <c r="S16" i="13"/>
  <c r="T16" i="13"/>
  <c r="U11" i="13"/>
  <c r="Z12" i="12"/>
  <c r="AB12" i="12" s="1"/>
  <c r="S16" i="12"/>
  <c r="T16" i="12"/>
  <c r="U11" i="12"/>
  <c r="AA12" i="11"/>
  <c r="W16" i="11"/>
  <c r="Y11" i="11"/>
  <c r="AH17" i="10"/>
  <c r="AJ12" i="10"/>
  <c r="AL12" i="10" s="1"/>
  <c r="Z16" i="10"/>
  <c r="AA11" i="10"/>
  <c r="AC16" i="10"/>
  <c r="T11" i="13"/>
  <c r="U16" i="13"/>
  <c r="S11" i="13"/>
  <c r="H6" i="13"/>
  <c r="T11" i="12"/>
  <c r="X12" i="12"/>
  <c r="U16" i="12"/>
  <c r="S11" i="12"/>
  <c r="H6" i="12"/>
  <c r="X16" i="11"/>
  <c r="V16" i="11"/>
  <c r="Y16" i="11"/>
  <c r="X11" i="11"/>
  <c r="W11" i="11"/>
  <c r="V11" i="11"/>
  <c r="I6" i="11"/>
  <c r="AB16" i="10" l="1"/>
  <c r="AA16" i="10"/>
  <c r="Y16" i="10"/>
  <c r="AC11" i="10" l="1"/>
  <c r="AB11" i="10"/>
  <c r="Z11" i="10"/>
  <c r="Y11" i="10"/>
  <c r="J6" i="10"/>
  <c r="J6" i="9"/>
  <c r="J6" i="6"/>
  <c r="O14" i="13"/>
  <c r="O14" i="12"/>
  <c r="Q14" i="11"/>
  <c r="S14" i="10"/>
  <c r="S14" i="9"/>
  <c r="S14" i="6"/>
  <c r="A16" i="13"/>
  <c r="B15" i="13"/>
  <c r="A15" i="13"/>
  <c r="S14" i="13"/>
  <c r="A14" i="13"/>
  <c r="A11" i="13"/>
  <c r="B10" i="13"/>
  <c r="A10" i="13"/>
  <c r="A9" i="13"/>
  <c r="D3" i="13"/>
  <c r="A16" i="12"/>
  <c r="B15" i="12"/>
  <c r="A15" i="12"/>
  <c r="S14" i="12"/>
  <c r="A14" i="12"/>
  <c r="A11" i="12"/>
  <c r="B10" i="12"/>
  <c r="A10" i="12"/>
  <c r="A9" i="12"/>
  <c r="D3" i="12"/>
  <c r="D3" i="11"/>
  <c r="D3" i="10"/>
  <c r="D3" i="9"/>
  <c r="D3" i="6"/>
  <c r="A16" i="11"/>
  <c r="B15" i="11"/>
  <c r="A15" i="11"/>
  <c r="V14" i="11"/>
  <c r="A14" i="11"/>
  <c r="A11" i="11"/>
  <c r="B10" i="11"/>
  <c r="A10" i="11"/>
  <c r="A9" i="11"/>
  <c r="A16" i="10"/>
  <c r="B15" i="10"/>
  <c r="A15" i="10"/>
  <c r="Y14" i="10"/>
  <c r="A14" i="10"/>
  <c r="A11" i="10"/>
  <c r="B10" i="10"/>
  <c r="A10" i="10"/>
  <c r="A9" i="10"/>
  <c r="A16" i="9"/>
  <c r="B15" i="9"/>
  <c r="A15" i="9"/>
  <c r="Y14" i="9"/>
  <c r="A14" i="9"/>
  <c r="A11" i="9"/>
  <c r="B10" i="9"/>
  <c r="A10" i="9"/>
  <c r="A9" i="9"/>
  <c r="B15" i="6"/>
  <c r="A15" i="6"/>
  <c r="B10" i="6"/>
  <c r="A10" i="6"/>
  <c r="Y14" i="6"/>
  <c r="A14" i="6"/>
  <c r="A11" i="6"/>
  <c r="A9" i="6"/>
  <c r="A16" i="6"/>
  <c r="E9" i="7"/>
  <c r="B16" i="10" s="1"/>
  <c r="B3" i="7"/>
  <c r="B16" i="11" l="1"/>
  <c r="S16" i="11" s="1"/>
  <c r="S16" i="10"/>
  <c r="AE16" i="10" s="1"/>
  <c r="W16" i="10"/>
  <c r="T16" i="10"/>
  <c r="V16" i="10"/>
  <c r="U16" i="10"/>
  <c r="B16" i="6"/>
  <c r="B16" i="9"/>
  <c r="B16" i="13"/>
  <c r="B16" i="12"/>
  <c r="T16" i="11" l="1"/>
  <c r="AD16" i="11" s="1"/>
  <c r="AH16" i="10"/>
  <c r="Q16" i="11"/>
  <c r="AA16" i="11" s="1"/>
  <c r="R16" i="11"/>
  <c r="AB16" i="11" s="1"/>
  <c r="AF16" i="10"/>
  <c r="W16" i="6"/>
  <c r="V16" i="6"/>
  <c r="S16" i="6"/>
  <c r="T16" i="6"/>
  <c r="U16" i="6"/>
  <c r="S16" i="9"/>
  <c r="W16" i="9"/>
  <c r="V16" i="9"/>
  <c r="U16" i="9"/>
  <c r="AB16" i="9" s="1"/>
  <c r="T16" i="9"/>
  <c r="Q16" i="12"/>
  <c r="O16" i="12"/>
  <c r="P16" i="12"/>
  <c r="P16" i="13"/>
  <c r="Q16" i="13"/>
  <c r="O16" i="13"/>
  <c r="AI16" i="10"/>
  <c r="AG16" i="10"/>
  <c r="AA16" i="9" l="1"/>
  <c r="AG16" i="9" s="1"/>
  <c r="Z16" i="9"/>
  <c r="AF16" i="9" s="1"/>
  <c r="AC16" i="9"/>
  <c r="Y16" i="9"/>
  <c r="AE16" i="9" s="1"/>
  <c r="AC16" i="6"/>
  <c r="Z16" i="6"/>
  <c r="AF16" i="6" s="1"/>
  <c r="Y16" i="6"/>
  <c r="AE16" i="6" s="1"/>
  <c r="AB16" i="6"/>
  <c r="AA16" i="6"/>
  <c r="AG16" i="6" s="1"/>
  <c r="AI16" i="6"/>
  <c r="AH16" i="6"/>
  <c r="AC16" i="11"/>
  <c r="AI16" i="9"/>
  <c r="X16" i="12"/>
  <c r="Y16" i="12"/>
  <c r="W16" i="12"/>
  <c r="Y16" i="13"/>
  <c r="X16" i="13"/>
  <c r="W16" i="13"/>
  <c r="AH16" i="9"/>
  <c r="AE17" i="10" l="1"/>
  <c r="AA17" i="11"/>
  <c r="AD17" i="11"/>
  <c r="Y17" i="13"/>
  <c r="X17" i="13"/>
  <c r="Y17" i="12"/>
  <c r="X17" i="12"/>
  <c r="AB17" i="11"/>
  <c r="AF17" i="10"/>
  <c r="AI17" i="10"/>
  <c r="AH17" i="9"/>
  <c r="W17" i="12"/>
  <c r="AC17" i="11"/>
  <c r="AE17" i="9"/>
  <c r="AF17" i="9"/>
  <c r="AG17" i="9"/>
  <c r="W17" i="13"/>
  <c r="AI17" i="9"/>
  <c r="AG17" i="10"/>
  <c r="AI17" i="6"/>
  <c r="AF17" i="6"/>
  <c r="AH17" i="6"/>
  <c r="AG17" i="6"/>
  <c r="AE17" i="6"/>
  <c r="AJ17" i="6" l="1"/>
  <c r="AL17" i="6" s="1"/>
  <c r="Z17" i="13"/>
  <c r="AB17" i="13" s="1"/>
  <c r="Z17" i="12"/>
  <c r="AB17" i="12" s="1"/>
  <c r="AE17" i="11"/>
  <c r="AG17" i="11" s="1"/>
  <c r="AJ17" i="9"/>
  <c r="AL17" i="9" s="1"/>
  <c r="AJ17" i="10"/>
  <c r="AL17" i="10" s="1"/>
  <c r="E7" i="7" l="1"/>
  <c r="B11" i="6" l="1"/>
  <c r="B11" i="12"/>
  <c r="B11" i="11"/>
  <c r="B11" i="13"/>
  <c r="B11" i="9"/>
  <c r="B11" i="10"/>
  <c r="V11" i="6" l="1"/>
  <c r="W11" i="6"/>
  <c r="U11" i="6"/>
  <c r="W11" i="10"/>
  <c r="V11" i="10"/>
  <c r="U11" i="10"/>
  <c r="T11" i="10"/>
  <c r="S11" i="10"/>
  <c r="W11" i="9"/>
  <c r="V11" i="9"/>
  <c r="U11" i="9"/>
  <c r="T11" i="9"/>
  <c r="AA11" i="9" s="1"/>
  <c r="S11" i="9"/>
  <c r="O11" i="13"/>
  <c r="W11" i="13" s="1"/>
  <c r="W12" i="13" s="1"/>
  <c r="Q11" i="13"/>
  <c r="P11" i="13"/>
  <c r="S11" i="11"/>
  <c r="R11" i="11"/>
  <c r="Q11" i="11"/>
  <c r="AA11" i="11" s="1"/>
  <c r="T11" i="11"/>
  <c r="Q11" i="12"/>
  <c r="P11" i="12"/>
  <c r="O11" i="12"/>
  <c r="W11" i="12" s="1"/>
  <c r="W12" i="12" s="1"/>
  <c r="T11" i="6"/>
  <c r="S11" i="6"/>
  <c r="AC11" i="9" l="1"/>
  <c r="Z11" i="9"/>
  <c r="AF11" i="9" s="1"/>
  <c r="AF12" i="9" s="1"/>
  <c r="AB11" i="9"/>
  <c r="AH11" i="9" s="1"/>
  <c r="AH12" i="9" s="1"/>
  <c r="Y11" i="9"/>
  <c r="AE11" i="9" s="1"/>
  <c r="AE12" i="9" s="1"/>
  <c r="AA11" i="6"/>
  <c r="AG11" i="6" s="1"/>
  <c r="AG12" i="6" s="1"/>
  <c r="Z11" i="6"/>
  <c r="AB11" i="6"/>
  <c r="AH11" i="6" s="1"/>
  <c r="AH12" i="6" s="1"/>
  <c r="Y11" i="6"/>
  <c r="AE11" i="6" s="1"/>
  <c r="AE12" i="6" s="1"/>
  <c r="AC11" i="6"/>
  <c r="AI11" i="6" s="1"/>
  <c r="AI12" i="6" s="1"/>
  <c r="AF11" i="10"/>
  <c r="AF12" i="10" s="1"/>
  <c r="AH11" i="10"/>
  <c r="AH12" i="10" s="1"/>
  <c r="AI11" i="9"/>
  <c r="AI12" i="9" s="1"/>
  <c r="AD11" i="11"/>
  <c r="AD12" i="11" s="1"/>
  <c r="Y11" i="12"/>
  <c r="Y12" i="12" s="1"/>
  <c r="AI11" i="10"/>
  <c r="AI12" i="10" s="1"/>
  <c r="AC11" i="11"/>
  <c r="AC12" i="11" s="1"/>
  <c r="X11" i="12"/>
  <c r="AB11" i="11"/>
  <c r="AB12" i="11" s="1"/>
  <c r="AG11" i="9"/>
  <c r="AG12" i="9" s="1"/>
  <c r="AG11" i="10"/>
  <c r="AG12" i="10" s="1"/>
  <c r="AF11" i="6"/>
  <c r="Y11" i="13"/>
  <c r="X11" i="13"/>
  <c r="X12" i="13" s="1"/>
  <c r="AE11" i="10"/>
  <c r="AE12" i="10" s="1"/>
  <c r="AE12" i="11" l="1"/>
  <c r="AG12" i="11" s="1"/>
  <c r="AG19" i="11" s="1"/>
  <c r="AB19" i="12"/>
  <c r="AL19" i="10"/>
  <c r="Z12" i="13"/>
  <c r="AB12" i="13" s="1"/>
  <c r="AB19" i="13" s="1"/>
  <c r="AJ12" i="9"/>
  <c r="AL12" i="9" s="1"/>
  <c r="AL19" i="9" s="1"/>
  <c r="AF12" i="6"/>
  <c r="AJ12" i="6" l="1"/>
  <c r="AL12" i="6" s="1"/>
  <c r="AL20" i="6" s="1"/>
  <c r="C11" i="14"/>
  <c r="D11" i="14" s="1"/>
  <c r="C10" i="14"/>
  <c r="D10" i="14" s="1"/>
  <c r="C9" i="14"/>
  <c r="D9" i="14" s="1"/>
  <c r="C8" i="14"/>
  <c r="D8" i="14" s="1"/>
  <c r="C7" i="14"/>
  <c r="D7" i="14" s="1"/>
  <c r="C6" i="14" l="1"/>
  <c r="D6" i="14" s="1"/>
  <c r="D12" i="14" s="1"/>
</calcChain>
</file>

<file path=xl/sharedStrings.xml><?xml version="1.0" encoding="utf-8"?>
<sst xmlns="http://schemas.openxmlformats.org/spreadsheetml/2006/main" count="469" uniqueCount="74">
  <si>
    <t>Merk</t>
  </si>
  <si>
    <t>Type / Model</t>
  </si>
  <si>
    <t>1 jaar</t>
  </si>
  <si>
    <t>2 jaar</t>
  </si>
  <si>
    <t>3 jaar</t>
  </si>
  <si>
    <t>4 jaar</t>
  </si>
  <si>
    <t>5 jaar</t>
  </si>
  <si>
    <t xml:space="preserve">Kortingspercentage o.b.v. netto catalogusprijs </t>
  </si>
  <si>
    <t>Netto catalogusprijs</t>
  </si>
  <si>
    <t>Catalogusprijs minus korting</t>
  </si>
  <si>
    <t>Jaar 1</t>
  </si>
  <si>
    <t>Jaar 2</t>
  </si>
  <si>
    <t>Jaar 3</t>
  </si>
  <si>
    <t>Jaar 4</t>
  </si>
  <si>
    <t>Jaar 5</t>
  </si>
  <si>
    <t>10.001 t/m 20.000</t>
  </si>
  <si>
    <t>20.001 t/m 30.000</t>
  </si>
  <si>
    <t>30.001 t/m 40.000</t>
  </si>
  <si>
    <t>40.001 t/m 50.000</t>
  </si>
  <si>
    <t>Vanaf 50.000</t>
  </si>
  <si>
    <t>Tot 10.000</t>
  </si>
  <si>
    <t>Meerprijs per KM voor all season banden</t>
  </si>
  <si>
    <t>Meerprijs per KM voor gewone banden i.c.m. winterbanden</t>
  </si>
  <si>
    <t>Naam Inschrijver:</t>
  </si>
  <si>
    <t>&lt;naam&gt;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</si>
  <si>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</si>
  <si>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 xml:space="preserve">Prijs per kilometer voor ROB </t>
  </si>
  <si>
    <t>Meerprijs per km voor all season banden</t>
  </si>
  <si>
    <t>Meerprijs per km voor gewone banden i.c.m. winterbanden</t>
  </si>
  <si>
    <t>Percentuele restwaarde van voertuig na afschrijving</t>
  </si>
  <si>
    <t>All-In prijs per kilometer</t>
  </si>
  <si>
    <t xml:space="preserve">Afschrijving per km per jaar </t>
  </si>
  <si>
    <t xml:space="preserve">Gewogen all-in prijs per kilometer in het betreffende jaar </t>
  </si>
  <si>
    <t>Weging categorie</t>
  </si>
  <si>
    <t>Weging van jaren:</t>
  </si>
  <si>
    <t>Gewogen all-in prijs per kilometer van alle jaargangen</t>
  </si>
  <si>
    <t>Gewogen all-in prijs per kilometer van alle jaargangen van betreffende categorie</t>
  </si>
  <si>
    <t xml:space="preserve">Kilometrage per jaar (voor berekening): </t>
  </si>
  <si>
    <t>Prijzen en percentages bij een kilometrage van minimaal 50.001 km per jaar</t>
  </si>
  <si>
    <t>Weging kilometragerange</t>
  </si>
  <si>
    <t>Kilometragerange</t>
  </si>
  <si>
    <t>Totaal gewogen all-in prijs per kilometer per kilometragerange</t>
  </si>
  <si>
    <t>Gewogen all-in prijs per kilometer per kilometragerange</t>
  </si>
  <si>
    <t>Gewogen all-in prijs per kilometer bij kilometrage van minimaal 50.001  km per jaar</t>
  </si>
  <si>
    <t>Gegarandeerde restwaarde na X aantal jaar</t>
  </si>
  <si>
    <t>Prijzenblad Cedris Wagenpark: Kopen van voertuigen
Perceel 4: koop van elektrische (kleine) personenbussen, inclusief 9-persoonsbussen
Blad 1/8</t>
  </si>
  <si>
    <t>Prijzenblad Cedris Wagenpark: Kopen van voertuigen
Perceel 4: koop van elektrische (kleine) personenbussen, inclusief 9-persoonsbussen
Blad 2/8</t>
  </si>
  <si>
    <t>Prijzenblad Cedris Wagenpark: Kopen van voertuigen
Perceel 4: koop van elektrische (kleine) personenbussen, inclusief 9-persoonsbussen
Blad 3/8</t>
  </si>
  <si>
    <t>Prijzenblad Cedris Wagenpark: Kopen van voertuigen
Perceel 4: koop van elektrische (kleine) personenbussen, inclusief 9-persoonsbussen
Blad 4/8</t>
  </si>
  <si>
    <t>Prijzenblad Cedris Wagenpark: Kopen van voertuigen
Perceel 4: koop van elektrische (kleine) personenbussen, inclusief 9-persoonsbussen
Blad 5/8</t>
  </si>
  <si>
    <t>Prijzenblad Cedris Wagenpark: Kopen van voertuigen
Perceel 4: koop van elektrische (kleine) personenbussen, inclusief 9-persoonsbussen
Blad 6/8</t>
  </si>
  <si>
    <t>Prijzenblad Cedris Wagenpark: Kopen van voertuigen
Perceel 4: koop van elektrische (kleine) personenbussen, inclusief 9-persoonsbussen
Blad 7/8</t>
  </si>
  <si>
    <t>Prijzenblad Cedris Wagenpark: Kopen van voertuigen
Perceel 4: koop van elektrische (kleine) personenbussen, inclusief 9-persoonsbussens
Blad 8/8</t>
  </si>
  <si>
    <t>Categorie: Elektrische (kleine) personenbussen</t>
  </si>
  <si>
    <t>Categorie: Elektrische 9-personenbussen</t>
  </si>
  <si>
    <r>
      <t xml:space="preserve">Totaal gewogen all-in prijs per kilometer </t>
    </r>
    <r>
      <rPr>
        <sz val="11"/>
        <color theme="1"/>
        <rFont val="Calibri"/>
        <family val="2"/>
        <scheme val="minor"/>
      </rPr>
      <t>(Grondslag voor beoordeling)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</si>
  <si>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Het merk van het voertuig
- Het type/model voertuig
- De netto catalogusprijs
- Het kortingspercentage o.b.v. netto catalogusprijs 
&gt; De voertuigen die u opgeeft dienen gelijkwaardig te zijn aan de voertuigen die de Aanbestedende dienst heeft opgegeven als voorbeeld in paragraaf 2.6 van de Aanbestedingsleidraad. 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</si>
  <si>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maximaal 10.000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</si>
  <si>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50.001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</si>
  <si>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Totaal</t>
  </si>
  <si>
    <t>Prijzen en percentages bij een kilometrage tot en met 10.000 km per jaar</t>
  </si>
  <si>
    <t>Gewogen all-in prijs per kilometer bij kilometrage tot en met 10.000 km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</si>
  <si>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10.001 tot en met maximaal 20.000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</si>
  <si>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 en percentages bij een kilometrage van minimaal 10.001 tot en met maximaal 20.000 km per jaar</t>
  </si>
  <si>
    <t>Gewogen all-in prijs per kilometer bij kilometrage van minimaal 10.001 tot en met maximaal 20.000 km per jaar</t>
  </si>
  <si>
    <t>Gewogen all-in prijs per kilometer bij kilometrage van minimaal 20.001 tot en met maximaal 30.000 km per jaar</t>
  </si>
  <si>
    <t>Prijzen en percentages bij een kilometrage van minimaal 20.001 tot en met maximaal 30.000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</si>
  <si>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20.001 tot en met maximaal 30.000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</si>
  <si>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30.001 tot en met maximaal 40.000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</si>
  <si>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 en percentages bij een kilometrage van minimaal 30.001 tot en met maximaal 40.000 km per jaar</t>
  </si>
  <si>
    <t>Gewogen all-in prijs per kilometer bij kilometrage van minimaal 30.001 tot en met maximaal 40.000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</si>
  <si>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40.001 tot en met maximaal 50.000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</si>
  <si>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 en percentages bij een kilometrage van minimaal 40.001 tot en met maximaal 50.000 km per jaar</t>
  </si>
  <si>
    <t>Gewogen all-in prijs per kilometer bij kilometrage van minimaal 40.001 tot en met maximaal 50.000 km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</si>
</sst>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00_-"/>
    <numFmt numFmtId="165" formatCode="0.0%"/>
    <numFmt numFmtId="166" formatCode="&quot;€&quot;\ #,##0.0000"/>
    <numFmt numFmtId="167" formatCode="0.0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orbel"/>
      <family val="2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80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vertical="center"/>
    </xf>
    <xf numFmtId="44" fontId="3" fillId="0" borderId="0" xfId="0" applyNumberFormat="1" applyFont="1" applyFill="1"/>
    <xf numFmtId="44" fontId="0" fillId="0" borderId="0" xfId="1" applyNumberFormat="1" applyFont="1"/>
    <xf numFmtId="0" fontId="0" fillId="0" borderId="5" xfId="0" applyFont="1" applyBorder="1"/>
    <xf numFmtId="166" fontId="0" fillId="0" borderId="5" xfId="1" applyNumberFormat="1" applyFont="1" applyBorder="1"/>
    <xf numFmtId="166" fontId="7" fillId="6" borderId="5" xfId="1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166" fontId="3" fillId="0" borderId="0" xfId="1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2" applyNumberFormat="1" applyFont="1" applyAlignment="1">
      <alignment horizontal="center"/>
    </xf>
    <xf numFmtId="0" fontId="0" fillId="0" borderId="0" xfId="0" applyFont="1"/>
    <xf numFmtId="166" fontId="17" fillId="4" borderId="2" xfId="0" applyNumberFormat="1" applyFont="1" applyFill="1" applyBorder="1" applyAlignment="1">
      <alignment horizontal="right"/>
    </xf>
    <xf numFmtId="0" fontId="18" fillId="0" borderId="0" xfId="0" applyFont="1"/>
    <xf numFmtId="0" fontId="19" fillId="4" borderId="9" xfId="0" applyFont="1" applyFill="1" applyBorder="1" applyAlignment="1">
      <alignment vertical="center"/>
    </xf>
    <xf numFmtId="164" fontId="19" fillId="4" borderId="0" xfId="0" applyNumberFormat="1" applyFont="1" applyFill="1" applyBorder="1" applyAlignment="1">
      <alignment horizontal="center" vertical="center"/>
    </xf>
    <xf numFmtId="166" fontId="19" fillId="4" borderId="0" xfId="0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166" fontId="18" fillId="4" borderId="0" xfId="0" applyNumberFormat="1" applyFont="1" applyFill="1" applyBorder="1" applyAlignment="1">
      <alignment vertical="center"/>
    </xf>
    <xf numFmtId="9" fontId="17" fillId="4" borderId="0" xfId="2" applyFont="1" applyFill="1" applyBorder="1" applyAlignment="1">
      <alignment vertical="center"/>
    </xf>
    <xf numFmtId="0" fontId="18" fillId="4" borderId="11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6" fontId="19" fillId="3" borderId="10" xfId="0" applyNumberFormat="1" applyFont="1" applyFill="1" applyBorder="1" applyAlignment="1">
      <alignment horizontal="center" vertical="center"/>
    </xf>
    <xf numFmtId="166" fontId="19" fillId="3" borderId="1" xfId="0" applyNumberFormat="1" applyFont="1" applyFill="1" applyBorder="1" applyAlignment="1">
      <alignment horizontal="center" vertical="center"/>
    </xf>
    <xf numFmtId="167" fontId="19" fillId="3" borderId="1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166" fontId="17" fillId="4" borderId="8" xfId="0" applyNumberFormat="1" applyFont="1" applyFill="1" applyBorder="1" applyAlignment="1">
      <alignment horizontal="right"/>
    </xf>
    <xf numFmtId="164" fontId="17" fillId="4" borderId="0" xfId="0" applyNumberFormat="1" applyFont="1" applyFill="1" applyBorder="1" applyAlignment="1">
      <alignment horizontal="right"/>
    </xf>
    <xf numFmtId="167" fontId="17" fillId="4" borderId="8" xfId="2" applyNumberFormat="1" applyFont="1" applyFill="1" applyBorder="1" applyAlignment="1">
      <alignment horizontal="right"/>
    </xf>
    <xf numFmtId="166" fontId="17" fillId="4" borderId="8" xfId="2" applyNumberFormat="1" applyFont="1" applyFill="1" applyBorder="1" applyAlignment="1">
      <alignment horizontal="right"/>
    </xf>
    <xf numFmtId="166" fontId="17" fillId="4" borderId="0" xfId="0" applyNumberFormat="1" applyFont="1" applyFill="1" applyBorder="1" applyAlignment="1">
      <alignment horizontal="right"/>
    </xf>
    <xf numFmtId="166" fontId="17" fillId="4" borderId="8" xfId="0" applyNumberFormat="1" applyFont="1" applyFill="1" applyBorder="1" applyAlignment="1">
      <alignment horizontal="center"/>
    </xf>
    <xf numFmtId="166" fontId="18" fillId="4" borderId="8" xfId="0" applyNumberFormat="1" applyFont="1" applyFill="1" applyBorder="1"/>
    <xf numFmtId="0" fontId="18" fillId="6" borderId="5" xfId="0" applyFont="1" applyFill="1" applyBorder="1" applyAlignment="1">
      <alignment vertical="center" wrapText="1"/>
    </xf>
    <xf numFmtId="165" fontId="16" fillId="6" borderId="5" xfId="2" applyNumberFormat="1" applyFont="1" applyFill="1" applyBorder="1" applyAlignment="1">
      <alignment horizontal="center" vertical="center"/>
    </xf>
    <xf numFmtId="166" fontId="20" fillId="4" borderId="0" xfId="0" applyNumberFormat="1" applyFont="1" applyFill="1" applyBorder="1"/>
    <xf numFmtId="9" fontId="16" fillId="4" borderId="0" xfId="2" applyFont="1" applyFill="1" applyBorder="1"/>
    <xf numFmtId="0" fontId="18" fillId="4" borderId="11" xfId="0" applyFont="1" applyFill="1" applyBorder="1"/>
    <xf numFmtId="0" fontId="17" fillId="4" borderId="11" xfId="0" applyFont="1" applyFill="1" applyBorder="1" applyAlignment="1">
      <alignment horizontal="left"/>
    </xf>
    <xf numFmtId="164" fontId="17" fillId="4" borderId="0" xfId="2" applyNumberFormat="1" applyFont="1" applyFill="1" applyBorder="1" applyAlignment="1">
      <alignment horizontal="center"/>
    </xf>
    <xf numFmtId="166" fontId="17" fillId="4" borderId="0" xfId="2" applyNumberFormat="1" applyFont="1" applyFill="1" applyBorder="1" applyAlignment="1">
      <alignment horizontal="center"/>
    </xf>
    <xf numFmtId="166" fontId="17" fillId="0" borderId="4" xfId="1" applyNumberFormat="1" applyFont="1" applyFill="1" applyBorder="1" applyAlignment="1">
      <alignment horizontal="center"/>
    </xf>
    <xf numFmtId="166" fontId="18" fillId="0" borderId="4" xfId="0" applyNumberFormat="1" applyFont="1" applyBorder="1"/>
    <xf numFmtId="0" fontId="18" fillId="4" borderId="0" xfId="0" applyFont="1" applyFill="1" applyBorder="1"/>
    <xf numFmtId="166" fontId="18" fillId="7" borderId="4" xfId="0" applyNumberFormat="1" applyFont="1" applyFill="1" applyBorder="1"/>
    <xf numFmtId="166" fontId="18" fillId="4" borderId="0" xfId="0" applyNumberFormat="1" applyFont="1" applyFill="1" applyBorder="1"/>
    <xf numFmtId="9" fontId="17" fillId="4" borderId="0" xfId="2" applyFont="1" applyFill="1" applyBorder="1"/>
    <xf numFmtId="0" fontId="18" fillId="0" borderId="0" xfId="0" applyFont="1" applyFill="1"/>
    <xf numFmtId="0" fontId="17" fillId="4" borderId="0" xfId="0" applyFont="1" applyFill="1" applyBorder="1" applyAlignment="1">
      <alignment horizontal="left"/>
    </xf>
    <xf numFmtId="166" fontId="17" fillId="4" borderId="0" xfId="1" applyNumberFormat="1" applyFont="1" applyFill="1" applyBorder="1" applyAlignment="1">
      <alignment horizontal="center"/>
    </xf>
    <xf numFmtId="167" fontId="17" fillId="4" borderId="0" xfId="2" applyNumberFormat="1" applyFont="1" applyFill="1" applyBorder="1" applyAlignment="1">
      <alignment horizontal="center"/>
    </xf>
    <xf numFmtId="166" fontId="18" fillId="6" borderId="5" xfId="0" applyNumberFormat="1" applyFont="1" applyFill="1" applyBorder="1" applyAlignment="1">
      <alignment vertical="center"/>
    </xf>
    <xf numFmtId="166" fontId="20" fillId="5" borderId="5" xfId="0" applyNumberFormat="1" applyFont="1" applyFill="1" applyBorder="1" applyAlignment="1">
      <alignment horizontal="center" vertical="center"/>
    </xf>
    <xf numFmtId="9" fontId="16" fillId="5" borderId="5" xfId="2" applyFont="1" applyFill="1" applyBorder="1" applyAlignment="1">
      <alignment horizontal="center" vertical="center"/>
    </xf>
    <xf numFmtId="167" fontId="19" fillId="3" borderId="10" xfId="0" applyNumberFormat="1" applyFont="1" applyFill="1" applyBorder="1" applyAlignment="1">
      <alignment horizontal="center" vertical="center"/>
    </xf>
    <xf numFmtId="166" fontId="17" fillId="0" borderId="5" xfId="1" applyNumberFormat="1" applyFont="1" applyFill="1" applyBorder="1" applyAlignment="1">
      <alignment horizontal="center"/>
    </xf>
    <xf numFmtId="166" fontId="18" fillId="4" borderId="0" xfId="1" applyNumberFormat="1" applyFont="1" applyFill="1" applyBorder="1"/>
    <xf numFmtId="167" fontId="17" fillId="4" borderId="0" xfId="0" applyNumberFormat="1" applyFont="1" applyFill="1" applyBorder="1" applyAlignment="1">
      <alignment horizontal="right"/>
    </xf>
    <xf numFmtId="166" fontId="17" fillId="4" borderId="0" xfId="0" applyNumberFormat="1" applyFont="1" applyFill="1" applyBorder="1" applyAlignment="1">
      <alignment horizontal="center"/>
    </xf>
    <xf numFmtId="166" fontId="17" fillId="4" borderId="0" xfId="0" applyNumberFormat="1" applyFont="1" applyFill="1" applyBorder="1"/>
    <xf numFmtId="166" fontId="13" fillId="8" borderId="5" xfId="0" applyNumberFormat="1" applyFont="1" applyFill="1" applyBorder="1"/>
    <xf numFmtId="0" fontId="18" fillId="0" borderId="0" xfId="0" applyFont="1" applyBorder="1"/>
    <xf numFmtId="166" fontId="17" fillId="4" borderId="7" xfId="0" applyNumberFormat="1" applyFont="1" applyFill="1" applyBorder="1" applyAlignment="1">
      <alignment horizontal="right"/>
    </xf>
    <xf numFmtId="164" fontId="17" fillId="4" borderId="7" xfId="0" applyNumberFormat="1" applyFont="1" applyFill="1" applyBorder="1" applyAlignment="1">
      <alignment horizontal="right"/>
    </xf>
    <xf numFmtId="167" fontId="17" fillId="4" borderId="7" xfId="0" applyNumberFormat="1" applyFont="1" applyFill="1" applyBorder="1" applyAlignment="1">
      <alignment horizontal="right"/>
    </xf>
    <xf numFmtId="166" fontId="18" fillId="4" borderId="7" xfId="0" applyNumberFormat="1" applyFont="1" applyFill="1" applyBorder="1"/>
    <xf numFmtId="166" fontId="17" fillId="4" borderId="7" xfId="0" applyNumberFormat="1" applyFont="1" applyFill="1" applyBorder="1" applyAlignment="1">
      <alignment horizontal="center"/>
    </xf>
    <xf numFmtId="166" fontId="17" fillId="4" borderId="7" xfId="0" applyNumberFormat="1" applyFont="1" applyFill="1" applyBorder="1"/>
    <xf numFmtId="0" fontId="18" fillId="4" borderId="7" xfId="0" applyFont="1" applyFill="1" applyBorder="1"/>
    <xf numFmtId="9" fontId="17" fillId="4" borderId="7" xfId="2" applyFont="1" applyFill="1" applyBorder="1"/>
    <xf numFmtId="0" fontId="18" fillId="4" borderId="13" xfId="0" applyFont="1" applyFill="1" applyBorder="1"/>
    <xf numFmtId="166" fontId="18" fillId="0" borderId="0" xfId="0" applyNumberFormat="1" applyFont="1"/>
    <xf numFmtId="167" fontId="18" fillId="0" borderId="0" xfId="0" applyNumberFormat="1" applyFont="1"/>
    <xf numFmtId="166" fontId="18" fillId="0" borderId="0" xfId="0" applyNumberFormat="1" applyFont="1" applyBorder="1"/>
    <xf numFmtId="9" fontId="17" fillId="0" borderId="0" xfId="2" applyFont="1"/>
    <xf numFmtId="0" fontId="21" fillId="3" borderId="1" xfId="0" applyFont="1" applyFill="1" applyBorder="1" applyAlignment="1">
      <alignment horizontal="left" vertical="center"/>
    </xf>
    <xf numFmtId="166" fontId="21" fillId="3" borderId="1" xfId="2" applyNumberFormat="1" applyFont="1" applyFill="1" applyBorder="1" applyAlignment="1">
      <alignment horizontal="left" vertical="center" wrapText="1"/>
    </xf>
    <xf numFmtId="167" fontId="21" fillId="3" borderId="5" xfId="2" applyNumberFormat="1" applyFont="1" applyFill="1" applyBorder="1" applyAlignment="1">
      <alignment vertical="center" wrapText="1"/>
    </xf>
    <xf numFmtId="166" fontId="21" fillId="3" borderId="5" xfId="1" applyNumberFormat="1" applyFont="1" applyFill="1" applyBorder="1" applyAlignment="1">
      <alignment vertical="center" wrapText="1"/>
    </xf>
    <xf numFmtId="166" fontId="16" fillId="4" borderId="5" xfId="0" applyNumberFormat="1" applyFont="1" applyFill="1" applyBorder="1" applyAlignment="1">
      <alignment horizontal="right"/>
    </xf>
    <xf numFmtId="167" fontId="16" fillId="4" borderId="5" xfId="2" applyNumberFormat="1" applyFont="1" applyFill="1" applyBorder="1" applyAlignment="1">
      <alignment horizontal="center"/>
    </xf>
    <xf numFmtId="166" fontId="16" fillId="4" borderId="5" xfId="1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/>
    <xf numFmtId="165" fontId="22" fillId="5" borderId="5" xfId="2" applyNumberFormat="1" applyFont="1" applyFill="1" applyBorder="1" applyAlignment="1">
      <alignment horizontal="center"/>
    </xf>
    <xf numFmtId="166" fontId="20" fillId="6" borderId="5" xfId="0" applyNumberFormat="1" applyFont="1" applyFill="1" applyBorder="1" applyAlignment="1">
      <alignment vertical="center" wrapText="1"/>
    </xf>
    <xf numFmtId="9" fontId="16" fillId="6" borderId="5" xfId="2" applyFont="1" applyFill="1" applyBorder="1" applyAlignment="1">
      <alignment vertical="center" wrapText="1"/>
    </xf>
    <xf numFmtId="0" fontId="19" fillId="3" borderId="0" xfId="0" applyFont="1" applyFill="1" applyAlignment="1">
      <alignment horizontal="left" vertical="center"/>
    </xf>
    <xf numFmtId="9" fontId="19" fillId="3" borderId="5" xfId="0" applyNumberFormat="1" applyFont="1" applyFill="1" applyBorder="1" applyAlignment="1">
      <alignment horizontal="left" vertical="center"/>
    </xf>
    <xf numFmtId="0" fontId="17" fillId="5" borderId="4" xfId="0" applyNumberFormat="1" applyFont="1" applyFill="1" applyBorder="1" applyAlignment="1">
      <alignment horizontal="left" vertical="center"/>
    </xf>
    <xf numFmtId="166" fontId="17" fillId="5" borderId="4" xfId="0" applyNumberFormat="1" applyFont="1" applyFill="1" applyBorder="1" applyAlignment="1">
      <alignment horizontal="left" vertical="center"/>
    </xf>
    <xf numFmtId="0" fontId="17" fillId="4" borderId="14" xfId="0" applyFont="1" applyFill="1" applyBorder="1" applyAlignment="1">
      <alignment horizontal="left" vertical="center"/>
    </xf>
    <xf numFmtId="44" fontId="17" fillId="4" borderId="0" xfId="0" applyNumberFormat="1" applyFont="1" applyFill="1" applyBorder="1" applyAlignment="1">
      <alignment horizontal="left" vertical="center"/>
    </xf>
    <xf numFmtId="0" fontId="17" fillId="5" borderId="4" xfId="0" applyFont="1" applyFill="1" applyBorder="1" applyAlignment="1">
      <alignment horizontal="left" vertical="center"/>
    </xf>
    <xf numFmtId="166" fontId="17" fillId="5" borderId="5" xfId="0" applyNumberFormat="1" applyFont="1" applyFill="1" applyBorder="1" applyAlignment="1">
      <alignment horizontal="left" vertical="center"/>
    </xf>
    <xf numFmtId="0" fontId="20" fillId="4" borderId="14" xfId="0" applyFont="1" applyFill="1" applyBorder="1" applyAlignment="1">
      <alignment horizontal="left" vertical="center"/>
    </xf>
    <xf numFmtId="9" fontId="20" fillId="4" borderId="0" xfId="0" applyNumberFormat="1" applyFont="1" applyFill="1" applyBorder="1" applyAlignment="1">
      <alignment vertical="center"/>
    </xf>
    <xf numFmtId="166" fontId="17" fillId="4" borderId="0" xfId="0" applyNumberFormat="1" applyFont="1" applyFill="1" applyBorder="1" applyAlignment="1">
      <alignment horizontal="right" vertical="center"/>
    </xf>
    <xf numFmtId="166" fontId="17" fillId="4" borderId="7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7" fillId="2" borderId="5" xfId="0" applyFont="1" applyFill="1" applyBorder="1" applyProtection="1">
      <protection locked="0"/>
    </xf>
    <xf numFmtId="0" fontId="17" fillId="2" borderId="5" xfId="0" applyFont="1" applyFill="1" applyBorder="1" applyAlignment="1" applyProtection="1">
      <alignment horizontal="left"/>
      <protection locked="0"/>
    </xf>
    <xf numFmtId="166" fontId="17" fillId="2" borderId="5" xfId="1" applyNumberFormat="1" applyFont="1" applyFill="1" applyBorder="1" applyAlignment="1" applyProtection="1">
      <alignment horizontal="right"/>
      <protection locked="0"/>
    </xf>
    <xf numFmtId="167" fontId="17" fillId="2" borderId="5" xfId="2" applyNumberFormat="1" applyFont="1" applyFill="1" applyBorder="1" applyAlignment="1" applyProtection="1">
      <alignment horizontal="center"/>
      <protection locked="0"/>
    </xf>
    <xf numFmtId="166" fontId="17" fillId="2" borderId="13" xfId="1" applyNumberFormat="1" applyFont="1" applyFill="1" applyBorder="1" applyAlignment="1" applyProtection="1">
      <alignment horizontal="center"/>
      <protection locked="0"/>
    </xf>
    <xf numFmtId="166" fontId="17" fillId="2" borderId="4" xfId="1" applyNumberFormat="1" applyFont="1" applyFill="1" applyBorder="1" applyAlignment="1" applyProtection="1">
      <alignment horizontal="center"/>
      <protection locked="0"/>
    </xf>
    <xf numFmtId="167" fontId="17" fillId="2" borderId="4" xfId="2" applyNumberFormat="1" applyFont="1" applyFill="1" applyBorder="1" applyAlignment="1" applyProtection="1">
      <alignment horizontal="center"/>
      <protection locked="0"/>
    </xf>
    <xf numFmtId="166" fontId="17" fillId="2" borderId="5" xfId="1" applyNumberFormat="1" applyFont="1" applyFill="1" applyBorder="1" applyAlignment="1" applyProtection="1">
      <alignment horizontal="center"/>
      <protection locked="0"/>
    </xf>
    <xf numFmtId="164" fontId="17" fillId="4" borderId="0" xfId="0" applyNumberFormat="1" applyFont="1" applyFill="1" applyAlignment="1">
      <alignment horizontal="right"/>
    </xf>
    <xf numFmtId="3" fontId="19" fillId="3" borderId="5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3" fontId="19" fillId="3" borderId="5" xfId="0" applyNumberFormat="1" applyFont="1" applyFill="1" applyBorder="1" applyAlignment="1">
      <alignment horizontal="center" vertical="center"/>
    </xf>
    <xf numFmtId="44" fontId="17" fillId="4" borderId="0" xfId="0" applyNumberFormat="1" applyFont="1" applyFill="1" applyAlignment="1">
      <alignment horizontal="left"/>
    </xf>
    <xf numFmtId="0" fontId="16" fillId="4" borderId="0" xfId="0" applyFont="1" applyFill="1" applyBorder="1"/>
    <xf numFmtId="0" fontId="19" fillId="3" borderId="5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6" fillId="4" borderId="5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center"/>
    </xf>
    <xf numFmtId="166" fontId="19" fillId="3" borderId="5" xfId="0" applyNumberFormat="1" applyFont="1" applyFill="1" applyBorder="1" applyAlignment="1">
      <alignment horizontal="center" vertical="center"/>
    </xf>
    <xf numFmtId="166" fontId="19" fillId="3" borderId="1" xfId="0" applyNumberFormat="1" applyFont="1" applyFill="1" applyBorder="1" applyAlignment="1">
      <alignment horizontal="center" vertical="center" wrapText="1"/>
    </xf>
    <xf numFmtId="166" fontId="19" fillId="3" borderId="9" xfId="0" applyNumberFormat="1" applyFont="1" applyFill="1" applyBorder="1" applyAlignment="1">
      <alignment horizontal="center" vertical="center" wrapText="1"/>
    </xf>
    <xf numFmtId="166" fontId="19" fillId="3" borderId="6" xfId="0" applyNumberFormat="1" applyFont="1" applyFill="1" applyBorder="1" applyAlignment="1">
      <alignment horizontal="center" vertical="center"/>
    </xf>
    <xf numFmtId="167" fontId="19" fillId="3" borderId="5" xfId="0" applyNumberFormat="1" applyFont="1" applyFill="1" applyBorder="1" applyAlignment="1">
      <alignment horizontal="center" vertical="center"/>
    </xf>
    <xf numFmtId="3" fontId="19" fillId="3" borderId="5" xfId="0" applyNumberFormat="1" applyFont="1" applyFill="1" applyBorder="1" applyAlignment="1">
      <alignment horizontal="center" vertical="center"/>
    </xf>
    <xf numFmtId="166" fontId="9" fillId="3" borderId="0" xfId="0" applyNumberFormat="1" applyFont="1" applyFill="1" applyBorder="1" applyAlignment="1">
      <alignment horizontal="center" vertical="center"/>
    </xf>
    <xf numFmtId="166" fontId="9" fillId="3" borderId="11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7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9" fillId="3" borderId="12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166" fontId="19" fillId="3" borderId="3" xfId="0" applyNumberFormat="1" applyFont="1" applyFill="1" applyBorder="1" applyAlignment="1">
      <alignment horizontal="center" vertical="center"/>
    </xf>
    <xf numFmtId="166" fontId="19" fillId="3" borderId="8" xfId="0" applyNumberFormat="1" applyFont="1" applyFill="1" applyBorder="1" applyAlignment="1">
      <alignment horizontal="center" vertical="center"/>
    </xf>
    <xf numFmtId="166" fontId="9" fillId="3" borderId="0" xfId="0" applyNumberFormat="1" applyFont="1" applyFill="1" applyBorder="1" applyAlignment="1">
      <alignment horizontal="center" vertical="center" wrapText="1"/>
    </xf>
    <xf numFmtId="166" fontId="9" fillId="3" borderId="11" xfId="0" applyNumberFormat="1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167" fontId="19" fillId="3" borderId="5" xfId="0" applyNumberFormat="1" applyFont="1" applyFill="1" applyBorder="1" applyAlignment="1">
      <alignment horizontal="center" vertical="center" wrapText="1"/>
    </xf>
    <xf numFmtId="3" fontId="19" fillId="3" borderId="15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3" fontId="19" fillId="3" borderId="14" xfId="0" applyNumberFormat="1" applyFont="1" applyFill="1" applyBorder="1" applyAlignment="1">
      <alignment horizontal="center" vertical="center"/>
    </xf>
    <xf numFmtId="3" fontId="19" fillId="3" borderId="0" xfId="0" applyNumberFormat="1" applyFont="1" applyFill="1" applyAlignment="1">
      <alignment horizontal="center" vertical="center"/>
    </xf>
    <xf numFmtId="0" fontId="19" fillId="3" borderId="5" xfId="0" applyFont="1" applyFill="1" applyBorder="1" applyAlignment="1">
      <alignment horizontal="left" vertical="center"/>
    </xf>
  </cellXfs>
  <cellStyles count="5">
    <cellStyle name="Procent" xfId="2" builtinId="5"/>
    <cellStyle name="Standaard" xfId="0" builtinId="0"/>
    <cellStyle name="Standaard 2 3" xfId="4" xr:uid="{F78D273B-2464-4D97-975B-AEF500055FBE}"/>
    <cellStyle name="Standaard 3 2" xfId="3" xr:uid="{C5C12E63-3AB7-45CE-B970-348F7429A1B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D2D2-D14A-4089-9521-A83935FD396F}">
  <dimension ref="A1:I15"/>
  <sheetViews>
    <sheetView zoomScale="130" zoomScaleNormal="130" workbookViewId="0">
      <selection activeCell="B4" sqref="B4:D4"/>
    </sheetView>
  </sheetViews>
  <sheetFormatPr defaultColWidth="8.81640625" defaultRowHeight="14.5" x14ac:dyDescent="0.35"/>
  <cols>
    <col min="1" max="2" width="28.54296875" style="15" customWidth="1"/>
    <col min="3" max="4" width="30.81640625" style="15" customWidth="1"/>
    <col min="5" max="7" width="16.81640625" style="15" bestFit="1" customWidth="1"/>
    <col min="8" max="16384" width="8.81640625" style="15"/>
  </cols>
  <sheetData>
    <row r="1" spans="1:9" ht="83.15" customHeight="1" x14ac:dyDescent="0.35">
      <c r="A1" s="123" t="s">
        <v>45</v>
      </c>
      <c r="B1" s="123"/>
      <c r="C1" s="123"/>
      <c r="D1" s="123"/>
    </row>
    <row r="2" spans="1:9" ht="154" customHeight="1" x14ac:dyDescent="0.35">
      <c r="A2" s="124" t="s">
        <v>25</v>
      </c>
      <c r="B2" s="124"/>
      <c r="C2" s="124"/>
      <c r="D2" s="124"/>
    </row>
    <row r="3" spans="1:9" ht="15.5" x14ac:dyDescent="0.35">
      <c r="A3" s="120"/>
      <c r="B3" s="121"/>
      <c r="C3" s="121"/>
      <c r="D3" s="122"/>
      <c r="E3" s="86"/>
    </row>
    <row r="4" spans="1:9" ht="15.5" x14ac:dyDescent="0.35">
      <c r="A4" s="9" t="s">
        <v>23</v>
      </c>
      <c r="B4" s="128" t="s">
        <v>24</v>
      </c>
      <c r="C4" s="128"/>
      <c r="D4" s="129"/>
      <c r="E4" s="86"/>
    </row>
    <row r="5" spans="1:9" ht="45.75" customHeight="1" x14ac:dyDescent="0.35">
      <c r="A5" s="10" t="s">
        <v>40</v>
      </c>
      <c r="B5" s="10" t="s">
        <v>39</v>
      </c>
      <c r="C5" s="11" t="s">
        <v>42</v>
      </c>
      <c r="D5" s="11" t="s">
        <v>41</v>
      </c>
      <c r="E5" s="86"/>
      <c r="F5" s="86"/>
      <c r="G5" s="86"/>
    </row>
    <row r="6" spans="1:9" x14ac:dyDescent="0.35">
      <c r="A6" s="6" t="s">
        <v>20</v>
      </c>
      <c r="B6" s="88">
        <v>0.4</v>
      </c>
      <c r="C6" s="7">
        <f>'Tm 10.000'!AL20</f>
        <v>0</v>
      </c>
      <c r="D6" s="7">
        <f>B6*C6</f>
        <v>0</v>
      </c>
      <c r="E6" s="86"/>
      <c r="F6" s="5"/>
      <c r="G6" s="5"/>
    </row>
    <row r="7" spans="1:9" x14ac:dyDescent="0.35">
      <c r="A7" s="6" t="s">
        <v>15</v>
      </c>
      <c r="B7" s="88">
        <v>0.3</v>
      </c>
      <c r="C7" s="7">
        <f>'10.001 - 20.000'!AL19</f>
        <v>0</v>
      </c>
      <c r="D7" s="7">
        <f t="shared" ref="D7:D11" si="0">B7*C7</f>
        <v>0</v>
      </c>
      <c r="E7" s="86"/>
      <c r="F7" s="5"/>
      <c r="G7" s="5"/>
    </row>
    <row r="8" spans="1:9" x14ac:dyDescent="0.35">
      <c r="A8" s="6" t="s">
        <v>16</v>
      </c>
      <c r="B8" s="88">
        <v>0.15</v>
      </c>
      <c r="C8" s="7">
        <f>'20.001 - 30.000'!AL19</f>
        <v>0</v>
      </c>
      <c r="D8" s="7">
        <f t="shared" si="0"/>
        <v>0</v>
      </c>
      <c r="E8" s="86"/>
      <c r="F8" s="5"/>
      <c r="G8" s="5"/>
    </row>
    <row r="9" spans="1:9" x14ac:dyDescent="0.35">
      <c r="A9" s="6" t="s">
        <v>17</v>
      </c>
      <c r="B9" s="88">
        <v>0.1</v>
      </c>
      <c r="C9" s="7">
        <f>'30.001 - 40.000'!AG19</f>
        <v>0</v>
      </c>
      <c r="D9" s="7">
        <f t="shared" si="0"/>
        <v>0</v>
      </c>
      <c r="E9" s="86"/>
      <c r="F9" s="5"/>
      <c r="G9" s="5"/>
    </row>
    <row r="10" spans="1:9" x14ac:dyDescent="0.35">
      <c r="A10" s="6" t="s">
        <v>18</v>
      </c>
      <c r="B10" s="88">
        <v>2.5000000000000001E-2</v>
      </c>
      <c r="C10" s="7">
        <f>'40.001 - 50.000'!AB19</f>
        <v>0</v>
      </c>
      <c r="D10" s="7">
        <f t="shared" si="0"/>
        <v>0</v>
      </c>
      <c r="E10" s="86"/>
      <c r="F10" s="5"/>
      <c r="G10" s="5"/>
    </row>
    <row r="11" spans="1:9" x14ac:dyDescent="0.35">
      <c r="A11" s="6" t="s">
        <v>19</v>
      </c>
      <c r="B11" s="88">
        <v>2.5000000000000001E-2</v>
      </c>
      <c r="C11" s="7">
        <f>'Vanaf 50.001'!AB19</f>
        <v>0</v>
      </c>
      <c r="D11" s="7">
        <f t="shared" si="0"/>
        <v>0</v>
      </c>
      <c r="E11" s="86"/>
      <c r="F11" s="5"/>
      <c r="G11" s="5"/>
    </row>
    <row r="12" spans="1:9" ht="23.5" customHeight="1" x14ac:dyDescent="0.35">
      <c r="A12" s="125" t="s">
        <v>55</v>
      </c>
      <c r="B12" s="126"/>
      <c r="C12" s="127"/>
      <c r="D12" s="8">
        <f>SUM(D6:D11)</f>
        <v>0</v>
      </c>
      <c r="E12" s="86"/>
      <c r="F12" s="5"/>
      <c r="G12" s="5"/>
    </row>
    <row r="14" spans="1:9" x14ac:dyDescent="0.35">
      <c r="B14" s="5"/>
      <c r="C14" s="5"/>
      <c r="D14" s="5"/>
      <c r="E14" s="5"/>
      <c r="F14" s="5"/>
      <c r="G14" s="5"/>
      <c r="H14" s="5"/>
      <c r="I14" s="5"/>
    </row>
    <row r="15" spans="1:9" x14ac:dyDescent="0.35">
      <c r="C15" s="87"/>
      <c r="D15" s="87"/>
      <c r="E15" s="87"/>
      <c r="F15" s="87"/>
      <c r="G15" s="87"/>
    </row>
  </sheetData>
  <sheetProtection algorithmName="SHA-512" hashValue="+/l7QpYmlCU3lcg2dRJ2j3Qs5sQGcL2EKxB4G4h4gj/eVToS+130SfCLS+8kzRlGc5ZBfQ/935T97R9oK3OopA==" saltValue="rzUo7om+6gEG3pidx9aY8w==" spinCount="100000" sheet="1" objects="1" scenarios="1"/>
  <mergeCells count="5">
    <mergeCell ref="A3:D3"/>
    <mergeCell ref="A1:D1"/>
    <mergeCell ref="A2:D2"/>
    <mergeCell ref="A12:C12"/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FCFB-D3CB-4054-A10E-2556D1F739CE}">
  <dimension ref="A1:I9"/>
  <sheetViews>
    <sheetView zoomScaleNormal="100" workbookViewId="0">
      <selection activeCell="A7" sqref="A7"/>
    </sheetView>
  </sheetViews>
  <sheetFormatPr defaultColWidth="9.1796875" defaultRowHeight="14.5" x14ac:dyDescent="0.35"/>
  <cols>
    <col min="1" max="2" width="30.54296875" style="1" customWidth="1"/>
    <col min="3" max="3" width="30.54296875" style="13" customWidth="1"/>
    <col min="4" max="4" width="30.54296875" style="14" customWidth="1"/>
    <col min="5" max="5" width="35.81640625" style="12" customWidth="1"/>
    <col min="6" max="6" width="12.1796875" style="1" bestFit="1" customWidth="1"/>
    <col min="7" max="8" width="9.1796875" style="1"/>
    <col min="9" max="9" width="12.1796875" style="1" bestFit="1" customWidth="1"/>
    <col min="10" max="16384" width="9.1796875" style="1"/>
  </cols>
  <sheetData>
    <row r="1" spans="1:9" ht="83.15" customHeight="1" x14ac:dyDescent="0.35">
      <c r="A1" s="131" t="s">
        <v>46</v>
      </c>
      <c r="B1" s="132"/>
      <c r="C1" s="132"/>
      <c r="D1" s="132"/>
      <c r="E1" s="133"/>
    </row>
    <row r="2" spans="1:9" ht="207.75" customHeight="1" x14ac:dyDescent="0.35">
      <c r="A2" s="134" t="s">
        <v>56</v>
      </c>
      <c r="B2" s="135"/>
      <c r="C2" s="135"/>
      <c r="D2" s="135"/>
      <c r="E2" s="136"/>
    </row>
    <row r="3" spans="1:9" customFormat="1" ht="15.5" x14ac:dyDescent="0.35">
      <c r="A3" s="10" t="s">
        <v>23</v>
      </c>
      <c r="B3" s="137" t="str">
        <f>'Overzicht prijzenblad'!B4</f>
        <v>&lt;naam&gt;</v>
      </c>
      <c r="C3" s="138"/>
      <c r="D3" s="138"/>
      <c r="E3" s="139"/>
    </row>
    <row r="4" spans="1:9" ht="24" customHeight="1" x14ac:dyDescent="0.35">
      <c r="A4" s="140" t="s">
        <v>7</v>
      </c>
      <c r="B4" s="141"/>
      <c r="C4" s="141"/>
      <c r="D4" s="141"/>
      <c r="E4" s="142"/>
    </row>
    <row r="5" spans="1:9" s="3" customFormat="1" ht="26" x14ac:dyDescent="0.35">
      <c r="A5" s="79" t="s">
        <v>0</v>
      </c>
      <c r="B5" s="79" t="s">
        <v>1</v>
      </c>
      <c r="C5" s="80" t="s">
        <v>8</v>
      </c>
      <c r="D5" s="81" t="s">
        <v>7</v>
      </c>
      <c r="E5" s="82" t="s">
        <v>9</v>
      </c>
      <c r="I5" s="1"/>
    </row>
    <row r="6" spans="1:9" x14ac:dyDescent="0.35">
      <c r="A6" s="130" t="s">
        <v>53</v>
      </c>
      <c r="B6" s="130"/>
      <c r="C6" s="83"/>
      <c r="D6" s="84"/>
      <c r="E6" s="85"/>
    </row>
    <row r="7" spans="1:9" s="2" customFormat="1" x14ac:dyDescent="0.35">
      <c r="A7" s="104"/>
      <c r="B7" s="105"/>
      <c r="C7" s="106">
        <v>0</v>
      </c>
      <c r="D7" s="107">
        <v>0</v>
      </c>
      <c r="E7" s="59">
        <f>C7*(1-D7)</f>
        <v>0</v>
      </c>
      <c r="F7" s="4"/>
      <c r="G7" s="4"/>
      <c r="H7" s="4"/>
      <c r="I7" s="4"/>
    </row>
    <row r="8" spans="1:9" x14ac:dyDescent="0.35">
      <c r="A8" s="130" t="s">
        <v>54</v>
      </c>
      <c r="B8" s="130"/>
      <c r="C8" s="83"/>
      <c r="D8" s="84"/>
      <c r="E8" s="85"/>
    </row>
    <row r="9" spans="1:9" s="2" customFormat="1" x14ac:dyDescent="0.35">
      <c r="A9" s="104"/>
      <c r="B9" s="105"/>
      <c r="C9" s="106">
        <v>0</v>
      </c>
      <c r="D9" s="107">
        <v>0</v>
      </c>
      <c r="E9" s="59">
        <f t="shared" ref="E9" si="0">C9*(1-D9)</f>
        <v>0</v>
      </c>
    </row>
  </sheetData>
  <sheetProtection algorithmName="SHA-512" hashValue="VzrXpd1RxorO4rHOz/b7vmSu4H5r0M1vnURV5HLmKjlfPcmar5BOt5oU+GrhbWtY2szplBpz51iUwWva5w/8Vw==" saltValue="u4uw/zzTVb9vEkI+bFUkSA==" spinCount="100000" sheet="1" objects="1" scenarios="1"/>
  <mergeCells count="6">
    <mergeCell ref="A8:B8"/>
    <mergeCell ref="A1:E1"/>
    <mergeCell ref="A2:E2"/>
    <mergeCell ref="B3:E3"/>
    <mergeCell ref="A4:E4"/>
    <mergeCell ref="A6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83EF-97C8-44A8-93FB-59A2DCD0609D}">
  <dimension ref="A1:AM21"/>
  <sheetViews>
    <sheetView topLeftCell="D2" zoomScaleNormal="100" workbookViewId="0">
      <selection activeCell="Q11" sqref="Q11"/>
    </sheetView>
  </sheetViews>
  <sheetFormatPr defaultColWidth="9.1796875" defaultRowHeight="12" x14ac:dyDescent="0.3"/>
  <cols>
    <col min="1" max="1" width="23.1796875" style="103" customWidth="1"/>
    <col min="2" max="2" width="26.81640625" style="25" bestFit="1" customWidth="1"/>
    <col min="3" max="3" width="4.54296875" style="17" customWidth="1"/>
    <col min="4" max="4" width="9.1796875" style="75" customWidth="1"/>
    <col min="5" max="8" width="9.1796875" style="75"/>
    <col min="9" max="9" width="4.54296875" style="65" customWidth="1"/>
    <col min="10" max="10" width="10.453125" style="76" bestFit="1" customWidth="1"/>
    <col min="11" max="14" width="9.1796875" style="76"/>
    <col min="15" max="15" width="4.54296875" style="65" customWidth="1"/>
    <col min="16" max="17" width="18.54296875" style="75" customWidth="1"/>
    <col min="18" max="18" width="4.54296875" style="77" customWidth="1"/>
    <col min="19" max="23" width="10.81640625" style="75" customWidth="1"/>
    <col min="24" max="24" width="4.54296875" style="77" customWidth="1"/>
    <col min="25" max="29" width="10.81640625" style="75" customWidth="1"/>
    <col min="30" max="30" width="14.81640625" style="17" customWidth="1"/>
    <col min="31" max="35" width="10.81640625" style="75" customWidth="1"/>
    <col min="36" max="36" width="12.54296875" style="75" customWidth="1"/>
    <col min="37" max="37" width="8.453125" style="78" customWidth="1"/>
    <col min="38" max="38" width="12.54296875" style="75" customWidth="1"/>
    <col min="39" max="39" width="4.54296875" style="17" customWidth="1"/>
    <col min="40" max="16384" width="9.1796875" style="17"/>
  </cols>
  <sheetData>
    <row r="1" spans="1:39" s="15" customFormat="1" ht="83.15" customHeight="1" x14ac:dyDescent="0.35">
      <c r="A1" s="143" t="s">
        <v>47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</row>
    <row r="2" spans="1:39" s="15" customFormat="1" ht="199" customHeight="1" x14ac:dyDescent="0.35">
      <c r="A2" s="145" t="s">
        <v>57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</row>
    <row r="3" spans="1:39" s="15" customFormat="1" ht="24" customHeight="1" x14ac:dyDescent="0.35">
      <c r="A3" s="147" t="s">
        <v>23</v>
      </c>
      <c r="B3" s="147"/>
      <c r="C3" s="147"/>
      <c r="D3" s="147" t="str">
        <f>'Overzicht prijzenblad'!B4</f>
        <v>&lt;naam&gt;</v>
      </c>
      <c r="E3" s="147"/>
      <c r="F3" s="147"/>
      <c r="G3" s="147"/>
      <c r="H3" s="147"/>
      <c r="I3" s="147"/>
      <c r="J3" s="156"/>
      <c r="K3" s="157"/>
      <c r="L3" s="157"/>
      <c r="M3" s="157"/>
      <c r="N3" s="157"/>
      <c r="O3" s="157"/>
      <c r="P3" s="156"/>
      <c r="Q3" s="157"/>
      <c r="R3" s="157"/>
      <c r="S3" s="157"/>
      <c r="T3" s="157"/>
      <c r="U3" s="157"/>
      <c r="V3" s="157"/>
      <c r="W3" s="157"/>
      <c r="X3" s="157"/>
      <c r="Y3" s="156"/>
      <c r="Z3" s="157"/>
      <c r="AA3" s="157"/>
      <c r="AB3" s="157"/>
      <c r="AC3" s="157"/>
      <c r="AD3" s="157"/>
      <c r="AE3" s="156"/>
      <c r="AF3" s="157"/>
      <c r="AG3" s="157"/>
      <c r="AH3" s="157"/>
      <c r="AI3" s="157"/>
      <c r="AJ3" s="157"/>
      <c r="AK3" s="157"/>
      <c r="AL3" s="157"/>
      <c r="AM3" s="157"/>
    </row>
    <row r="4" spans="1:39" s="15" customFormat="1" ht="24" customHeight="1" x14ac:dyDescent="0.35">
      <c r="A4" s="158" t="s">
        <v>60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</row>
    <row r="5" spans="1:39" customFormat="1" ht="12" customHeight="1" x14ac:dyDescent="0.35">
      <c r="A5" s="164" t="s">
        <v>37</v>
      </c>
      <c r="B5" s="165"/>
      <c r="C5" s="112"/>
      <c r="D5" s="113" t="s">
        <v>10</v>
      </c>
      <c r="E5" s="113" t="s">
        <v>11</v>
      </c>
      <c r="F5" s="113" t="s">
        <v>12</v>
      </c>
      <c r="G5" s="27" t="s">
        <v>5</v>
      </c>
      <c r="H5" s="27" t="s">
        <v>6</v>
      </c>
      <c r="I5" s="114"/>
      <c r="J5" s="153" t="s">
        <v>59</v>
      </c>
      <c r="K5" s="15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</row>
    <row r="6" spans="1:39" customFormat="1" ht="12" customHeight="1" x14ac:dyDescent="0.35">
      <c r="A6" s="166"/>
      <c r="B6" s="167"/>
      <c r="C6" s="112"/>
      <c r="D6" s="113">
        <v>10000</v>
      </c>
      <c r="E6" s="113">
        <v>10000</v>
      </c>
      <c r="F6" s="113">
        <v>10000</v>
      </c>
      <c r="G6" s="113">
        <v>10000</v>
      </c>
      <c r="H6" s="113">
        <v>10000</v>
      </c>
      <c r="I6" s="114"/>
      <c r="J6" s="153">
        <f>SUM(D6:H6)</f>
        <v>50000</v>
      </c>
      <c r="K6" s="153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</row>
    <row r="7" spans="1:39" ht="12" customHeight="1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41"/>
    </row>
    <row r="8" spans="1:39" s="25" customFormat="1" x14ac:dyDescent="0.3">
      <c r="A8" s="53"/>
      <c r="B8" s="53"/>
      <c r="C8" s="53"/>
      <c r="D8" s="151" t="s">
        <v>26</v>
      </c>
      <c r="E8" s="148"/>
      <c r="F8" s="148"/>
      <c r="G8" s="148"/>
      <c r="H8" s="148"/>
      <c r="I8" s="19"/>
      <c r="J8" s="152" t="s">
        <v>29</v>
      </c>
      <c r="K8" s="152"/>
      <c r="L8" s="152"/>
      <c r="M8" s="152"/>
      <c r="N8" s="152"/>
      <c r="O8" s="19"/>
      <c r="P8" s="149" t="s">
        <v>27</v>
      </c>
      <c r="Q8" s="149" t="s">
        <v>28</v>
      </c>
      <c r="R8" s="20"/>
      <c r="S8" s="148" t="s">
        <v>44</v>
      </c>
      <c r="T8" s="148"/>
      <c r="U8" s="148"/>
      <c r="V8" s="148"/>
      <c r="W8" s="148"/>
      <c r="X8" s="20"/>
      <c r="Y8" s="148" t="s">
        <v>31</v>
      </c>
      <c r="Z8" s="148"/>
      <c r="AA8" s="148"/>
      <c r="AB8" s="148"/>
      <c r="AC8" s="148"/>
      <c r="AD8" s="21"/>
      <c r="AE8" s="148" t="s">
        <v>30</v>
      </c>
      <c r="AF8" s="148"/>
      <c r="AG8" s="148"/>
      <c r="AH8" s="148"/>
      <c r="AI8" s="148"/>
      <c r="AJ8" s="22"/>
      <c r="AK8" s="23"/>
      <c r="AL8" s="22"/>
      <c r="AM8" s="24"/>
    </row>
    <row r="9" spans="1:39" s="25" customFormat="1" ht="72" x14ac:dyDescent="0.35">
      <c r="A9" s="160" t="str">
        <f>Kortingspercentages!A6</f>
        <v>Categorie: Elektrische (kleine) personenbussen</v>
      </c>
      <c r="B9" s="161"/>
      <c r="C9" s="18"/>
      <c r="D9" s="26" t="s">
        <v>2</v>
      </c>
      <c r="E9" s="27" t="s">
        <v>3</v>
      </c>
      <c r="F9" s="27" t="s">
        <v>4</v>
      </c>
      <c r="G9" s="27" t="s">
        <v>5</v>
      </c>
      <c r="H9" s="27" t="s">
        <v>6</v>
      </c>
      <c r="I9" s="19"/>
      <c r="J9" s="28" t="s">
        <v>2</v>
      </c>
      <c r="K9" s="28" t="s">
        <v>3</v>
      </c>
      <c r="L9" s="28" t="s">
        <v>4</v>
      </c>
      <c r="M9" s="28" t="s">
        <v>5</v>
      </c>
      <c r="N9" s="28" t="s">
        <v>6</v>
      </c>
      <c r="O9" s="19"/>
      <c r="P9" s="150"/>
      <c r="Q9" s="150"/>
      <c r="R9" s="20"/>
      <c r="S9" s="27" t="s">
        <v>2</v>
      </c>
      <c r="T9" s="27" t="s">
        <v>3</v>
      </c>
      <c r="U9" s="27" t="s">
        <v>4</v>
      </c>
      <c r="V9" s="27" t="s">
        <v>5</v>
      </c>
      <c r="W9" s="27" t="s">
        <v>6</v>
      </c>
      <c r="X9" s="20"/>
      <c r="Y9" s="27" t="s">
        <v>10</v>
      </c>
      <c r="Z9" s="27" t="s">
        <v>11</v>
      </c>
      <c r="AA9" s="27" t="s">
        <v>12</v>
      </c>
      <c r="AB9" s="27" t="s">
        <v>13</v>
      </c>
      <c r="AC9" s="27" t="s">
        <v>14</v>
      </c>
      <c r="AD9" s="21"/>
      <c r="AE9" s="27" t="s">
        <v>10</v>
      </c>
      <c r="AF9" s="27" t="s">
        <v>11</v>
      </c>
      <c r="AG9" s="27" t="s">
        <v>12</v>
      </c>
      <c r="AH9" s="27" t="s">
        <v>13</v>
      </c>
      <c r="AI9" s="27" t="s">
        <v>14</v>
      </c>
      <c r="AJ9" s="89" t="s">
        <v>35</v>
      </c>
      <c r="AK9" s="90" t="s">
        <v>33</v>
      </c>
      <c r="AL9" s="89" t="s">
        <v>36</v>
      </c>
      <c r="AM9" s="24"/>
    </row>
    <row r="10" spans="1:39" x14ac:dyDescent="0.3">
      <c r="A10" s="91" t="str">
        <f>Kortingspercentages!$A$5</f>
        <v>Merk</v>
      </c>
      <c r="B10" s="92" t="str">
        <f>Kortingspercentages!$E$5</f>
        <v>Catalogusprijs minus korting</v>
      </c>
      <c r="C10" s="29"/>
      <c r="D10" s="30"/>
      <c r="E10" s="30"/>
      <c r="F10" s="30"/>
      <c r="G10" s="30"/>
      <c r="H10" s="30"/>
      <c r="I10" s="31"/>
      <c r="J10" s="32"/>
      <c r="K10" s="32"/>
      <c r="L10" s="32"/>
      <c r="M10" s="32"/>
      <c r="N10" s="32"/>
      <c r="O10" s="31"/>
      <c r="P10" s="33"/>
      <c r="Q10" s="33"/>
      <c r="R10" s="34"/>
      <c r="S10" s="35"/>
      <c r="T10" s="35"/>
      <c r="U10" s="30"/>
      <c r="V10" s="30"/>
      <c r="W10" s="30"/>
      <c r="X10" s="34"/>
      <c r="Y10" s="36"/>
      <c r="Z10" s="36"/>
      <c r="AA10" s="36"/>
      <c r="AB10" s="36"/>
      <c r="AC10" s="36"/>
      <c r="AD10" s="37" t="s">
        <v>34</v>
      </c>
      <c r="AE10" s="38">
        <v>0.05</v>
      </c>
      <c r="AF10" s="38">
        <v>0.1</v>
      </c>
      <c r="AG10" s="38">
        <v>0.2</v>
      </c>
      <c r="AH10" s="38">
        <v>0.25</v>
      </c>
      <c r="AI10" s="38">
        <v>0.4</v>
      </c>
      <c r="AJ10" s="39"/>
      <c r="AK10" s="40"/>
      <c r="AL10" s="39"/>
      <c r="AM10" s="41"/>
    </row>
    <row r="11" spans="1:39" s="51" customFormat="1" x14ac:dyDescent="0.3">
      <c r="A11" s="93">
        <f>Kortingspercentages!A7</f>
        <v>0</v>
      </c>
      <c r="B11" s="94">
        <f>Kortingspercentages!E7</f>
        <v>0</v>
      </c>
      <c r="C11" s="42"/>
      <c r="D11" s="108">
        <v>0</v>
      </c>
      <c r="E11" s="109">
        <v>0</v>
      </c>
      <c r="F11" s="109">
        <v>0</v>
      </c>
      <c r="G11" s="109">
        <v>0</v>
      </c>
      <c r="H11" s="109">
        <v>0</v>
      </c>
      <c r="I11" s="43"/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43"/>
      <c r="P11" s="109">
        <v>0</v>
      </c>
      <c r="Q11" s="109">
        <v>0</v>
      </c>
      <c r="R11" s="44"/>
      <c r="S11" s="45">
        <f>$B11*J11</f>
        <v>0</v>
      </c>
      <c r="T11" s="45">
        <f>$B11*K11</f>
        <v>0</v>
      </c>
      <c r="U11" s="45">
        <f>$B11*L11</f>
        <v>0</v>
      </c>
      <c r="V11" s="45">
        <f>$B11*M11</f>
        <v>0</v>
      </c>
      <c r="W11" s="45">
        <f>$B11*N11</f>
        <v>0</v>
      </c>
      <c r="X11" s="44"/>
      <c r="Y11" s="46">
        <f>(B11-S11)/$D$6</f>
        <v>0</v>
      </c>
      <c r="Z11" s="46">
        <f>(S11-T11)/$E$6</f>
        <v>0</v>
      </c>
      <c r="AA11" s="46">
        <f>(T11-U11)/$F$6</f>
        <v>0</v>
      </c>
      <c r="AB11" s="46">
        <f>(U11-V11)/$G$6</f>
        <v>0</v>
      </c>
      <c r="AC11" s="46">
        <f>(V11-W11)/$H$6</f>
        <v>0</v>
      </c>
      <c r="AD11" s="47"/>
      <c r="AE11" s="48">
        <f>D11+$P$11+$Q$11+Y11</f>
        <v>0</v>
      </c>
      <c r="AF11" s="48">
        <f>E11+$P$11+$Q$11+Z11</f>
        <v>0</v>
      </c>
      <c r="AG11" s="48">
        <f>F11+$P$11+$Q$11+AA11</f>
        <v>0</v>
      </c>
      <c r="AH11" s="48">
        <f>G11+$P$11+$Q$11+AB11</f>
        <v>0</v>
      </c>
      <c r="AI11" s="48">
        <f>H11+$P$11+$Q$11+AC11</f>
        <v>0</v>
      </c>
      <c r="AJ11" s="49"/>
      <c r="AK11" s="50"/>
      <c r="AL11" s="49"/>
      <c r="AM11" s="41"/>
    </row>
    <row r="12" spans="1:39" s="51" customFormat="1" ht="36" x14ac:dyDescent="0.3">
      <c r="A12" s="95"/>
      <c r="B12" s="96"/>
      <c r="C12" s="52"/>
      <c r="D12" s="53"/>
      <c r="E12" s="53"/>
      <c r="F12" s="53"/>
      <c r="G12" s="53"/>
      <c r="H12" s="53"/>
      <c r="I12" s="43"/>
      <c r="J12" s="54"/>
      <c r="K12" s="54"/>
      <c r="L12" s="54"/>
      <c r="M12" s="54"/>
      <c r="N12" s="54"/>
      <c r="O12" s="43"/>
      <c r="P12" s="53"/>
      <c r="Q12" s="53"/>
      <c r="R12" s="44"/>
      <c r="S12" s="53"/>
      <c r="T12" s="53"/>
      <c r="U12" s="53"/>
      <c r="V12" s="53"/>
      <c r="W12" s="53"/>
      <c r="X12" s="44"/>
      <c r="Y12" s="49"/>
      <c r="Z12" s="49"/>
      <c r="AA12" s="49"/>
      <c r="AB12" s="49"/>
      <c r="AC12" s="49"/>
      <c r="AD12" s="37" t="s">
        <v>32</v>
      </c>
      <c r="AE12" s="55">
        <f>AVERAGE(AE11:AE11)*$AE$10</f>
        <v>0</v>
      </c>
      <c r="AF12" s="55">
        <f>AVERAGE(AF11:AF11)*$AF$10</f>
        <v>0</v>
      </c>
      <c r="AG12" s="55">
        <f>AVERAGE(AG11:AG11)*$AG$10</f>
        <v>0</v>
      </c>
      <c r="AH12" s="55">
        <f>AVERAGE(AH11:AH11)*$AH$10</f>
        <v>0</v>
      </c>
      <c r="AI12" s="55">
        <f>AVERAGE(AI11:AI11)*$AI$10</f>
        <v>0</v>
      </c>
      <c r="AJ12" s="56">
        <f>SUM(AE12:AI12)</f>
        <v>0</v>
      </c>
      <c r="AK12" s="57">
        <v>0.75</v>
      </c>
      <c r="AL12" s="56">
        <f>AJ12*AK12</f>
        <v>0</v>
      </c>
      <c r="AM12" s="41"/>
    </row>
    <row r="13" spans="1:39" s="51" customFormat="1" ht="15" customHeight="1" x14ac:dyDescent="0.3">
      <c r="A13" s="95"/>
      <c r="B13" s="96"/>
      <c r="C13" s="52"/>
      <c r="D13" s="53"/>
      <c r="E13" s="53"/>
      <c r="F13" s="53"/>
      <c r="G13" s="53"/>
      <c r="H13" s="53"/>
      <c r="I13" s="43"/>
      <c r="J13" s="54"/>
      <c r="K13" s="54"/>
      <c r="L13" s="54"/>
      <c r="M13" s="54"/>
      <c r="N13" s="54"/>
      <c r="O13" s="43"/>
      <c r="P13" s="53"/>
      <c r="Q13" s="53"/>
      <c r="R13" s="44"/>
      <c r="S13" s="53"/>
      <c r="T13" s="53"/>
      <c r="U13" s="53"/>
      <c r="V13" s="53"/>
      <c r="W13" s="53"/>
      <c r="X13" s="44"/>
      <c r="Y13" s="49"/>
      <c r="Z13" s="49"/>
      <c r="AA13" s="49"/>
      <c r="AB13" s="49"/>
      <c r="AC13" s="49"/>
      <c r="AD13" s="47"/>
      <c r="AE13" s="49"/>
      <c r="AF13" s="49"/>
      <c r="AG13" s="49"/>
      <c r="AH13" s="49"/>
      <c r="AI13" s="49"/>
      <c r="AJ13" s="49"/>
      <c r="AK13" s="50"/>
      <c r="AL13" s="49"/>
      <c r="AM13" s="41"/>
    </row>
    <row r="14" spans="1:39" s="51" customFormat="1" ht="12" customHeight="1" x14ac:dyDescent="0.3">
      <c r="A14" s="162" t="str">
        <f>Kortingspercentages!A8</f>
        <v>Categorie: Elektrische 9-personenbussen</v>
      </c>
      <c r="B14" s="163"/>
      <c r="C14" s="52"/>
      <c r="D14" s="151" t="s">
        <v>26</v>
      </c>
      <c r="E14" s="148"/>
      <c r="F14" s="148"/>
      <c r="G14" s="148"/>
      <c r="H14" s="148"/>
      <c r="I14" s="43"/>
      <c r="J14" s="152" t="s">
        <v>29</v>
      </c>
      <c r="K14" s="152"/>
      <c r="L14" s="152"/>
      <c r="M14" s="152"/>
      <c r="N14" s="152"/>
      <c r="O14" s="43"/>
      <c r="P14" s="149" t="s">
        <v>21</v>
      </c>
      <c r="Q14" s="149" t="s">
        <v>22</v>
      </c>
      <c r="R14" s="44"/>
      <c r="S14" s="148" t="str">
        <f>$S$8</f>
        <v>Gegarandeerde restwaarde na X aantal jaar</v>
      </c>
      <c r="T14" s="148"/>
      <c r="U14" s="148"/>
      <c r="V14" s="148"/>
      <c r="W14" s="148"/>
      <c r="X14" s="44"/>
      <c r="Y14" s="148" t="str">
        <f>$Y$8</f>
        <v xml:space="preserve">Afschrijving per km per jaar </v>
      </c>
      <c r="Z14" s="148"/>
      <c r="AA14" s="148"/>
      <c r="AB14" s="148"/>
      <c r="AC14" s="148"/>
      <c r="AD14" s="47"/>
      <c r="AE14" s="148" t="s">
        <v>30</v>
      </c>
      <c r="AF14" s="148"/>
      <c r="AG14" s="148"/>
      <c r="AH14" s="148"/>
      <c r="AI14" s="148"/>
      <c r="AJ14" s="49"/>
      <c r="AK14" s="50"/>
      <c r="AL14" s="49"/>
      <c r="AM14" s="41"/>
    </row>
    <row r="15" spans="1:39" s="51" customFormat="1" ht="72" x14ac:dyDescent="0.3">
      <c r="A15" s="91" t="str">
        <f>Kortingspercentages!$A$5</f>
        <v>Merk</v>
      </c>
      <c r="B15" s="92" t="str">
        <f>Kortingspercentages!$E$5</f>
        <v>Catalogusprijs minus korting</v>
      </c>
      <c r="C15" s="52"/>
      <c r="D15" s="26" t="s">
        <v>2</v>
      </c>
      <c r="E15" s="27" t="s">
        <v>3</v>
      </c>
      <c r="F15" s="27" t="s">
        <v>4</v>
      </c>
      <c r="G15" s="27" t="s">
        <v>5</v>
      </c>
      <c r="H15" s="27" t="s">
        <v>6</v>
      </c>
      <c r="I15" s="43"/>
      <c r="J15" s="58" t="s">
        <v>2</v>
      </c>
      <c r="K15" s="28" t="s">
        <v>3</v>
      </c>
      <c r="L15" s="28" t="s">
        <v>4</v>
      </c>
      <c r="M15" s="28" t="s">
        <v>5</v>
      </c>
      <c r="N15" s="28" t="s">
        <v>6</v>
      </c>
      <c r="O15" s="43"/>
      <c r="P15" s="150"/>
      <c r="Q15" s="150"/>
      <c r="R15" s="44"/>
      <c r="S15" s="26" t="s">
        <v>2</v>
      </c>
      <c r="T15" s="27" t="s">
        <v>3</v>
      </c>
      <c r="U15" s="27" t="s">
        <v>4</v>
      </c>
      <c r="V15" s="27" t="s">
        <v>5</v>
      </c>
      <c r="W15" s="27" t="s">
        <v>6</v>
      </c>
      <c r="X15" s="44"/>
      <c r="Y15" s="26" t="s">
        <v>2</v>
      </c>
      <c r="Z15" s="27" t="s">
        <v>3</v>
      </c>
      <c r="AA15" s="27" t="s">
        <v>4</v>
      </c>
      <c r="AB15" s="27" t="s">
        <v>5</v>
      </c>
      <c r="AC15" s="27" t="s">
        <v>6</v>
      </c>
      <c r="AD15" s="47"/>
      <c r="AE15" s="27" t="s">
        <v>10</v>
      </c>
      <c r="AF15" s="27" t="s">
        <v>11</v>
      </c>
      <c r="AG15" s="27" t="s">
        <v>12</v>
      </c>
      <c r="AH15" s="27" t="s">
        <v>13</v>
      </c>
      <c r="AI15" s="27" t="s">
        <v>14</v>
      </c>
      <c r="AJ15" s="89" t="s">
        <v>35</v>
      </c>
      <c r="AK15" s="90" t="s">
        <v>33</v>
      </c>
      <c r="AL15" s="89" t="s">
        <v>36</v>
      </c>
      <c r="AM15" s="41"/>
    </row>
    <row r="16" spans="1:39" s="51" customFormat="1" x14ac:dyDescent="0.3">
      <c r="A16" s="97">
        <f>Kortingspercentages!A9</f>
        <v>0</v>
      </c>
      <c r="B16" s="98">
        <f>Kortingspercentages!E9</f>
        <v>0</v>
      </c>
      <c r="C16" s="52"/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43"/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43"/>
      <c r="P16" s="111">
        <v>0</v>
      </c>
      <c r="Q16" s="111">
        <v>0</v>
      </c>
      <c r="R16" s="44"/>
      <c r="S16" s="59">
        <f>$B16*J16</f>
        <v>0</v>
      </c>
      <c r="T16" s="59">
        <f>$B16*K16</f>
        <v>0</v>
      </c>
      <c r="U16" s="59">
        <f>$B16*L16</f>
        <v>0</v>
      </c>
      <c r="V16" s="59">
        <f>$B16*M16</f>
        <v>0</v>
      </c>
      <c r="W16" s="59">
        <f>$B16*N16</f>
        <v>0</v>
      </c>
      <c r="X16" s="44"/>
      <c r="Y16" s="46">
        <f>(B16-S16)/$D$6</f>
        <v>0</v>
      </c>
      <c r="Z16" s="46">
        <f>(S16-T16)/$E$6</f>
        <v>0</v>
      </c>
      <c r="AA16" s="46">
        <f>(T16-U16)/$F$6</f>
        <v>0</v>
      </c>
      <c r="AB16" s="46">
        <f>(U16-V16)/$G$6</f>
        <v>0</v>
      </c>
      <c r="AC16" s="46">
        <f>(V16-W16)/$H$6</f>
        <v>0</v>
      </c>
      <c r="AD16" s="47"/>
      <c r="AE16" s="48">
        <f>D16+$P$16+$Q$16+Y16</f>
        <v>0</v>
      </c>
      <c r="AF16" s="48">
        <f>E16+$P$16+$Q$16+Z16</f>
        <v>0</v>
      </c>
      <c r="AG16" s="48">
        <f>F16+$P$16+$Q$16+AA16</f>
        <v>0</v>
      </c>
      <c r="AH16" s="48">
        <f>G16+$P$16+$Q$16+AB16</f>
        <v>0</v>
      </c>
      <c r="AI16" s="48">
        <f>H16+$P$16+$Q$16+AC16</f>
        <v>0</v>
      </c>
      <c r="AJ16" s="49"/>
      <c r="AK16" s="50"/>
      <c r="AL16" s="49"/>
      <c r="AM16" s="41"/>
    </row>
    <row r="17" spans="1:39" s="51" customFormat="1" ht="36" x14ac:dyDescent="0.3">
      <c r="A17" s="95"/>
      <c r="B17" s="96"/>
      <c r="C17" s="52"/>
      <c r="D17" s="53"/>
      <c r="E17" s="53"/>
      <c r="F17" s="53"/>
      <c r="G17" s="53"/>
      <c r="H17" s="53"/>
      <c r="I17" s="43"/>
      <c r="J17" s="54"/>
      <c r="K17" s="54"/>
      <c r="L17" s="54"/>
      <c r="M17" s="54"/>
      <c r="N17" s="54"/>
      <c r="O17" s="43"/>
      <c r="P17" s="53"/>
      <c r="Q17" s="53"/>
      <c r="R17" s="44"/>
      <c r="S17" s="53"/>
      <c r="T17" s="53"/>
      <c r="U17" s="53"/>
      <c r="V17" s="53"/>
      <c r="W17" s="53"/>
      <c r="X17" s="44"/>
      <c r="Y17" s="60"/>
      <c r="Z17" s="60"/>
      <c r="AA17" s="60"/>
      <c r="AB17" s="60"/>
      <c r="AC17" s="60"/>
      <c r="AD17" s="37" t="s">
        <v>32</v>
      </c>
      <c r="AE17" s="55">
        <f>AVERAGE(AE16:AE16)*$AE$10</f>
        <v>0</v>
      </c>
      <c r="AF17" s="55">
        <f>AVERAGE(AF16:AF16)*$AF$10</f>
        <v>0</v>
      </c>
      <c r="AG17" s="55">
        <f>AVERAGE(AG16:AG16)*$AG$10</f>
        <v>0</v>
      </c>
      <c r="AH17" s="55">
        <f>AVERAGE(AH16:AH16)*$AH$10</f>
        <v>0</v>
      </c>
      <c r="AI17" s="55">
        <f>AVERAGE(AI16:AI16)*$AI$10</f>
        <v>0</v>
      </c>
      <c r="AJ17" s="56">
        <f>SUM(AE17:AI17)</f>
        <v>0</v>
      </c>
      <c r="AK17" s="57">
        <v>0.25</v>
      </c>
      <c r="AL17" s="56">
        <f>AJ17*AK17</f>
        <v>0</v>
      </c>
      <c r="AM17" s="41"/>
    </row>
    <row r="18" spans="1:39" s="51" customFormat="1" x14ac:dyDescent="0.3">
      <c r="A18" s="99"/>
      <c r="B18" s="100"/>
      <c r="C18" s="52"/>
      <c r="D18" s="53"/>
      <c r="E18" s="53"/>
      <c r="F18" s="53"/>
      <c r="G18" s="53"/>
      <c r="H18" s="53"/>
      <c r="I18" s="43"/>
      <c r="J18" s="54"/>
      <c r="K18" s="54"/>
      <c r="L18" s="54"/>
      <c r="M18" s="54"/>
      <c r="N18" s="54"/>
      <c r="O18" s="43"/>
      <c r="P18" s="53"/>
      <c r="Q18" s="53"/>
      <c r="R18" s="44"/>
      <c r="S18" s="53"/>
      <c r="T18" s="53"/>
      <c r="U18" s="53"/>
      <c r="V18" s="53"/>
      <c r="W18" s="53"/>
      <c r="X18" s="44"/>
      <c r="Y18" s="49"/>
      <c r="Z18" s="49"/>
      <c r="AA18" s="49"/>
      <c r="AB18" s="49"/>
      <c r="AC18" s="49"/>
      <c r="AD18" s="47"/>
      <c r="AE18" s="49"/>
      <c r="AF18" s="49"/>
      <c r="AG18" s="49"/>
      <c r="AH18" s="49"/>
      <c r="AI18" s="49"/>
      <c r="AJ18" s="49"/>
      <c r="AK18" s="50"/>
      <c r="AL18" s="49"/>
      <c r="AM18" s="41"/>
    </row>
    <row r="19" spans="1:39" s="51" customFormat="1" x14ac:dyDescent="0.3">
      <c r="A19" s="95"/>
      <c r="B19" s="96"/>
      <c r="C19" s="52"/>
      <c r="D19" s="53"/>
      <c r="E19" s="53"/>
      <c r="F19" s="53"/>
      <c r="G19" s="53"/>
      <c r="H19" s="53"/>
      <c r="I19" s="43"/>
      <c r="J19" s="54"/>
      <c r="K19" s="54"/>
      <c r="L19" s="54"/>
      <c r="M19" s="54"/>
      <c r="N19" s="54"/>
      <c r="O19" s="43"/>
      <c r="P19" s="53"/>
      <c r="Q19" s="53"/>
      <c r="R19" s="44"/>
      <c r="S19" s="53"/>
      <c r="T19" s="53"/>
      <c r="U19" s="53"/>
      <c r="V19" s="53"/>
      <c r="W19" s="53"/>
      <c r="X19" s="44"/>
      <c r="Y19" s="60"/>
      <c r="Z19" s="60"/>
      <c r="AA19" s="60"/>
      <c r="AB19" s="60"/>
      <c r="AC19" s="60"/>
      <c r="AD19" s="47"/>
      <c r="AE19" s="49"/>
      <c r="AF19" s="49"/>
      <c r="AG19" s="49"/>
      <c r="AH19" s="49"/>
      <c r="AI19" s="49"/>
      <c r="AJ19" s="49"/>
      <c r="AK19" s="50"/>
      <c r="AL19" s="49"/>
      <c r="AM19" s="41"/>
    </row>
    <row r="20" spans="1:39" s="65" customFormat="1" ht="27" customHeight="1" x14ac:dyDescent="0.35">
      <c r="A20" s="101"/>
      <c r="B20" s="101"/>
      <c r="C20" s="34"/>
      <c r="D20" s="34"/>
      <c r="E20" s="34"/>
      <c r="F20" s="34"/>
      <c r="G20" s="34"/>
      <c r="H20" s="34"/>
      <c r="I20" s="31"/>
      <c r="J20" s="61"/>
      <c r="K20" s="61"/>
      <c r="L20" s="61"/>
      <c r="M20" s="61"/>
      <c r="N20" s="61"/>
      <c r="O20" s="31"/>
      <c r="P20" s="49"/>
      <c r="Q20" s="49"/>
      <c r="R20" s="34"/>
      <c r="S20" s="62"/>
      <c r="T20" s="62"/>
      <c r="U20" s="62"/>
      <c r="V20" s="34"/>
      <c r="W20" s="34"/>
      <c r="X20" s="34"/>
      <c r="Y20" s="63"/>
      <c r="Z20" s="63"/>
      <c r="AA20" s="49"/>
      <c r="AB20" s="49"/>
      <c r="AC20" s="49"/>
      <c r="AD20" s="47"/>
      <c r="AE20" s="154" t="s">
        <v>61</v>
      </c>
      <c r="AF20" s="154"/>
      <c r="AG20" s="154"/>
      <c r="AH20" s="154"/>
      <c r="AI20" s="154"/>
      <c r="AJ20" s="154"/>
      <c r="AK20" s="155"/>
      <c r="AL20" s="64">
        <f>AL12+AL17</f>
        <v>0</v>
      </c>
      <c r="AM20" s="41"/>
    </row>
    <row r="21" spans="1:39" s="65" customFormat="1" ht="16.5" customHeight="1" x14ac:dyDescent="0.3">
      <c r="A21" s="102"/>
      <c r="B21" s="102"/>
      <c r="C21" s="66"/>
      <c r="D21" s="66"/>
      <c r="E21" s="66"/>
      <c r="F21" s="66"/>
      <c r="G21" s="66"/>
      <c r="H21" s="66"/>
      <c r="I21" s="67"/>
      <c r="J21" s="68"/>
      <c r="K21" s="68"/>
      <c r="L21" s="68"/>
      <c r="M21" s="68"/>
      <c r="N21" s="68"/>
      <c r="O21" s="67"/>
      <c r="P21" s="69"/>
      <c r="Q21" s="69"/>
      <c r="R21" s="66"/>
      <c r="S21" s="70"/>
      <c r="T21" s="70"/>
      <c r="U21" s="70"/>
      <c r="V21" s="66"/>
      <c r="W21" s="66"/>
      <c r="X21" s="66"/>
      <c r="Y21" s="71"/>
      <c r="Z21" s="71"/>
      <c r="AA21" s="69"/>
      <c r="AB21" s="69"/>
      <c r="AC21" s="69"/>
      <c r="AD21" s="72"/>
      <c r="AE21" s="69"/>
      <c r="AF21" s="69"/>
      <c r="AG21" s="69"/>
      <c r="AH21" s="69"/>
      <c r="AI21" s="69"/>
      <c r="AJ21" s="69"/>
      <c r="AK21" s="69"/>
      <c r="AL21" s="69"/>
      <c r="AM21" s="74"/>
    </row>
  </sheetData>
  <sheetProtection algorithmName="SHA-512" hashValue="4F+jCESfBeA7/WPWHomfLvu/6g+6zwD0Gorr0MaxbUbWgFrY6Kw1fmvF+WHMdY15n2OgySNmpJd9zrN6GgLCmQ==" saltValue="MjL0Q/rz6sZZKNCiiDOrxw==" spinCount="100000" sheet="1" objects="1" scenarios="1"/>
  <mergeCells count="29">
    <mergeCell ref="AE20:AK20"/>
    <mergeCell ref="J3:O3"/>
    <mergeCell ref="P3:X3"/>
    <mergeCell ref="Y3:AD3"/>
    <mergeCell ref="AE3:AM3"/>
    <mergeCell ref="A4:AM4"/>
    <mergeCell ref="AE14:AI14"/>
    <mergeCell ref="Y14:AC14"/>
    <mergeCell ref="A9:B9"/>
    <mergeCell ref="J14:N14"/>
    <mergeCell ref="S14:W14"/>
    <mergeCell ref="P14:P15"/>
    <mergeCell ref="Q14:Q15"/>
    <mergeCell ref="A14:B14"/>
    <mergeCell ref="D14:H14"/>
    <mergeCell ref="A5:B6"/>
    <mergeCell ref="A1:AM1"/>
    <mergeCell ref="A2:AM2"/>
    <mergeCell ref="A3:C3"/>
    <mergeCell ref="D3:I3"/>
    <mergeCell ref="AE8:AI8"/>
    <mergeCell ref="P8:P9"/>
    <mergeCell ref="Q8:Q9"/>
    <mergeCell ref="D8:H8"/>
    <mergeCell ref="J8:N8"/>
    <mergeCell ref="S8:W8"/>
    <mergeCell ref="Y8:AC8"/>
    <mergeCell ref="J5:K5"/>
    <mergeCell ref="J6:K6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8D4F-3210-4E77-BD19-591E11640151}">
  <dimension ref="A1:AM21"/>
  <sheetViews>
    <sheetView topLeftCell="A3" zoomScale="115" zoomScaleNormal="115" workbookViewId="0">
      <selection activeCell="E11" sqref="E11"/>
    </sheetView>
  </sheetViews>
  <sheetFormatPr defaultColWidth="9.1796875" defaultRowHeight="12" x14ac:dyDescent="0.3"/>
  <cols>
    <col min="1" max="1" width="23.1796875" style="103" customWidth="1"/>
    <col min="2" max="2" width="22.54296875" style="25" customWidth="1"/>
    <col min="3" max="3" width="4.54296875" style="17" customWidth="1"/>
    <col min="4" max="4" width="9.1796875" style="75" customWidth="1"/>
    <col min="5" max="8" width="9.1796875" style="75"/>
    <col min="9" max="9" width="4.54296875" style="65" customWidth="1"/>
    <col min="10" max="10" width="10.453125" style="76" bestFit="1" customWidth="1"/>
    <col min="11" max="14" width="9.1796875" style="76"/>
    <col min="15" max="15" width="4.54296875" style="65" customWidth="1"/>
    <col min="16" max="17" width="18.54296875" style="75" customWidth="1"/>
    <col min="18" max="18" width="4.54296875" style="77" customWidth="1"/>
    <col min="19" max="23" width="10.81640625" style="75" customWidth="1"/>
    <col min="24" max="24" width="4.54296875" style="77" customWidth="1"/>
    <col min="25" max="29" width="10.81640625" style="75" customWidth="1"/>
    <col min="30" max="30" width="14.81640625" style="17" customWidth="1"/>
    <col min="31" max="35" width="10.81640625" style="75" customWidth="1"/>
    <col min="36" max="36" width="12.54296875" style="75" customWidth="1"/>
    <col min="37" max="37" width="8.453125" style="78" customWidth="1"/>
    <col min="38" max="38" width="12.54296875" style="75" customWidth="1"/>
    <col min="39" max="39" width="4.54296875" style="17" customWidth="1"/>
    <col min="40" max="16384" width="9.1796875" style="17"/>
  </cols>
  <sheetData>
    <row r="1" spans="1:39" s="15" customFormat="1" ht="83.15" customHeight="1" x14ac:dyDescent="0.35">
      <c r="A1" s="143" t="s">
        <v>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</row>
    <row r="2" spans="1:39" s="15" customFormat="1" ht="199" customHeight="1" x14ac:dyDescent="0.35">
      <c r="A2" s="145" t="s">
        <v>62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</row>
    <row r="3" spans="1:39" s="15" customFormat="1" ht="24" customHeight="1" x14ac:dyDescent="0.35">
      <c r="A3" s="147" t="s">
        <v>23</v>
      </c>
      <c r="B3" s="147"/>
      <c r="C3" s="147"/>
      <c r="D3" s="147" t="str">
        <f>'Overzicht prijzenblad'!B4</f>
        <v>&lt;naam&gt;</v>
      </c>
      <c r="E3" s="147"/>
      <c r="F3" s="147"/>
      <c r="G3" s="147"/>
      <c r="H3" s="147"/>
      <c r="I3" s="147"/>
      <c r="J3" s="156"/>
      <c r="K3" s="157"/>
      <c r="L3" s="157"/>
      <c r="M3" s="157"/>
      <c r="N3" s="157"/>
      <c r="O3" s="157"/>
      <c r="P3" s="156"/>
      <c r="Q3" s="157"/>
      <c r="R3" s="157"/>
      <c r="S3" s="157"/>
      <c r="T3" s="157"/>
      <c r="U3" s="157"/>
      <c r="V3" s="157"/>
      <c r="W3" s="157"/>
      <c r="X3" s="157"/>
      <c r="Y3" s="156"/>
      <c r="Z3" s="157"/>
      <c r="AA3" s="157"/>
      <c r="AB3" s="157"/>
      <c r="AC3" s="157"/>
      <c r="AD3" s="157"/>
      <c r="AE3" s="156"/>
      <c r="AF3" s="157"/>
      <c r="AG3" s="157"/>
      <c r="AH3" s="157"/>
      <c r="AI3" s="157"/>
      <c r="AJ3" s="157"/>
      <c r="AK3" s="157"/>
      <c r="AL3" s="157"/>
      <c r="AM3" s="157"/>
    </row>
    <row r="4" spans="1:39" s="15" customFormat="1" ht="24" customHeight="1" x14ac:dyDescent="0.35">
      <c r="A4" s="158" t="s">
        <v>63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</row>
    <row r="5" spans="1:39" customFormat="1" ht="12" customHeight="1" x14ac:dyDescent="0.35">
      <c r="A5" s="164" t="s">
        <v>37</v>
      </c>
      <c r="B5" s="165"/>
      <c r="C5" s="112"/>
      <c r="D5" s="113" t="s">
        <v>10</v>
      </c>
      <c r="E5" s="113" t="s">
        <v>11</v>
      </c>
      <c r="F5" s="113" t="s">
        <v>12</v>
      </c>
      <c r="G5" s="27" t="s">
        <v>5</v>
      </c>
      <c r="H5" s="27" t="s">
        <v>6</v>
      </c>
      <c r="I5" s="114"/>
      <c r="J5" s="153" t="s">
        <v>59</v>
      </c>
      <c r="K5" s="15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</row>
    <row r="6" spans="1:39" customFormat="1" ht="12" customHeight="1" x14ac:dyDescent="0.35">
      <c r="A6" s="166"/>
      <c r="B6" s="167"/>
      <c r="C6" s="112"/>
      <c r="D6" s="113">
        <v>20000</v>
      </c>
      <c r="E6" s="113">
        <v>20000</v>
      </c>
      <c r="F6" s="113">
        <v>20000</v>
      </c>
      <c r="G6" s="113">
        <v>20000</v>
      </c>
      <c r="H6" s="113">
        <v>20000</v>
      </c>
      <c r="I6" s="114"/>
      <c r="J6" s="153">
        <f>SUM(D6:H6)</f>
        <v>100000</v>
      </c>
      <c r="K6" s="153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</row>
    <row r="7" spans="1:39" ht="12" customHeight="1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49"/>
      <c r="AM7" s="41"/>
    </row>
    <row r="8" spans="1:39" s="25" customFormat="1" x14ac:dyDescent="0.3">
      <c r="A8" s="53"/>
      <c r="B8" s="53"/>
      <c r="C8" s="53"/>
      <c r="D8" s="168" t="s">
        <v>26</v>
      </c>
      <c r="E8" s="169"/>
      <c r="F8" s="169"/>
      <c r="G8" s="169"/>
      <c r="H8" s="169"/>
      <c r="I8" s="19"/>
      <c r="J8" s="152" t="s">
        <v>29</v>
      </c>
      <c r="K8" s="152"/>
      <c r="L8" s="152"/>
      <c r="M8" s="152"/>
      <c r="N8" s="152"/>
      <c r="O8" s="19"/>
      <c r="P8" s="149" t="s">
        <v>27</v>
      </c>
      <c r="Q8" s="149" t="s">
        <v>28</v>
      </c>
      <c r="R8" s="20"/>
      <c r="S8" s="148" t="s">
        <v>44</v>
      </c>
      <c r="T8" s="148"/>
      <c r="U8" s="148"/>
      <c r="V8" s="148"/>
      <c r="W8" s="148"/>
      <c r="X8" s="20"/>
      <c r="Y8" s="148" t="s">
        <v>31</v>
      </c>
      <c r="Z8" s="148"/>
      <c r="AA8" s="148"/>
      <c r="AB8" s="148"/>
      <c r="AC8" s="148"/>
      <c r="AD8" s="21"/>
      <c r="AE8" s="148" t="s">
        <v>30</v>
      </c>
      <c r="AF8" s="148"/>
      <c r="AG8" s="148"/>
      <c r="AH8" s="148"/>
      <c r="AI8" s="148"/>
      <c r="AJ8" s="22"/>
      <c r="AK8" s="23"/>
      <c r="AL8" s="22"/>
      <c r="AM8" s="24"/>
    </row>
    <row r="9" spans="1:39" s="25" customFormat="1" ht="72" x14ac:dyDescent="0.35">
      <c r="A9" s="160" t="str">
        <f>Kortingspercentages!A6</f>
        <v>Categorie: Elektrische (kleine) personenbussen</v>
      </c>
      <c r="B9" s="161"/>
      <c r="C9" s="18"/>
      <c r="D9" s="26" t="s">
        <v>2</v>
      </c>
      <c r="E9" s="27" t="s">
        <v>3</v>
      </c>
      <c r="F9" s="27" t="s">
        <v>4</v>
      </c>
      <c r="G9" s="27" t="s">
        <v>5</v>
      </c>
      <c r="H9" s="27" t="s">
        <v>6</v>
      </c>
      <c r="I9" s="19"/>
      <c r="J9" s="28" t="s">
        <v>2</v>
      </c>
      <c r="K9" s="28" t="s">
        <v>3</v>
      </c>
      <c r="L9" s="28" t="s">
        <v>4</v>
      </c>
      <c r="M9" s="28" t="s">
        <v>5</v>
      </c>
      <c r="N9" s="28" t="s">
        <v>6</v>
      </c>
      <c r="O9" s="19"/>
      <c r="P9" s="150"/>
      <c r="Q9" s="150"/>
      <c r="R9" s="20"/>
      <c r="S9" s="27" t="s">
        <v>2</v>
      </c>
      <c r="T9" s="27" t="s">
        <v>3</v>
      </c>
      <c r="U9" s="27" t="s">
        <v>4</v>
      </c>
      <c r="V9" s="27" t="s">
        <v>5</v>
      </c>
      <c r="W9" s="27" t="s">
        <v>6</v>
      </c>
      <c r="X9" s="20"/>
      <c r="Y9" s="27" t="s">
        <v>10</v>
      </c>
      <c r="Z9" s="27" t="s">
        <v>11</v>
      </c>
      <c r="AA9" s="27" t="s">
        <v>12</v>
      </c>
      <c r="AB9" s="27" t="s">
        <v>13</v>
      </c>
      <c r="AC9" s="27" t="s">
        <v>14</v>
      </c>
      <c r="AD9" s="21"/>
      <c r="AE9" s="27" t="s">
        <v>10</v>
      </c>
      <c r="AF9" s="27" t="s">
        <v>11</v>
      </c>
      <c r="AG9" s="27" t="s">
        <v>12</v>
      </c>
      <c r="AH9" s="27" t="s">
        <v>13</v>
      </c>
      <c r="AI9" s="27" t="s">
        <v>14</v>
      </c>
      <c r="AJ9" s="89" t="s">
        <v>35</v>
      </c>
      <c r="AK9" s="90" t="s">
        <v>33</v>
      </c>
      <c r="AL9" s="89" t="s">
        <v>36</v>
      </c>
      <c r="AM9" s="24"/>
    </row>
    <row r="10" spans="1:39" x14ac:dyDescent="0.3">
      <c r="A10" s="91" t="str">
        <f>Kortingspercentages!$A$5</f>
        <v>Merk</v>
      </c>
      <c r="B10" s="92" t="str">
        <f>Kortingspercentages!$E$5</f>
        <v>Catalogusprijs minus korting</v>
      </c>
      <c r="C10" s="29"/>
      <c r="D10" s="30"/>
      <c r="E10" s="30"/>
      <c r="F10" s="30"/>
      <c r="G10" s="30"/>
      <c r="H10" s="30"/>
      <c r="I10" s="31"/>
      <c r="J10" s="32"/>
      <c r="K10" s="32"/>
      <c r="L10" s="32"/>
      <c r="M10" s="32"/>
      <c r="N10" s="32"/>
      <c r="O10" s="31"/>
      <c r="P10" s="33"/>
      <c r="Q10" s="33"/>
      <c r="R10" s="34"/>
      <c r="S10" s="35"/>
      <c r="T10" s="35"/>
      <c r="U10" s="30"/>
      <c r="V10" s="30"/>
      <c r="W10" s="30"/>
      <c r="X10" s="34"/>
      <c r="Y10" s="36"/>
      <c r="Z10" s="36"/>
      <c r="AA10" s="36"/>
      <c r="AB10" s="36"/>
      <c r="AC10" s="36"/>
      <c r="AD10" s="37" t="s">
        <v>34</v>
      </c>
      <c r="AE10" s="38">
        <v>0.05</v>
      </c>
      <c r="AF10" s="38">
        <v>0.1</v>
      </c>
      <c r="AG10" s="38">
        <v>0.2</v>
      </c>
      <c r="AH10" s="38">
        <v>0.25</v>
      </c>
      <c r="AI10" s="38">
        <v>0.4</v>
      </c>
      <c r="AJ10" s="39"/>
      <c r="AK10" s="40"/>
      <c r="AL10" s="39"/>
      <c r="AM10" s="41"/>
    </row>
    <row r="11" spans="1:39" s="51" customFormat="1" x14ac:dyDescent="0.3">
      <c r="A11" s="93">
        <f>Kortingspercentages!A7</f>
        <v>0</v>
      </c>
      <c r="B11" s="94">
        <f>Kortingspercentages!E7</f>
        <v>0</v>
      </c>
      <c r="C11" s="42"/>
      <c r="D11" s="108">
        <v>0</v>
      </c>
      <c r="E11" s="109">
        <v>0</v>
      </c>
      <c r="F11" s="109">
        <v>0</v>
      </c>
      <c r="G11" s="109">
        <v>0</v>
      </c>
      <c r="H11" s="109">
        <v>0</v>
      </c>
      <c r="I11" s="43"/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43"/>
      <c r="P11" s="109">
        <v>0</v>
      </c>
      <c r="Q11" s="109">
        <v>0</v>
      </c>
      <c r="R11" s="44"/>
      <c r="S11" s="45">
        <f>$B11*J11</f>
        <v>0</v>
      </c>
      <c r="T11" s="45">
        <f>$B11*K11</f>
        <v>0</v>
      </c>
      <c r="U11" s="45">
        <f>$B11*L11</f>
        <v>0</v>
      </c>
      <c r="V11" s="45">
        <f>$B11*M11</f>
        <v>0</v>
      </c>
      <c r="W11" s="45">
        <f>$B11*N11</f>
        <v>0</v>
      </c>
      <c r="X11" s="44"/>
      <c r="Y11" s="46">
        <f>(B11-S11)/$D$6</f>
        <v>0</v>
      </c>
      <c r="Z11" s="46">
        <f>(S11-T11)/$E$6</f>
        <v>0</v>
      </c>
      <c r="AA11" s="46">
        <f>(T11-U11)/$F$6</f>
        <v>0</v>
      </c>
      <c r="AB11" s="46">
        <f>(U11-V11)/$G$6</f>
        <v>0</v>
      </c>
      <c r="AC11" s="46">
        <f>(V11-W11)/$H$6</f>
        <v>0</v>
      </c>
      <c r="AD11" s="47"/>
      <c r="AE11" s="48">
        <f>D11+$P$11+$Q$11+Y11</f>
        <v>0</v>
      </c>
      <c r="AF11" s="48">
        <f>E11+$P$11+$Q$11+Z11</f>
        <v>0</v>
      </c>
      <c r="AG11" s="48">
        <f>F11+$P$11+$Q$11+AA11</f>
        <v>0</v>
      </c>
      <c r="AH11" s="48">
        <f>G11+$P$11+$Q$11+AB11</f>
        <v>0</v>
      </c>
      <c r="AI11" s="48">
        <f>H11+$P$11+$Q$11+AC11</f>
        <v>0</v>
      </c>
      <c r="AJ11" s="49"/>
      <c r="AK11" s="50"/>
      <c r="AL11" s="49"/>
      <c r="AM11" s="41"/>
    </row>
    <row r="12" spans="1:39" s="51" customFormat="1" ht="36" x14ac:dyDescent="0.3">
      <c r="A12" s="95"/>
      <c r="B12" s="96"/>
      <c r="C12" s="52"/>
      <c r="D12" s="53"/>
      <c r="E12" s="53"/>
      <c r="F12" s="53"/>
      <c r="G12" s="53"/>
      <c r="H12" s="53"/>
      <c r="I12" s="43"/>
      <c r="J12" s="54"/>
      <c r="K12" s="54"/>
      <c r="L12" s="54"/>
      <c r="M12" s="54"/>
      <c r="N12" s="54"/>
      <c r="O12" s="43"/>
      <c r="P12" s="53"/>
      <c r="Q12" s="53"/>
      <c r="R12" s="44"/>
      <c r="S12" s="53"/>
      <c r="T12" s="53"/>
      <c r="U12" s="53"/>
      <c r="V12" s="53"/>
      <c r="W12" s="53"/>
      <c r="X12" s="44"/>
      <c r="Y12" s="49"/>
      <c r="Z12" s="49"/>
      <c r="AA12" s="49"/>
      <c r="AB12" s="49"/>
      <c r="AC12" s="49"/>
      <c r="AD12" s="37" t="s">
        <v>32</v>
      </c>
      <c r="AE12" s="55">
        <f>AVERAGE(AE11:AE11)*$AE$10</f>
        <v>0</v>
      </c>
      <c r="AF12" s="55">
        <f>AVERAGE(AF11:AF11)*$AF$10</f>
        <v>0</v>
      </c>
      <c r="AG12" s="55">
        <f>AVERAGE(AG11:AG11)*$AG$10</f>
        <v>0</v>
      </c>
      <c r="AH12" s="55">
        <f>AVERAGE(AH11:AH11)*$AH$10</f>
        <v>0</v>
      </c>
      <c r="AI12" s="55">
        <f>AVERAGE(AI11:AI11)*$AI$10</f>
        <v>0</v>
      </c>
      <c r="AJ12" s="56">
        <f>SUM(AE12:AI12)</f>
        <v>0</v>
      </c>
      <c r="AK12" s="57">
        <v>0.75</v>
      </c>
      <c r="AL12" s="56">
        <f>AJ12*AK12</f>
        <v>0</v>
      </c>
      <c r="AM12" s="41"/>
    </row>
    <row r="13" spans="1:39" s="51" customFormat="1" ht="15" customHeight="1" x14ac:dyDescent="0.3">
      <c r="A13" s="95"/>
      <c r="B13" s="96"/>
      <c r="C13" s="52"/>
      <c r="D13" s="53"/>
      <c r="E13" s="53"/>
      <c r="F13" s="53"/>
      <c r="G13" s="53"/>
      <c r="H13" s="53"/>
      <c r="I13" s="43"/>
      <c r="J13" s="54"/>
      <c r="K13" s="54"/>
      <c r="L13" s="54"/>
      <c r="M13" s="54"/>
      <c r="N13" s="54"/>
      <c r="O13" s="43"/>
      <c r="P13" s="53"/>
      <c r="Q13" s="53"/>
      <c r="R13" s="44"/>
      <c r="S13" s="53"/>
      <c r="T13" s="53"/>
      <c r="U13" s="53"/>
      <c r="V13" s="53"/>
      <c r="W13" s="53"/>
      <c r="X13" s="44"/>
      <c r="Y13" s="49"/>
      <c r="Z13" s="49"/>
      <c r="AA13" s="49"/>
      <c r="AB13" s="49"/>
      <c r="AC13" s="49"/>
      <c r="AD13" s="47"/>
      <c r="AE13" s="49"/>
      <c r="AF13" s="49"/>
      <c r="AG13" s="49"/>
      <c r="AH13" s="49"/>
      <c r="AI13" s="49"/>
      <c r="AJ13" s="49"/>
      <c r="AK13" s="50"/>
      <c r="AL13" s="49"/>
      <c r="AM13" s="41"/>
    </row>
    <row r="14" spans="1:39" s="51" customFormat="1" ht="12" customHeight="1" x14ac:dyDescent="0.3">
      <c r="A14" s="162" t="str">
        <f>Kortingspercentages!A8</f>
        <v>Categorie: Elektrische 9-personenbussen</v>
      </c>
      <c r="B14" s="163"/>
      <c r="C14" s="52"/>
      <c r="D14" s="151" t="s">
        <v>26</v>
      </c>
      <c r="E14" s="148"/>
      <c r="F14" s="148"/>
      <c r="G14" s="148"/>
      <c r="H14" s="148"/>
      <c r="I14" s="43"/>
      <c r="J14" s="152" t="s">
        <v>29</v>
      </c>
      <c r="K14" s="152"/>
      <c r="L14" s="152"/>
      <c r="M14" s="152"/>
      <c r="N14" s="152"/>
      <c r="O14" s="43"/>
      <c r="P14" s="149" t="s">
        <v>21</v>
      </c>
      <c r="Q14" s="149" t="s">
        <v>22</v>
      </c>
      <c r="R14" s="44"/>
      <c r="S14" s="148" t="str">
        <f>$S$8</f>
        <v>Gegarandeerde restwaarde na X aantal jaar</v>
      </c>
      <c r="T14" s="148"/>
      <c r="U14" s="148"/>
      <c r="V14" s="148"/>
      <c r="W14" s="148"/>
      <c r="X14" s="44"/>
      <c r="Y14" s="148" t="str">
        <f>$Y$8</f>
        <v xml:space="preserve">Afschrijving per km per jaar </v>
      </c>
      <c r="Z14" s="148"/>
      <c r="AA14" s="148"/>
      <c r="AB14" s="148"/>
      <c r="AC14" s="148"/>
      <c r="AD14" s="47"/>
      <c r="AE14" s="148" t="s">
        <v>30</v>
      </c>
      <c r="AF14" s="148"/>
      <c r="AG14" s="148"/>
      <c r="AH14" s="148"/>
      <c r="AI14" s="148"/>
      <c r="AJ14" s="49"/>
      <c r="AK14" s="50"/>
      <c r="AL14" s="49"/>
      <c r="AM14" s="41"/>
    </row>
    <row r="15" spans="1:39" s="51" customFormat="1" ht="72" x14ac:dyDescent="0.3">
      <c r="A15" s="91" t="str">
        <f>Kortingspercentages!$A$5</f>
        <v>Merk</v>
      </c>
      <c r="B15" s="92" t="str">
        <f>Kortingspercentages!$E$5</f>
        <v>Catalogusprijs minus korting</v>
      </c>
      <c r="C15" s="52"/>
      <c r="D15" s="26" t="s">
        <v>2</v>
      </c>
      <c r="E15" s="27" t="s">
        <v>3</v>
      </c>
      <c r="F15" s="27" t="s">
        <v>4</v>
      </c>
      <c r="G15" s="27" t="s">
        <v>5</v>
      </c>
      <c r="H15" s="27" t="s">
        <v>6</v>
      </c>
      <c r="I15" s="43"/>
      <c r="J15" s="58" t="s">
        <v>2</v>
      </c>
      <c r="K15" s="28" t="s">
        <v>3</v>
      </c>
      <c r="L15" s="28" t="s">
        <v>4</v>
      </c>
      <c r="M15" s="28" t="s">
        <v>5</v>
      </c>
      <c r="N15" s="28" t="s">
        <v>6</v>
      </c>
      <c r="O15" s="43"/>
      <c r="P15" s="150"/>
      <c r="Q15" s="150"/>
      <c r="R15" s="44"/>
      <c r="S15" s="26" t="s">
        <v>2</v>
      </c>
      <c r="T15" s="27" t="s">
        <v>3</v>
      </c>
      <c r="U15" s="27" t="s">
        <v>4</v>
      </c>
      <c r="V15" s="27" t="s">
        <v>5</v>
      </c>
      <c r="W15" s="27" t="s">
        <v>6</v>
      </c>
      <c r="X15" s="44"/>
      <c r="Y15" s="26" t="s">
        <v>2</v>
      </c>
      <c r="Z15" s="27" t="s">
        <v>3</v>
      </c>
      <c r="AA15" s="27" t="s">
        <v>4</v>
      </c>
      <c r="AB15" s="27" t="s">
        <v>5</v>
      </c>
      <c r="AC15" s="27" t="s">
        <v>6</v>
      </c>
      <c r="AD15" s="47"/>
      <c r="AE15" s="27" t="s">
        <v>10</v>
      </c>
      <c r="AF15" s="27" t="s">
        <v>11</v>
      </c>
      <c r="AG15" s="27" t="s">
        <v>12</v>
      </c>
      <c r="AH15" s="27" t="s">
        <v>13</v>
      </c>
      <c r="AI15" s="27" t="s">
        <v>14</v>
      </c>
      <c r="AJ15" s="89" t="s">
        <v>35</v>
      </c>
      <c r="AK15" s="90" t="s">
        <v>33</v>
      </c>
      <c r="AL15" s="89" t="s">
        <v>36</v>
      </c>
      <c r="AM15" s="41"/>
    </row>
    <row r="16" spans="1:39" s="51" customFormat="1" x14ac:dyDescent="0.3">
      <c r="A16" s="97">
        <f>Kortingspercentages!A9</f>
        <v>0</v>
      </c>
      <c r="B16" s="98">
        <f>Kortingspercentages!E9</f>
        <v>0</v>
      </c>
      <c r="C16" s="52"/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43"/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43"/>
      <c r="P16" s="111">
        <v>0</v>
      </c>
      <c r="Q16" s="111">
        <v>0</v>
      </c>
      <c r="R16" s="44"/>
      <c r="S16" s="59">
        <f>$B16*J16</f>
        <v>0</v>
      </c>
      <c r="T16" s="59">
        <f>$B16*K16</f>
        <v>0</v>
      </c>
      <c r="U16" s="59">
        <f>$B16*L16</f>
        <v>0</v>
      </c>
      <c r="V16" s="59">
        <f>$B16*M16</f>
        <v>0</v>
      </c>
      <c r="W16" s="59">
        <f>$B16*N16</f>
        <v>0</v>
      </c>
      <c r="X16" s="44"/>
      <c r="Y16" s="46">
        <f>(B16-S16)/$D$6</f>
        <v>0</v>
      </c>
      <c r="Z16" s="46">
        <f>(S16-T16)/$E$6</f>
        <v>0</v>
      </c>
      <c r="AA16" s="46">
        <f>(T16-U16)/$F$6</f>
        <v>0</v>
      </c>
      <c r="AB16" s="46">
        <f>(U16-V16)/$G$6</f>
        <v>0</v>
      </c>
      <c r="AC16" s="46">
        <f>(V16-W16)/$H$6</f>
        <v>0</v>
      </c>
      <c r="AD16" s="47"/>
      <c r="AE16" s="48">
        <f>D16+$P$16+$Q$16+Y16</f>
        <v>0</v>
      </c>
      <c r="AF16" s="48">
        <f>E16+$P$16+$Q$16+Z16</f>
        <v>0</v>
      </c>
      <c r="AG16" s="48">
        <f>F16+$P$16+$Q$16+AA16</f>
        <v>0</v>
      </c>
      <c r="AH16" s="48">
        <f>G16+$P$16+$Q$16+AB16</f>
        <v>0</v>
      </c>
      <c r="AI16" s="48">
        <f>H16+$P$16+$Q$16+AC16</f>
        <v>0</v>
      </c>
      <c r="AJ16" s="49"/>
      <c r="AK16" s="50"/>
      <c r="AL16" s="49"/>
      <c r="AM16" s="41"/>
    </row>
    <row r="17" spans="1:39" s="51" customFormat="1" ht="36" x14ac:dyDescent="0.3">
      <c r="A17" s="95"/>
      <c r="B17" s="96"/>
      <c r="C17" s="52"/>
      <c r="D17" s="53"/>
      <c r="E17" s="53"/>
      <c r="F17" s="53"/>
      <c r="G17" s="53"/>
      <c r="H17" s="53"/>
      <c r="I17" s="43"/>
      <c r="J17" s="54"/>
      <c r="K17" s="54"/>
      <c r="L17" s="54"/>
      <c r="M17" s="54"/>
      <c r="N17" s="54"/>
      <c r="O17" s="43"/>
      <c r="P17" s="53"/>
      <c r="Q17" s="53"/>
      <c r="R17" s="44"/>
      <c r="S17" s="53"/>
      <c r="T17" s="53"/>
      <c r="U17" s="53"/>
      <c r="V17" s="53"/>
      <c r="W17" s="53"/>
      <c r="X17" s="44"/>
      <c r="Y17" s="60"/>
      <c r="Z17" s="60"/>
      <c r="AA17" s="60"/>
      <c r="AB17" s="60"/>
      <c r="AC17" s="60"/>
      <c r="AD17" s="37" t="s">
        <v>32</v>
      </c>
      <c r="AE17" s="55">
        <f>AVERAGE(AE16:AE16)*$AE$10</f>
        <v>0</v>
      </c>
      <c r="AF17" s="55">
        <f>AVERAGE(AF16:AF16)*$AF$10</f>
        <v>0</v>
      </c>
      <c r="AG17" s="55">
        <f>AVERAGE(AG16:AG16)*$AG$10</f>
        <v>0</v>
      </c>
      <c r="AH17" s="55">
        <f>AVERAGE(AH16:AH16)*$AH$10</f>
        <v>0</v>
      </c>
      <c r="AI17" s="55">
        <f>AVERAGE(AI16:AI16)*$AI$10</f>
        <v>0</v>
      </c>
      <c r="AJ17" s="56">
        <f>SUM(AE17:AI17)</f>
        <v>0</v>
      </c>
      <c r="AK17" s="57">
        <v>0.25</v>
      </c>
      <c r="AL17" s="56">
        <f>AJ17*AK17</f>
        <v>0</v>
      </c>
      <c r="AM17" s="41"/>
    </row>
    <row r="18" spans="1:39" s="51" customFormat="1" x14ac:dyDescent="0.3">
      <c r="A18" s="99"/>
      <c r="B18" s="100"/>
      <c r="C18" s="52"/>
      <c r="D18" s="53"/>
      <c r="E18" s="53"/>
      <c r="F18" s="53"/>
      <c r="G18" s="53"/>
      <c r="H18" s="53"/>
      <c r="I18" s="43"/>
      <c r="J18" s="54"/>
      <c r="K18" s="54"/>
      <c r="L18" s="54"/>
      <c r="M18" s="54"/>
      <c r="N18" s="54"/>
      <c r="O18" s="43"/>
      <c r="P18" s="53"/>
      <c r="Q18" s="53"/>
      <c r="R18" s="44"/>
      <c r="S18" s="53"/>
      <c r="T18" s="53"/>
      <c r="U18" s="53"/>
      <c r="V18" s="53"/>
      <c r="W18" s="53"/>
      <c r="X18" s="44"/>
      <c r="Y18" s="49"/>
      <c r="Z18" s="49"/>
      <c r="AA18" s="49"/>
      <c r="AB18" s="49"/>
      <c r="AC18" s="49"/>
      <c r="AD18" s="47"/>
      <c r="AE18" s="49"/>
      <c r="AF18" s="49"/>
      <c r="AG18" s="49"/>
      <c r="AH18" s="49"/>
      <c r="AI18" s="49"/>
      <c r="AJ18" s="49"/>
      <c r="AK18" s="50"/>
      <c r="AL18" s="49"/>
      <c r="AM18" s="41"/>
    </row>
    <row r="19" spans="1:39" s="65" customFormat="1" ht="27" customHeight="1" x14ac:dyDescent="0.35">
      <c r="A19" s="101"/>
      <c r="B19" s="101"/>
      <c r="C19" s="34"/>
      <c r="D19" s="34"/>
      <c r="E19" s="34"/>
      <c r="F19" s="34"/>
      <c r="G19" s="34"/>
      <c r="H19" s="34"/>
      <c r="I19" s="31"/>
      <c r="J19" s="61"/>
      <c r="K19" s="61"/>
      <c r="L19" s="61"/>
      <c r="M19" s="61"/>
      <c r="N19" s="61"/>
      <c r="O19" s="31"/>
      <c r="P19" s="49"/>
      <c r="Q19" s="49"/>
      <c r="R19" s="34"/>
      <c r="S19" s="62"/>
      <c r="T19" s="62"/>
      <c r="U19" s="62"/>
      <c r="V19" s="34"/>
      <c r="W19" s="34"/>
      <c r="X19" s="34"/>
      <c r="Y19" s="63"/>
      <c r="Z19" s="63"/>
      <c r="AA19" s="49"/>
      <c r="AB19" s="49"/>
      <c r="AC19" s="49"/>
      <c r="AD19" s="47"/>
      <c r="AE19" s="154" t="s">
        <v>64</v>
      </c>
      <c r="AF19" s="154"/>
      <c r="AG19" s="154"/>
      <c r="AH19" s="154"/>
      <c r="AI19" s="154"/>
      <c r="AJ19" s="154"/>
      <c r="AK19" s="155"/>
      <c r="AL19" s="64">
        <f>AL12+AL17</f>
        <v>0</v>
      </c>
      <c r="AM19" s="41"/>
    </row>
    <row r="20" spans="1:39" s="65" customFormat="1" ht="16.5" customHeight="1" x14ac:dyDescent="0.3">
      <c r="A20" s="102"/>
      <c r="B20" s="102"/>
      <c r="C20" s="66"/>
      <c r="D20" s="66"/>
      <c r="E20" s="66"/>
      <c r="F20" s="66"/>
      <c r="G20" s="66"/>
      <c r="H20" s="66"/>
      <c r="I20" s="67"/>
      <c r="J20" s="68"/>
      <c r="K20" s="68"/>
      <c r="L20" s="68"/>
      <c r="M20" s="68"/>
      <c r="N20" s="68"/>
      <c r="O20" s="67"/>
      <c r="P20" s="69"/>
      <c r="Q20" s="69"/>
      <c r="R20" s="66"/>
      <c r="S20" s="70"/>
      <c r="T20" s="70"/>
      <c r="U20" s="70"/>
      <c r="V20" s="66"/>
      <c r="W20" s="66"/>
      <c r="X20" s="66"/>
      <c r="Y20" s="71"/>
      <c r="Z20" s="71"/>
      <c r="AA20" s="69"/>
      <c r="AB20" s="69"/>
      <c r="AC20" s="69"/>
      <c r="AD20" s="72"/>
      <c r="AE20" s="69"/>
      <c r="AF20" s="69"/>
      <c r="AG20" s="69"/>
      <c r="AH20" s="69"/>
      <c r="AI20" s="69"/>
      <c r="AJ20" s="69"/>
      <c r="AK20" s="73"/>
      <c r="AL20" s="69"/>
      <c r="AM20" s="74"/>
    </row>
    <row r="21" spans="1:39" x14ac:dyDescent="0.3">
      <c r="AJ21" s="78"/>
    </row>
  </sheetData>
  <sheetProtection algorithmName="SHA-512" hashValue="0zsCGaZRJxz+IwrMn9ZwodS+Mz9sGAN9tsesx6DUba1k369cDhKgrgN9etvXnD/RW7t2g131DXpK0ILIzS//2w==" saltValue="KhSztu0lnQ50SxScMYpyZw==" spinCount="100000" sheet="1" objects="1" scenarios="1"/>
  <mergeCells count="29">
    <mergeCell ref="J6:K6"/>
    <mergeCell ref="Y14:AC14"/>
    <mergeCell ref="AE14:AI14"/>
    <mergeCell ref="AE19:AK19"/>
    <mergeCell ref="Y8:AC8"/>
    <mergeCell ref="AE8:AI8"/>
    <mergeCell ref="A9:B9"/>
    <mergeCell ref="Q8:Q9"/>
    <mergeCell ref="A14:B14"/>
    <mergeCell ref="D14:H14"/>
    <mergeCell ref="J14:N14"/>
    <mergeCell ref="P14:P15"/>
    <mergeCell ref="Q14:Q15"/>
    <mergeCell ref="S14:W14"/>
    <mergeCell ref="A5:B6"/>
    <mergeCell ref="A1:AM1"/>
    <mergeCell ref="A2:AM2"/>
    <mergeCell ref="A3:C3"/>
    <mergeCell ref="D3:I3"/>
    <mergeCell ref="J3:O3"/>
    <mergeCell ref="P3:X3"/>
    <mergeCell ref="Y3:AD3"/>
    <mergeCell ref="AE3:AM3"/>
    <mergeCell ref="A4:AM4"/>
    <mergeCell ref="D8:H8"/>
    <mergeCell ref="J8:N8"/>
    <mergeCell ref="P8:P9"/>
    <mergeCell ref="S8:W8"/>
    <mergeCell ref="J5:K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C729-9EA5-407A-AA9C-C5085CEED807}">
  <dimension ref="A1:AM21"/>
  <sheetViews>
    <sheetView topLeftCell="A2" zoomScale="85" zoomScaleNormal="85" workbookViewId="0">
      <selection activeCell="M11" sqref="M11"/>
    </sheetView>
  </sheetViews>
  <sheetFormatPr defaultColWidth="9.1796875" defaultRowHeight="12" x14ac:dyDescent="0.3"/>
  <cols>
    <col min="1" max="1" width="23.1796875" style="103" customWidth="1"/>
    <col min="2" max="2" width="22.54296875" style="25" customWidth="1"/>
    <col min="3" max="3" width="4.54296875" style="17" customWidth="1"/>
    <col min="4" max="4" width="9.1796875" style="75" customWidth="1"/>
    <col min="5" max="8" width="9.1796875" style="75"/>
    <col min="9" max="9" width="4.54296875" style="65" customWidth="1"/>
    <col min="10" max="10" width="10.453125" style="76" bestFit="1" customWidth="1"/>
    <col min="11" max="14" width="9.1796875" style="76"/>
    <col min="15" max="15" width="4.54296875" style="65" customWidth="1"/>
    <col min="16" max="17" width="18.54296875" style="75" customWidth="1"/>
    <col min="18" max="18" width="4.54296875" style="77" customWidth="1"/>
    <col min="19" max="23" width="10.81640625" style="75" customWidth="1"/>
    <col min="24" max="24" width="4.54296875" style="77" customWidth="1"/>
    <col min="25" max="29" width="10.81640625" style="75" customWidth="1"/>
    <col min="30" max="30" width="14.81640625" style="17" customWidth="1"/>
    <col min="31" max="35" width="10.81640625" style="75" customWidth="1"/>
    <col min="36" max="36" width="12.54296875" style="75" customWidth="1"/>
    <col min="37" max="37" width="8.453125" style="78" customWidth="1"/>
    <col min="38" max="38" width="12.54296875" style="75" customWidth="1"/>
    <col min="39" max="39" width="4.54296875" style="17" customWidth="1"/>
    <col min="40" max="16384" width="9.1796875" style="17"/>
  </cols>
  <sheetData>
    <row r="1" spans="1:39" s="15" customFormat="1" ht="83.15" customHeight="1" x14ac:dyDescent="0.35">
      <c r="A1" s="143" t="s">
        <v>49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</row>
    <row r="2" spans="1:39" s="15" customFormat="1" ht="199" customHeight="1" x14ac:dyDescent="0.35">
      <c r="A2" s="145" t="s">
        <v>67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</row>
    <row r="3" spans="1:39" s="15" customFormat="1" ht="24" customHeight="1" x14ac:dyDescent="0.35">
      <c r="A3" s="147" t="s">
        <v>23</v>
      </c>
      <c r="B3" s="147"/>
      <c r="C3" s="147"/>
      <c r="D3" s="147" t="str">
        <f>'Overzicht prijzenblad'!B4</f>
        <v>&lt;naam&gt;</v>
      </c>
      <c r="E3" s="147"/>
      <c r="F3" s="147"/>
      <c r="G3" s="147"/>
      <c r="H3" s="147"/>
      <c r="I3" s="147"/>
      <c r="J3" s="156"/>
      <c r="K3" s="157"/>
      <c r="L3" s="157"/>
      <c r="M3" s="157"/>
      <c r="N3" s="157"/>
      <c r="O3" s="157"/>
      <c r="P3" s="156"/>
      <c r="Q3" s="157"/>
      <c r="R3" s="157"/>
      <c r="S3" s="157"/>
      <c r="T3" s="157"/>
      <c r="U3" s="157"/>
      <c r="V3" s="157"/>
      <c r="W3" s="157"/>
      <c r="X3" s="157"/>
      <c r="Y3" s="156"/>
      <c r="Z3" s="157"/>
      <c r="AA3" s="157"/>
      <c r="AB3" s="157"/>
      <c r="AC3" s="157"/>
      <c r="AD3" s="157"/>
      <c r="AE3" s="156"/>
      <c r="AF3" s="157"/>
      <c r="AG3" s="157"/>
      <c r="AH3" s="157"/>
      <c r="AI3" s="157"/>
      <c r="AJ3" s="157"/>
      <c r="AK3" s="157"/>
      <c r="AL3" s="157"/>
      <c r="AM3" s="157"/>
    </row>
    <row r="4" spans="1:39" s="15" customFormat="1" ht="24" customHeight="1" x14ac:dyDescent="0.35">
      <c r="A4" s="158" t="s">
        <v>66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</row>
    <row r="5" spans="1:39" customFormat="1" ht="12" customHeight="1" x14ac:dyDescent="0.35">
      <c r="A5" s="164" t="s">
        <v>37</v>
      </c>
      <c r="B5" s="165"/>
      <c r="C5" s="112"/>
      <c r="D5" s="113" t="s">
        <v>10</v>
      </c>
      <c r="E5" s="113" t="s">
        <v>11</v>
      </c>
      <c r="F5" s="113" t="s">
        <v>12</v>
      </c>
      <c r="G5" s="27" t="s">
        <v>5</v>
      </c>
      <c r="H5" s="27" t="s">
        <v>6</v>
      </c>
      <c r="I5" s="114"/>
      <c r="J5" s="153" t="s">
        <v>59</v>
      </c>
      <c r="K5" s="15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</row>
    <row r="6" spans="1:39" customFormat="1" ht="12" customHeight="1" x14ac:dyDescent="0.35">
      <c r="A6" s="166"/>
      <c r="B6" s="167"/>
      <c r="C6" s="112"/>
      <c r="D6" s="113">
        <v>30000</v>
      </c>
      <c r="E6" s="113">
        <v>30000</v>
      </c>
      <c r="F6" s="113">
        <v>30000</v>
      </c>
      <c r="G6" s="113">
        <v>30000</v>
      </c>
      <c r="H6" s="113">
        <v>30000</v>
      </c>
      <c r="I6" s="114"/>
      <c r="J6" s="153">
        <f>SUM(D6:H6)</f>
        <v>150000</v>
      </c>
      <c r="K6" s="153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</row>
    <row r="7" spans="1:39" ht="12" customHeight="1" x14ac:dyDescent="0.3">
      <c r="A7" s="54"/>
      <c r="B7" s="54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41"/>
    </row>
    <row r="8" spans="1:39" s="25" customFormat="1" x14ac:dyDescent="0.3">
      <c r="A8" s="54"/>
      <c r="B8" s="53"/>
      <c r="C8" s="53"/>
      <c r="D8" s="151" t="s">
        <v>26</v>
      </c>
      <c r="E8" s="148"/>
      <c r="F8" s="148"/>
      <c r="G8" s="148"/>
      <c r="H8" s="148"/>
      <c r="I8" s="19"/>
      <c r="J8" s="152" t="s">
        <v>29</v>
      </c>
      <c r="K8" s="152"/>
      <c r="L8" s="152"/>
      <c r="M8" s="152"/>
      <c r="N8" s="152"/>
      <c r="O8" s="19"/>
      <c r="P8" s="149" t="s">
        <v>27</v>
      </c>
      <c r="Q8" s="149" t="s">
        <v>28</v>
      </c>
      <c r="R8" s="20"/>
      <c r="S8" s="148" t="s">
        <v>44</v>
      </c>
      <c r="T8" s="148"/>
      <c r="U8" s="148"/>
      <c r="V8" s="148"/>
      <c r="W8" s="148"/>
      <c r="X8" s="20"/>
      <c r="Y8" s="148" t="s">
        <v>31</v>
      </c>
      <c r="Z8" s="148"/>
      <c r="AA8" s="148"/>
      <c r="AB8" s="148"/>
      <c r="AC8" s="148"/>
      <c r="AD8" s="21"/>
      <c r="AE8" s="148" t="s">
        <v>30</v>
      </c>
      <c r="AF8" s="148"/>
      <c r="AG8" s="148"/>
      <c r="AH8" s="148"/>
      <c r="AI8" s="148"/>
      <c r="AJ8" s="22"/>
      <c r="AK8" s="23"/>
      <c r="AL8" s="22"/>
      <c r="AM8" s="24"/>
    </row>
    <row r="9" spans="1:39" s="25" customFormat="1" ht="72" x14ac:dyDescent="0.35">
      <c r="A9" s="160" t="str">
        <f>Kortingspercentages!A6</f>
        <v>Categorie: Elektrische (kleine) personenbussen</v>
      </c>
      <c r="B9" s="161"/>
      <c r="C9" s="18"/>
      <c r="D9" s="26" t="s">
        <v>2</v>
      </c>
      <c r="E9" s="27" t="s">
        <v>3</v>
      </c>
      <c r="F9" s="27" t="s">
        <v>4</v>
      </c>
      <c r="G9" s="27" t="s">
        <v>5</v>
      </c>
      <c r="H9" s="27" t="s">
        <v>6</v>
      </c>
      <c r="I9" s="19"/>
      <c r="J9" s="28" t="s">
        <v>2</v>
      </c>
      <c r="K9" s="28" t="s">
        <v>3</v>
      </c>
      <c r="L9" s="28" t="s">
        <v>4</v>
      </c>
      <c r="M9" s="28" t="s">
        <v>5</v>
      </c>
      <c r="N9" s="28" t="s">
        <v>6</v>
      </c>
      <c r="O9" s="19"/>
      <c r="P9" s="150"/>
      <c r="Q9" s="150"/>
      <c r="R9" s="20"/>
      <c r="S9" s="27" t="s">
        <v>2</v>
      </c>
      <c r="T9" s="27" t="s">
        <v>3</v>
      </c>
      <c r="U9" s="27" t="s">
        <v>4</v>
      </c>
      <c r="V9" s="27" t="s">
        <v>5</v>
      </c>
      <c r="W9" s="27" t="s">
        <v>6</v>
      </c>
      <c r="X9" s="20"/>
      <c r="Y9" s="27" t="s">
        <v>10</v>
      </c>
      <c r="Z9" s="27" t="s">
        <v>11</v>
      </c>
      <c r="AA9" s="27" t="s">
        <v>12</v>
      </c>
      <c r="AB9" s="27" t="s">
        <v>13</v>
      </c>
      <c r="AC9" s="27" t="s">
        <v>14</v>
      </c>
      <c r="AD9" s="21"/>
      <c r="AE9" s="27" t="s">
        <v>10</v>
      </c>
      <c r="AF9" s="27" t="s">
        <v>11</v>
      </c>
      <c r="AG9" s="27" t="s">
        <v>12</v>
      </c>
      <c r="AH9" s="27" t="s">
        <v>13</v>
      </c>
      <c r="AI9" s="27" t="s">
        <v>14</v>
      </c>
      <c r="AJ9" s="89" t="s">
        <v>35</v>
      </c>
      <c r="AK9" s="90" t="s">
        <v>33</v>
      </c>
      <c r="AL9" s="89" t="s">
        <v>36</v>
      </c>
      <c r="AM9" s="24"/>
    </row>
    <row r="10" spans="1:39" x14ac:dyDescent="0.3">
      <c r="A10" s="91" t="str">
        <f>Kortingspercentages!$A$5</f>
        <v>Merk</v>
      </c>
      <c r="B10" s="92" t="str">
        <f>Kortingspercentages!$E$5</f>
        <v>Catalogusprijs minus korting</v>
      </c>
      <c r="C10" s="29"/>
      <c r="D10" s="30"/>
      <c r="E10" s="30"/>
      <c r="F10" s="30"/>
      <c r="G10" s="30"/>
      <c r="H10" s="30"/>
      <c r="I10" s="31"/>
      <c r="J10" s="32"/>
      <c r="K10" s="32"/>
      <c r="L10" s="32"/>
      <c r="M10" s="32"/>
      <c r="N10" s="32"/>
      <c r="O10" s="31"/>
      <c r="P10" s="33"/>
      <c r="Q10" s="33"/>
      <c r="R10" s="34"/>
      <c r="S10" s="35"/>
      <c r="T10" s="35"/>
      <c r="U10" s="30"/>
      <c r="V10" s="30"/>
      <c r="W10" s="30"/>
      <c r="X10" s="34"/>
      <c r="Y10" s="36"/>
      <c r="Z10" s="36"/>
      <c r="AA10" s="36"/>
      <c r="AB10" s="36"/>
      <c r="AC10" s="36"/>
      <c r="AD10" s="37" t="s">
        <v>34</v>
      </c>
      <c r="AE10" s="38">
        <v>0.05</v>
      </c>
      <c r="AF10" s="38">
        <v>0.1</v>
      </c>
      <c r="AG10" s="38">
        <v>0.2</v>
      </c>
      <c r="AH10" s="38">
        <v>0.25</v>
      </c>
      <c r="AI10" s="38">
        <v>0.4</v>
      </c>
      <c r="AJ10" s="39"/>
      <c r="AK10" s="40"/>
      <c r="AL10" s="39"/>
      <c r="AM10" s="41"/>
    </row>
    <row r="11" spans="1:39" s="51" customFormat="1" x14ac:dyDescent="0.3">
      <c r="A11" s="93">
        <f>Kortingspercentages!A7</f>
        <v>0</v>
      </c>
      <c r="B11" s="94">
        <f>Kortingspercentages!E7</f>
        <v>0</v>
      </c>
      <c r="C11" s="42"/>
      <c r="D11" s="108">
        <v>0</v>
      </c>
      <c r="E11" s="109">
        <v>0</v>
      </c>
      <c r="F11" s="109">
        <v>0</v>
      </c>
      <c r="G11" s="109">
        <v>0</v>
      </c>
      <c r="H11" s="109">
        <v>0</v>
      </c>
      <c r="I11" s="43"/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43"/>
      <c r="P11" s="109">
        <v>0</v>
      </c>
      <c r="Q11" s="109">
        <v>0</v>
      </c>
      <c r="R11" s="44"/>
      <c r="S11" s="45">
        <f>$B11*J11</f>
        <v>0</v>
      </c>
      <c r="T11" s="45">
        <f>$B11*K11</f>
        <v>0</v>
      </c>
      <c r="U11" s="45">
        <f>$B11*L11</f>
        <v>0</v>
      </c>
      <c r="V11" s="45">
        <f>$B11*M11</f>
        <v>0</v>
      </c>
      <c r="W11" s="45">
        <f>$B11*N11</f>
        <v>0</v>
      </c>
      <c r="X11" s="44"/>
      <c r="Y11" s="46">
        <f>(B11-S11)/$D$6</f>
        <v>0</v>
      </c>
      <c r="Z11" s="46">
        <f>(S11-T11)/$E$6</f>
        <v>0</v>
      </c>
      <c r="AA11" s="46">
        <f>(T11-U11)/$F$6</f>
        <v>0</v>
      </c>
      <c r="AB11" s="46">
        <f>(U11-V11)/$G$6</f>
        <v>0</v>
      </c>
      <c r="AC11" s="46">
        <f>(V11-W11)/$H$6</f>
        <v>0</v>
      </c>
      <c r="AD11" s="47"/>
      <c r="AE11" s="48">
        <f>D11+$P$11+$Q$11+Y11</f>
        <v>0</v>
      </c>
      <c r="AF11" s="48">
        <f>E11+$P$11+$Q$11+Z11</f>
        <v>0</v>
      </c>
      <c r="AG11" s="48">
        <f>F11+$P$11+$Q$11+AA11</f>
        <v>0</v>
      </c>
      <c r="AH11" s="48">
        <f>G11+$P$11+$Q$11+AB11</f>
        <v>0</v>
      </c>
      <c r="AI11" s="48">
        <f>H11+$P$11+$Q$11+AC11</f>
        <v>0</v>
      </c>
      <c r="AJ11" s="49"/>
      <c r="AK11" s="50"/>
      <c r="AL11" s="49"/>
      <c r="AM11" s="41"/>
    </row>
    <row r="12" spans="1:39" s="51" customFormat="1" ht="36" x14ac:dyDescent="0.3">
      <c r="A12" s="95"/>
      <c r="B12" s="96"/>
      <c r="C12" s="52"/>
      <c r="D12" s="53"/>
      <c r="E12" s="53"/>
      <c r="F12" s="53"/>
      <c r="G12" s="53"/>
      <c r="H12" s="53"/>
      <c r="I12" s="43"/>
      <c r="J12" s="54"/>
      <c r="K12" s="54"/>
      <c r="L12" s="54"/>
      <c r="M12" s="54"/>
      <c r="N12" s="54"/>
      <c r="O12" s="43"/>
      <c r="P12" s="53"/>
      <c r="Q12" s="53"/>
      <c r="R12" s="44"/>
      <c r="S12" s="53"/>
      <c r="T12" s="53"/>
      <c r="U12" s="53"/>
      <c r="V12" s="53"/>
      <c r="W12" s="53"/>
      <c r="X12" s="44"/>
      <c r="Y12" s="49"/>
      <c r="Z12" s="49"/>
      <c r="AA12" s="49"/>
      <c r="AB12" s="49"/>
      <c r="AC12" s="49"/>
      <c r="AD12" s="37" t="s">
        <v>32</v>
      </c>
      <c r="AE12" s="55">
        <f>AVERAGE(AE11:AE11)*$AE$10</f>
        <v>0</v>
      </c>
      <c r="AF12" s="55">
        <f>AVERAGE(AF11:AF11)*$AF$10</f>
        <v>0</v>
      </c>
      <c r="AG12" s="55">
        <f>AVERAGE(AG11:AG11)*$AG$10</f>
        <v>0</v>
      </c>
      <c r="AH12" s="55">
        <f>AVERAGE(AH11:AH11)*$AH$10</f>
        <v>0</v>
      </c>
      <c r="AI12" s="55">
        <f>AVERAGE(AI11:AI11)*$AI$10</f>
        <v>0</v>
      </c>
      <c r="AJ12" s="56">
        <f>SUM(AE12:AI12)</f>
        <v>0</v>
      </c>
      <c r="AK12" s="57">
        <v>0.75</v>
      </c>
      <c r="AL12" s="56">
        <f>AJ12*AK12</f>
        <v>0</v>
      </c>
      <c r="AM12" s="41"/>
    </row>
    <row r="13" spans="1:39" s="51" customFormat="1" ht="15" customHeight="1" x14ac:dyDescent="0.3">
      <c r="A13" s="95"/>
      <c r="B13" s="96"/>
      <c r="C13" s="52"/>
      <c r="D13" s="53"/>
      <c r="E13" s="53"/>
      <c r="F13" s="53"/>
      <c r="G13" s="53"/>
      <c r="H13" s="53"/>
      <c r="I13" s="43"/>
      <c r="J13" s="54"/>
      <c r="K13" s="54"/>
      <c r="L13" s="54"/>
      <c r="M13" s="54"/>
      <c r="N13" s="54"/>
      <c r="O13" s="43"/>
      <c r="P13" s="53"/>
      <c r="Q13" s="53"/>
      <c r="R13" s="44"/>
      <c r="S13" s="53"/>
      <c r="T13" s="53"/>
      <c r="U13" s="53"/>
      <c r="V13" s="53"/>
      <c r="W13" s="53"/>
      <c r="X13" s="44"/>
      <c r="Y13" s="49"/>
      <c r="Z13" s="49"/>
      <c r="AA13" s="49"/>
      <c r="AB13" s="49"/>
      <c r="AC13" s="49"/>
      <c r="AD13" s="47"/>
      <c r="AE13" s="49"/>
      <c r="AF13" s="49"/>
      <c r="AG13" s="49"/>
      <c r="AH13" s="49"/>
      <c r="AI13" s="49"/>
      <c r="AJ13" s="49"/>
      <c r="AK13" s="50"/>
      <c r="AL13" s="49"/>
      <c r="AM13" s="41"/>
    </row>
    <row r="14" spans="1:39" s="51" customFormat="1" ht="12" customHeight="1" x14ac:dyDescent="0.3">
      <c r="A14" s="162" t="str">
        <f>Kortingspercentages!A8</f>
        <v>Categorie: Elektrische 9-personenbussen</v>
      </c>
      <c r="B14" s="163"/>
      <c r="C14" s="52"/>
      <c r="D14" s="151" t="s">
        <v>26</v>
      </c>
      <c r="E14" s="148"/>
      <c r="F14" s="148"/>
      <c r="G14" s="148"/>
      <c r="H14" s="148"/>
      <c r="I14" s="43"/>
      <c r="J14" s="152" t="s">
        <v>29</v>
      </c>
      <c r="K14" s="152"/>
      <c r="L14" s="152"/>
      <c r="M14" s="152"/>
      <c r="N14" s="152"/>
      <c r="O14" s="43"/>
      <c r="P14" s="149" t="s">
        <v>21</v>
      </c>
      <c r="Q14" s="149" t="s">
        <v>22</v>
      </c>
      <c r="R14" s="44"/>
      <c r="S14" s="148" t="str">
        <f>$S$8</f>
        <v>Gegarandeerde restwaarde na X aantal jaar</v>
      </c>
      <c r="T14" s="148"/>
      <c r="U14" s="148"/>
      <c r="V14" s="148"/>
      <c r="W14" s="148"/>
      <c r="X14" s="44"/>
      <c r="Y14" s="148" t="str">
        <f>$Y$8</f>
        <v xml:space="preserve">Afschrijving per km per jaar </v>
      </c>
      <c r="Z14" s="148"/>
      <c r="AA14" s="148"/>
      <c r="AB14" s="148"/>
      <c r="AC14" s="148"/>
      <c r="AD14" s="47"/>
      <c r="AE14" s="148" t="s">
        <v>30</v>
      </c>
      <c r="AF14" s="148"/>
      <c r="AG14" s="148"/>
      <c r="AH14" s="148"/>
      <c r="AI14" s="148"/>
      <c r="AJ14" s="49"/>
      <c r="AK14" s="50"/>
      <c r="AL14" s="49"/>
      <c r="AM14" s="41"/>
    </row>
    <row r="15" spans="1:39" s="51" customFormat="1" ht="72" x14ac:dyDescent="0.3">
      <c r="A15" s="91" t="str">
        <f>Kortingspercentages!$A$5</f>
        <v>Merk</v>
      </c>
      <c r="B15" s="92" t="str">
        <f>Kortingspercentages!$E$5</f>
        <v>Catalogusprijs minus korting</v>
      </c>
      <c r="C15" s="52"/>
      <c r="D15" s="26" t="s">
        <v>2</v>
      </c>
      <c r="E15" s="27" t="s">
        <v>3</v>
      </c>
      <c r="F15" s="27" t="s">
        <v>4</v>
      </c>
      <c r="G15" s="27" t="s">
        <v>5</v>
      </c>
      <c r="H15" s="27" t="s">
        <v>6</v>
      </c>
      <c r="I15" s="43"/>
      <c r="J15" s="58" t="s">
        <v>2</v>
      </c>
      <c r="K15" s="28" t="s">
        <v>3</v>
      </c>
      <c r="L15" s="28" t="s">
        <v>4</v>
      </c>
      <c r="M15" s="28" t="s">
        <v>5</v>
      </c>
      <c r="N15" s="28" t="s">
        <v>6</v>
      </c>
      <c r="O15" s="43"/>
      <c r="P15" s="150"/>
      <c r="Q15" s="150"/>
      <c r="R15" s="44"/>
      <c r="S15" s="26" t="s">
        <v>2</v>
      </c>
      <c r="T15" s="27" t="s">
        <v>3</v>
      </c>
      <c r="U15" s="27" t="s">
        <v>4</v>
      </c>
      <c r="V15" s="27" t="s">
        <v>5</v>
      </c>
      <c r="W15" s="27" t="s">
        <v>6</v>
      </c>
      <c r="X15" s="44"/>
      <c r="Y15" s="26" t="s">
        <v>2</v>
      </c>
      <c r="Z15" s="27" t="s">
        <v>3</v>
      </c>
      <c r="AA15" s="27" t="s">
        <v>4</v>
      </c>
      <c r="AB15" s="27" t="s">
        <v>5</v>
      </c>
      <c r="AC15" s="27" t="s">
        <v>6</v>
      </c>
      <c r="AD15" s="47"/>
      <c r="AE15" s="27" t="s">
        <v>10</v>
      </c>
      <c r="AF15" s="27" t="s">
        <v>11</v>
      </c>
      <c r="AG15" s="27" t="s">
        <v>12</v>
      </c>
      <c r="AH15" s="27" t="s">
        <v>13</v>
      </c>
      <c r="AI15" s="27" t="s">
        <v>14</v>
      </c>
      <c r="AJ15" s="89" t="s">
        <v>35</v>
      </c>
      <c r="AK15" s="90" t="s">
        <v>33</v>
      </c>
      <c r="AL15" s="89" t="s">
        <v>36</v>
      </c>
      <c r="AM15" s="41"/>
    </row>
    <row r="16" spans="1:39" s="51" customFormat="1" x14ac:dyDescent="0.3">
      <c r="A16" s="97">
        <f>Kortingspercentages!A9</f>
        <v>0</v>
      </c>
      <c r="B16" s="98">
        <f>Kortingspercentages!E9</f>
        <v>0</v>
      </c>
      <c r="C16" s="52"/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43"/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43"/>
      <c r="P16" s="111">
        <v>0</v>
      </c>
      <c r="Q16" s="111">
        <v>0</v>
      </c>
      <c r="R16" s="44"/>
      <c r="S16" s="59">
        <f>$B16*J16</f>
        <v>0</v>
      </c>
      <c r="T16" s="59">
        <f>$B16*K16</f>
        <v>0</v>
      </c>
      <c r="U16" s="59">
        <f>$B16*L16</f>
        <v>0</v>
      </c>
      <c r="V16" s="59">
        <f>$B16*M16</f>
        <v>0</v>
      </c>
      <c r="W16" s="59">
        <f>$B16*N16</f>
        <v>0</v>
      </c>
      <c r="X16" s="44"/>
      <c r="Y16" s="46">
        <f>(B16-S16)/$D$6</f>
        <v>0</v>
      </c>
      <c r="Z16" s="46">
        <f>(S16-T16)/$E$6</f>
        <v>0</v>
      </c>
      <c r="AA16" s="46">
        <f>(T16-U16)/$F$6</f>
        <v>0</v>
      </c>
      <c r="AB16" s="46">
        <f>(U16-V16)/$G$6</f>
        <v>0</v>
      </c>
      <c r="AC16" s="46">
        <f>(V16-W16)/$H$6</f>
        <v>0</v>
      </c>
      <c r="AD16" s="47"/>
      <c r="AE16" s="48">
        <f>D16+$P$16+$Q$16+Y16</f>
        <v>0</v>
      </c>
      <c r="AF16" s="48">
        <f>E16+$P$16+$Q$16+Z16</f>
        <v>0</v>
      </c>
      <c r="AG16" s="48">
        <f>F16+$P$16+$Q$16+AA16</f>
        <v>0</v>
      </c>
      <c r="AH16" s="48">
        <f>G16+$P$16+$Q$16+AB16</f>
        <v>0</v>
      </c>
      <c r="AI16" s="48">
        <f>H16+$P$16+$Q$16+AC16</f>
        <v>0</v>
      </c>
      <c r="AJ16" s="49"/>
      <c r="AK16" s="50"/>
      <c r="AL16" s="49"/>
      <c r="AM16" s="41"/>
    </row>
    <row r="17" spans="1:39" s="51" customFormat="1" ht="36" x14ac:dyDescent="0.3">
      <c r="A17" s="95"/>
      <c r="B17" s="96"/>
      <c r="C17" s="52"/>
      <c r="D17" s="53"/>
      <c r="E17" s="53"/>
      <c r="F17" s="53"/>
      <c r="G17" s="53"/>
      <c r="H17" s="53"/>
      <c r="I17" s="43"/>
      <c r="J17" s="54"/>
      <c r="K17" s="54"/>
      <c r="L17" s="54"/>
      <c r="M17" s="54"/>
      <c r="N17" s="54"/>
      <c r="O17" s="43"/>
      <c r="P17" s="53"/>
      <c r="Q17" s="53"/>
      <c r="R17" s="44"/>
      <c r="S17" s="53"/>
      <c r="T17" s="53"/>
      <c r="U17" s="53"/>
      <c r="V17" s="53"/>
      <c r="W17" s="53"/>
      <c r="X17" s="44"/>
      <c r="Y17" s="60"/>
      <c r="Z17" s="60"/>
      <c r="AA17" s="60"/>
      <c r="AB17" s="60"/>
      <c r="AC17" s="60"/>
      <c r="AD17" s="37" t="s">
        <v>32</v>
      </c>
      <c r="AE17" s="55">
        <f>AVERAGE(AE16:AE16)*$AE$10</f>
        <v>0</v>
      </c>
      <c r="AF17" s="55">
        <f>AVERAGE(AF16:AF16)*$AF$10</f>
        <v>0</v>
      </c>
      <c r="AG17" s="55">
        <f>AVERAGE(AG16:AG16)*$AG$10</f>
        <v>0</v>
      </c>
      <c r="AH17" s="55">
        <f>AVERAGE(AH16:AH16)*$AH$10</f>
        <v>0</v>
      </c>
      <c r="AI17" s="55">
        <f>AVERAGE(AI16:AI16)*$AI$10</f>
        <v>0</v>
      </c>
      <c r="AJ17" s="56">
        <f>SUM(AE17:AI17)</f>
        <v>0</v>
      </c>
      <c r="AK17" s="57">
        <v>0.25</v>
      </c>
      <c r="AL17" s="56">
        <f>AJ17*AK17</f>
        <v>0</v>
      </c>
      <c r="AM17" s="41"/>
    </row>
    <row r="18" spans="1:39" s="51" customFormat="1" x14ac:dyDescent="0.3">
      <c r="A18" s="99"/>
      <c r="B18" s="100"/>
      <c r="C18" s="52"/>
      <c r="D18" s="53"/>
      <c r="E18" s="53"/>
      <c r="F18" s="53"/>
      <c r="G18" s="53"/>
      <c r="H18" s="53"/>
      <c r="I18" s="43"/>
      <c r="J18" s="54"/>
      <c r="K18" s="54"/>
      <c r="L18" s="54"/>
      <c r="M18" s="54"/>
      <c r="N18" s="54"/>
      <c r="O18" s="43"/>
      <c r="P18" s="53"/>
      <c r="Q18" s="53"/>
      <c r="R18" s="44"/>
      <c r="S18" s="53"/>
      <c r="T18" s="53"/>
      <c r="U18" s="53"/>
      <c r="V18" s="53"/>
      <c r="W18" s="53"/>
      <c r="X18" s="44"/>
      <c r="Y18" s="49"/>
      <c r="Z18" s="49"/>
      <c r="AA18" s="49"/>
      <c r="AB18" s="49"/>
      <c r="AC18" s="49"/>
      <c r="AD18" s="47"/>
      <c r="AE18" s="49"/>
      <c r="AF18" s="49"/>
      <c r="AG18" s="49"/>
      <c r="AH18" s="49"/>
      <c r="AI18" s="49"/>
      <c r="AJ18" s="49"/>
      <c r="AK18" s="50"/>
      <c r="AL18" s="49"/>
      <c r="AM18" s="41"/>
    </row>
    <row r="19" spans="1:39" s="65" customFormat="1" ht="35.5" customHeight="1" x14ac:dyDescent="0.35">
      <c r="A19" s="101"/>
      <c r="B19" s="101"/>
      <c r="C19" s="34"/>
      <c r="D19" s="34"/>
      <c r="E19" s="34"/>
      <c r="F19" s="34"/>
      <c r="G19" s="34"/>
      <c r="H19" s="34"/>
      <c r="I19" s="31"/>
      <c r="J19" s="61"/>
      <c r="K19" s="61"/>
      <c r="L19" s="61"/>
      <c r="M19" s="61"/>
      <c r="N19" s="61"/>
      <c r="O19" s="31"/>
      <c r="P19" s="49"/>
      <c r="Q19" s="49"/>
      <c r="R19" s="34"/>
      <c r="S19" s="62"/>
      <c r="T19" s="62"/>
      <c r="U19" s="62"/>
      <c r="V19" s="34"/>
      <c r="W19" s="34"/>
      <c r="X19" s="34"/>
      <c r="Y19" s="63"/>
      <c r="Z19" s="63"/>
      <c r="AA19" s="49"/>
      <c r="AB19" s="49"/>
      <c r="AC19" s="49"/>
      <c r="AD19" s="47"/>
      <c r="AE19" s="170" t="s">
        <v>65</v>
      </c>
      <c r="AF19" s="170"/>
      <c r="AG19" s="170"/>
      <c r="AH19" s="170"/>
      <c r="AI19" s="170"/>
      <c r="AJ19" s="170"/>
      <c r="AK19" s="171"/>
      <c r="AL19" s="64">
        <f>AL12+AL17</f>
        <v>0</v>
      </c>
      <c r="AM19" s="41"/>
    </row>
    <row r="20" spans="1:39" s="65" customFormat="1" ht="16.5" customHeight="1" x14ac:dyDescent="0.3">
      <c r="A20" s="102"/>
      <c r="B20" s="102"/>
      <c r="C20" s="66"/>
      <c r="D20" s="66"/>
      <c r="E20" s="66"/>
      <c r="F20" s="66"/>
      <c r="G20" s="66"/>
      <c r="H20" s="66"/>
      <c r="I20" s="67"/>
      <c r="J20" s="68"/>
      <c r="K20" s="68"/>
      <c r="L20" s="68"/>
      <c r="M20" s="68"/>
      <c r="N20" s="68"/>
      <c r="O20" s="67"/>
      <c r="P20" s="69"/>
      <c r="Q20" s="69"/>
      <c r="R20" s="66"/>
      <c r="S20" s="70"/>
      <c r="T20" s="70"/>
      <c r="U20" s="70"/>
      <c r="V20" s="66"/>
      <c r="W20" s="66"/>
      <c r="X20" s="66"/>
      <c r="Y20" s="71"/>
      <c r="Z20" s="71"/>
      <c r="AA20" s="69"/>
      <c r="AB20" s="69"/>
      <c r="AC20" s="69"/>
      <c r="AD20" s="72"/>
      <c r="AE20" s="69"/>
      <c r="AF20" s="69"/>
      <c r="AG20" s="69"/>
      <c r="AH20" s="69"/>
      <c r="AI20" s="69"/>
      <c r="AJ20" s="69"/>
      <c r="AK20" s="73"/>
      <c r="AL20" s="69"/>
      <c r="AM20" s="74"/>
    </row>
    <row r="21" spans="1:39" x14ac:dyDescent="0.3">
      <c r="AJ21" s="78"/>
    </row>
  </sheetData>
  <sheetProtection algorithmName="SHA-512" hashValue="llzx96zCJIHzHA9NHfJluJWyicE5zzI7ZT7oa1ATcx1GeOmjvdsjw+lkXjaRcsYBmdBaGpCv3S1OcHO3+6+MTw==" saltValue="n7ZFFHZwl0C/TjZvPVQrHw==" spinCount="100000" sheet="1" objects="1" scenarios="1"/>
  <mergeCells count="29">
    <mergeCell ref="AE19:AK19"/>
    <mergeCell ref="Y8:AC8"/>
    <mergeCell ref="AE8:AI8"/>
    <mergeCell ref="S14:W14"/>
    <mergeCell ref="Y14:AC14"/>
    <mergeCell ref="AE14:AI14"/>
    <mergeCell ref="A14:B14"/>
    <mergeCell ref="D14:H14"/>
    <mergeCell ref="J14:N14"/>
    <mergeCell ref="P14:P15"/>
    <mergeCell ref="Q14:Q15"/>
    <mergeCell ref="A1:AM1"/>
    <mergeCell ref="A2:AM2"/>
    <mergeCell ref="A3:C3"/>
    <mergeCell ref="D3:I3"/>
    <mergeCell ref="J3:O3"/>
    <mergeCell ref="P3:X3"/>
    <mergeCell ref="Y3:AD3"/>
    <mergeCell ref="AE3:AM3"/>
    <mergeCell ref="A4:AM4"/>
    <mergeCell ref="D8:H8"/>
    <mergeCell ref="J8:N8"/>
    <mergeCell ref="P8:P9"/>
    <mergeCell ref="S8:W8"/>
    <mergeCell ref="A9:B9"/>
    <mergeCell ref="Q8:Q9"/>
    <mergeCell ref="A5:B6"/>
    <mergeCell ref="J5:K5"/>
    <mergeCell ref="J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5E17-3EBB-4DF7-A711-449ECB1B35F4}">
  <dimension ref="A1:AH20"/>
  <sheetViews>
    <sheetView topLeftCell="D2" zoomScale="85" zoomScaleNormal="85" workbookViewId="0">
      <selection activeCell="G16" sqref="G16"/>
    </sheetView>
  </sheetViews>
  <sheetFormatPr defaultColWidth="9.1796875" defaultRowHeight="12" x14ac:dyDescent="0.3"/>
  <cols>
    <col min="1" max="1" width="23.1796875" style="103" customWidth="1"/>
    <col min="2" max="2" width="22.54296875" style="25" customWidth="1"/>
    <col min="3" max="3" width="4.54296875" style="17" customWidth="1"/>
    <col min="4" max="4" width="9.1796875" style="75" customWidth="1"/>
    <col min="5" max="7" width="9.1796875" style="75"/>
    <col min="8" max="8" width="4.54296875" style="65" customWidth="1"/>
    <col min="9" max="9" width="10.453125" style="76" bestFit="1" customWidth="1"/>
    <col min="10" max="12" width="9.1796875" style="76"/>
    <col min="13" max="13" width="4.54296875" style="65" customWidth="1"/>
    <col min="14" max="15" width="18.54296875" style="75" customWidth="1"/>
    <col min="16" max="16" width="4.54296875" style="77" customWidth="1"/>
    <col min="17" max="20" width="10.81640625" style="75" customWidth="1"/>
    <col min="21" max="21" width="4.54296875" style="77" customWidth="1"/>
    <col min="22" max="25" width="10.81640625" style="75" customWidth="1"/>
    <col min="26" max="26" width="14.81640625" style="17" customWidth="1"/>
    <col min="27" max="30" width="10.81640625" style="75" customWidth="1"/>
    <col min="31" max="31" width="12.54296875" style="75" customWidth="1"/>
    <col min="32" max="32" width="8.453125" style="78" customWidth="1"/>
    <col min="33" max="33" width="12.54296875" style="75" customWidth="1"/>
    <col min="34" max="34" width="4.54296875" style="17" customWidth="1"/>
    <col min="35" max="16384" width="9.1796875" style="17"/>
  </cols>
  <sheetData>
    <row r="1" spans="1:34" s="15" customFormat="1" ht="83.15" customHeight="1" x14ac:dyDescent="0.35">
      <c r="A1" s="143" t="s">
        <v>50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</row>
    <row r="2" spans="1:34" s="15" customFormat="1" ht="199" customHeight="1" x14ac:dyDescent="0.35">
      <c r="A2" s="145" t="s">
        <v>68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</row>
    <row r="3" spans="1:34" s="15" customFormat="1" ht="24" customHeight="1" x14ac:dyDescent="0.35">
      <c r="A3" s="147" t="s">
        <v>23</v>
      </c>
      <c r="B3" s="147"/>
      <c r="C3" s="147"/>
      <c r="D3" s="147" t="str">
        <f>'Overzicht prijzenblad'!B4</f>
        <v>&lt;naam&gt;</v>
      </c>
      <c r="E3" s="147"/>
      <c r="F3" s="147"/>
      <c r="G3" s="147"/>
      <c r="H3" s="147"/>
      <c r="I3" s="156"/>
      <c r="J3" s="157"/>
      <c r="K3" s="157"/>
      <c r="L3" s="157"/>
      <c r="M3" s="157"/>
      <c r="N3" s="156"/>
      <c r="O3" s="157"/>
      <c r="P3" s="157"/>
      <c r="Q3" s="157"/>
      <c r="R3" s="157"/>
      <c r="S3" s="157"/>
      <c r="T3" s="157"/>
      <c r="U3" s="157"/>
      <c r="V3" s="156"/>
      <c r="W3" s="157"/>
      <c r="X3" s="157"/>
      <c r="Y3" s="157"/>
      <c r="Z3" s="157"/>
      <c r="AA3" s="156"/>
      <c r="AB3" s="157"/>
      <c r="AC3" s="157"/>
      <c r="AD3" s="157"/>
      <c r="AE3" s="157"/>
      <c r="AF3" s="157"/>
      <c r="AG3" s="157"/>
      <c r="AH3" s="157"/>
    </row>
    <row r="4" spans="1:34" s="15" customFormat="1" ht="24" customHeight="1" x14ac:dyDescent="0.35">
      <c r="A4" s="158" t="s">
        <v>69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</row>
    <row r="5" spans="1:34" customFormat="1" ht="12" customHeight="1" x14ac:dyDescent="0.35">
      <c r="A5" s="164" t="s">
        <v>37</v>
      </c>
      <c r="B5" s="165"/>
      <c r="C5" s="112"/>
      <c r="D5" s="115" t="s">
        <v>10</v>
      </c>
      <c r="E5" s="115" t="s">
        <v>11</v>
      </c>
      <c r="F5" s="115" t="s">
        <v>12</v>
      </c>
      <c r="G5" s="27" t="s">
        <v>5</v>
      </c>
      <c r="H5" s="114"/>
      <c r="I5" s="153" t="s">
        <v>59</v>
      </c>
      <c r="J5" s="153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</row>
    <row r="6" spans="1:34" customFormat="1" ht="12" customHeight="1" x14ac:dyDescent="0.35">
      <c r="A6" s="166"/>
      <c r="B6" s="167"/>
      <c r="C6" s="112"/>
      <c r="D6" s="115">
        <v>40000</v>
      </c>
      <c r="E6" s="115">
        <v>40000</v>
      </c>
      <c r="F6" s="115">
        <v>40000</v>
      </c>
      <c r="G6" s="115">
        <v>30000</v>
      </c>
      <c r="H6" s="114"/>
      <c r="I6" s="153">
        <f>SUM(D6:G6)</f>
        <v>150000</v>
      </c>
      <c r="J6" s="153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</row>
    <row r="7" spans="1:34" ht="12" customHeight="1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41"/>
    </row>
    <row r="8" spans="1:34" s="25" customFormat="1" x14ac:dyDescent="0.3">
      <c r="A8" s="53"/>
      <c r="B8" s="53"/>
      <c r="C8" s="53"/>
      <c r="D8" s="151" t="s">
        <v>26</v>
      </c>
      <c r="E8" s="148"/>
      <c r="F8" s="148"/>
      <c r="G8" s="148"/>
      <c r="H8" s="19"/>
      <c r="I8" s="152" t="s">
        <v>29</v>
      </c>
      <c r="J8" s="152"/>
      <c r="K8" s="152"/>
      <c r="L8" s="152"/>
      <c r="M8" s="19"/>
      <c r="N8" s="149" t="s">
        <v>27</v>
      </c>
      <c r="O8" s="149" t="s">
        <v>28</v>
      </c>
      <c r="P8" s="20"/>
      <c r="Q8" s="148" t="s">
        <v>44</v>
      </c>
      <c r="R8" s="148"/>
      <c r="S8" s="148"/>
      <c r="T8" s="148"/>
      <c r="U8" s="20"/>
      <c r="V8" s="148" t="s">
        <v>31</v>
      </c>
      <c r="W8" s="148"/>
      <c r="X8" s="148"/>
      <c r="Y8" s="148"/>
      <c r="Z8" s="21"/>
      <c r="AA8" s="148" t="s">
        <v>30</v>
      </c>
      <c r="AB8" s="148"/>
      <c r="AC8" s="148"/>
      <c r="AD8" s="148"/>
      <c r="AE8" s="22"/>
      <c r="AF8" s="23"/>
      <c r="AG8" s="22"/>
      <c r="AH8" s="24"/>
    </row>
    <row r="9" spans="1:34" s="25" customFormat="1" ht="72" x14ac:dyDescent="0.35">
      <c r="A9" s="160" t="str">
        <f>Kortingspercentages!A6</f>
        <v>Categorie: Elektrische (kleine) personenbussen</v>
      </c>
      <c r="B9" s="161"/>
      <c r="C9" s="18"/>
      <c r="D9" s="26" t="s">
        <v>2</v>
      </c>
      <c r="E9" s="27" t="s">
        <v>3</v>
      </c>
      <c r="F9" s="27" t="s">
        <v>4</v>
      </c>
      <c r="G9" s="27" t="s">
        <v>5</v>
      </c>
      <c r="H9" s="19"/>
      <c r="I9" s="28" t="s">
        <v>2</v>
      </c>
      <c r="J9" s="28" t="s">
        <v>3</v>
      </c>
      <c r="K9" s="28" t="s">
        <v>4</v>
      </c>
      <c r="L9" s="28" t="s">
        <v>5</v>
      </c>
      <c r="M9" s="19"/>
      <c r="N9" s="150"/>
      <c r="O9" s="150"/>
      <c r="P9" s="20"/>
      <c r="Q9" s="27" t="s">
        <v>2</v>
      </c>
      <c r="R9" s="27" t="s">
        <v>3</v>
      </c>
      <c r="S9" s="27" t="s">
        <v>4</v>
      </c>
      <c r="T9" s="27" t="s">
        <v>5</v>
      </c>
      <c r="U9" s="20"/>
      <c r="V9" s="27" t="s">
        <v>10</v>
      </c>
      <c r="W9" s="27" t="s">
        <v>11</v>
      </c>
      <c r="X9" s="27" t="s">
        <v>12</v>
      </c>
      <c r="Y9" s="27" t="s">
        <v>13</v>
      </c>
      <c r="Z9" s="21"/>
      <c r="AA9" s="27" t="s">
        <v>10</v>
      </c>
      <c r="AB9" s="27" t="s">
        <v>11</v>
      </c>
      <c r="AC9" s="27" t="s">
        <v>12</v>
      </c>
      <c r="AD9" s="27" t="s">
        <v>13</v>
      </c>
      <c r="AE9" s="89" t="s">
        <v>35</v>
      </c>
      <c r="AF9" s="90" t="s">
        <v>33</v>
      </c>
      <c r="AG9" s="89" t="s">
        <v>36</v>
      </c>
      <c r="AH9" s="24"/>
    </row>
    <row r="10" spans="1:34" x14ac:dyDescent="0.3">
      <c r="A10" s="91" t="str">
        <f>Kortingspercentages!$A$5</f>
        <v>Merk</v>
      </c>
      <c r="B10" s="92" t="str">
        <f>Kortingspercentages!$E$5</f>
        <v>Catalogusprijs minus korting</v>
      </c>
      <c r="C10" s="29"/>
      <c r="D10" s="30"/>
      <c r="E10" s="30"/>
      <c r="F10" s="30"/>
      <c r="G10" s="30"/>
      <c r="H10" s="31"/>
      <c r="I10" s="32"/>
      <c r="J10" s="32"/>
      <c r="K10" s="32"/>
      <c r="L10" s="32"/>
      <c r="M10" s="31"/>
      <c r="N10" s="33"/>
      <c r="O10" s="33"/>
      <c r="P10" s="34"/>
      <c r="Q10" s="35"/>
      <c r="R10" s="35"/>
      <c r="S10" s="30"/>
      <c r="T10" s="30"/>
      <c r="U10" s="34"/>
      <c r="V10" s="36"/>
      <c r="W10" s="36"/>
      <c r="X10" s="36"/>
      <c r="Y10" s="36"/>
      <c r="Z10" s="37" t="s">
        <v>34</v>
      </c>
      <c r="AA10" s="38">
        <v>0.1</v>
      </c>
      <c r="AB10" s="38">
        <v>0.2</v>
      </c>
      <c r="AC10" s="38">
        <v>0.3</v>
      </c>
      <c r="AD10" s="38">
        <v>0.4</v>
      </c>
      <c r="AE10" s="39"/>
      <c r="AF10" s="40"/>
      <c r="AG10" s="39"/>
      <c r="AH10" s="41"/>
    </row>
    <row r="11" spans="1:34" s="51" customFormat="1" x14ac:dyDescent="0.3">
      <c r="A11" s="93">
        <f>Kortingspercentages!A7</f>
        <v>0</v>
      </c>
      <c r="B11" s="94">
        <f>Kortingspercentages!E7</f>
        <v>0</v>
      </c>
      <c r="C11" s="42"/>
      <c r="D11" s="108">
        <v>0</v>
      </c>
      <c r="E11" s="109">
        <v>0</v>
      </c>
      <c r="F11" s="109">
        <v>0</v>
      </c>
      <c r="G11" s="109">
        <v>0</v>
      </c>
      <c r="H11" s="43"/>
      <c r="I11" s="110">
        <v>0</v>
      </c>
      <c r="J11" s="110">
        <v>0</v>
      </c>
      <c r="K11" s="110">
        <v>0</v>
      </c>
      <c r="L11" s="110">
        <v>0</v>
      </c>
      <c r="M11" s="43"/>
      <c r="N11" s="109">
        <v>0</v>
      </c>
      <c r="O11" s="109">
        <v>0</v>
      </c>
      <c r="P11" s="44"/>
      <c r="Q11" s="45">
        <f>$B11*I11</f>
        <v>0</v>
      </c>
      <c r="R11" s="45">
        <f>$B11*J11</f>
        <v>0</v>
      </c>
      <c r="S11" s="45">
        <f>$B11*K11</f>
        <v>0</v>
      </c>
      <c r="T11" s="45">
        <f>$B11*L11</f>
        <v>0</v>
      </c>
      <c r="U11" s="44"/>
      <c r="V11" s="46">
        <f>(B11-Q11)/$D$6</f>
        <v>0</v>
      </c>
      <c r="W11" s="46">
        <f>(Q11-R11)/$E$6</f>
        <v>0</v>
      </c>
      <c r="X11" s="46">
        <f>(R11-S11)/$F$6</f>
        <v>0</v>
      </c>
      <c r="Y11" s="46">
        <f>(S11-T11)/$G$6</f>
        <v>0</v>
      </c>
      <c r="Z11" s="47"/>
      <c r="AA11" s="48">
        <f>D11+$N$11+$O$11+V11</f>
        <v>0</v>
      </c>
      <c r="AB11" s="48">
        <f>E11+$N$11+$O$11+W11</f>
        <v>0</v>
      </c>
      <c r="AC11" s="48">
        <f>F11+$N$11+$O$11+X11</f>
        <v>0</v>
      </c>
      <c r="AD11" s="48">
        <f>G11+$N$11+$O$11+Y11</f>
        <v>0</v>
      </c>
      <c r="AE11" s="49"/>
      <c r="AF11" s="50"/>
      <c r="AG11" s="49"/>
      <c r="AH11" s="41"/>
    </row>
    <row r="12" spans="1:34" s="51" customFormat="1" ht="36" x14ac:dyDescent="0.3">
      <c r="A12" s="95"/>
      <c r="B12" s="96"/>
      <c r="C12" s="52"/>
      <c r="D12" s="53"/>
      <c r="E12" s="53"/>
      <c r="F12" s="53"/>
      <c r="G12" s="53"/>
      <c r="H12" s="43"/>
      <c r="I12" s="54"/>
      <c r="J12" s="54"/>
      <c r="K12" s="54"/>
      <c r="L12" s="54"/>
      <c r="M12" s="43"/>
      <c r="N12" s="53"/>
      <c r="O12" s="53"/>
      <c r="P12" s="44"/>
      <c r="Q12" s="53"/>
      <c r="R12" s="53"/>
      <c r="S12" s="53"/>
      <c r="T12" s="53"/>
      <c r="U12" s="44"/>
      <c r="V12" s="49"/>
      <c r="W12" s="49"/>
      <c r="X12" s="49"/>
      <c r="Y12" s="49"/>
      <c r="Z12" s="37" t="s">
        <v>32</v>
      </c>
      <c r="AA12" s="55">
        <f>AVERAGE(AA11:AA11)*$AA$10</f>
        <v>0</v>
      </c>
      <c r="AB12" s="55">
        <f>AVERAGE(AB11:AB11)*$AB$10</f>
        <v>0</v>
      </c>
      <c r="AC12" s="55">
        <f>AVERAGE(AC11:AC11)*$AC$10</f>
        <v>0</v>
      </c>
      <c r="AD12" s="55">
        <f>AVERAGE(AD11:AD11)*$AD$10</f>
        <v>0</v>
      </c>
      <c r="AE12" s="56">
        <f>SUM(AA12:AD12)</f>
        <v>0</v>
      </c>
      <c r="AF12" s="57">
        <v>0.75</v>
      </c>
      <c r="AG12" s="56">
        <f>AE12*AF12</f>
        <v>0</v>
      </c>
      <c r="AH12" s="41"/>
    </row>
    <row r="13" spans="1:34" s="51" customFormat="1" ht="15" customHeight="1" x14ac:dyDescent="0.3">
      <c r="A13" s="95"/>
      <c r="B13" s="96"/>
      <c r="C13" s="52"/>
      <c r="D13" s="53"/>
      <c r="E13" s="53"/>
      <c r="F13" s="53"/>
      <c r="G13" s="53"/>
      <c r="H13" s="43"/>
      <c r="I13" s="54"/>
      <c r="J13" s="54"/>
      <c r="K13" s="54"/>
      <c r="L13" s="54"/>
      <c r="M13" s="43"/>
      <c r="N13" s="53"/>
      <c r="O13" s="53"/>
      <c r="P13" s="44"/>
      <c r="Q13" s="53"/>
      <c r="R13" s="53"/>
      <c r="S13" s="53"/>
      <c r="T13" s="53"/>
      <c r="U13" s="44"/>
      <c r="V13" s="49"/>
      <c r="W13" s="49"/>
      <c r="X13" s="49"/>
      <c r="Y13" s="49"/>
      <c r="Z13" s="47"/>
      <c r="AA13" s="49"/>
      <c r="AB13" s="49"/>
      <c r="AC13" s="49"/>
      <c r="AD13" s="49"/>
      <c r="AE13" s="49"/>
      <c r="AF13" s="50"/>
      <c r="AG13" s="49"/>
      <c r="AH13" s="41"/>
    </row>
    <row r="14" spans="1:34" s="51" customFormat="1" ht="12" customHeight="1" x14ac:dyDescent="0.3">
      <c r="A14" s="162" t="str">
        <f>Kortingspercentages!A8</f>
        <v>Categorie: Elektrische 9-personenbussen</v>
      </c>
      <c r="B14" s="163"/>
      <c r="C14" s="52"/>
      <c r="D14" s="151" t="s">
        <v>26</v>
      </c>
      <c r="E14" s="148"/>
      <c r="F14" s="148"/>
      <c r="G14" s="148"/>
      <c r="H14" s="43"/>
      <c r="I14" s="152" t="s">
        <v>29</v>
      </c>
      <c r="J14" s="152"/>
      <c r="K14" s="152"/>
      <c r="L14" s="152"/>
      <c r="M14" s="43"/>
      <c r="N14" s="149" t="s">
        <v>21</v>
      </c>
      <c r="O14" s="149" t="s">
        <v>22</v>
      </c>
      <c r="P14" s="44"/>
      <c r="Q14" s="148" t="str">
        <f>$Q$8</f>
        <v>Gegarandeerde restwaarde na X aantal jaar</v>
      </c>
      <c r="R14" s="148"/>
      <c r="S14" s="148"/>
      <c r="T14" s="148"/>
      <c r="U14" s="44"/>
      <c r="V14" s="148" t="str">
        <f>$V$8</f>
        <v xml:space="preserve">Afschrijving per km per jaar </v>
      </c>
      <c r="W14" s="148"/>
      <c r="X14" s="148"/>
      <c r="Y14" s="148"/>
      <c r="Z14" s="47"/>
      <c r="AA14" s="148" t="s">
        <v>30</v>
      </c>
      <c r="AB14" s="148"/>
      <c r="AC14" s="148"/>
      <c r="AD14" s="148"/>
      <c r="AE14" s="49"/>
      <c r="AF14" s="50"/>
      <c r="AG14" s="49"/>
      <c r="AH14" s="41"/>
    </row>
    <row r="15" spans="1:34" s="51" customFormat="1" ht="72" x14ac:dyDescent="0.3">
      <c r="A15" s="91" t="str">
        <f>Kortingspercentages!$A$5</f>
        <v>Merk</v>
      </c>
      <c r="B15" s="92" t="str">
        <f>Kortingspercentages!$E$5</f>
        <v>Catalogusprijs minus korting</v>
      </c>
      <c r="C15" s="52"/>
      <c r="D15" s="26" t="s">
        <v>2</v>
      </c>
      <c r="E15" s="27" t="s">
        <v>3</v>
      </c>
      <c r="F15" s="27" t="s">
        <v>4</v>
      </c>
      <c r="G15" s="27" t="s">
        <v>5</v>
      </c>
      <c r="H15" s="43"/>
      <c r="I15" s="58" t="s">
        <v>2</v>
      </c>
      <c r="J15" s="28" t="s">
        <v>3</v>
      </c>
      <c r="K15" s="28" t="s">
        <v>4</v>
      </c>
      <c r="L15" s="28" t="s">
        <v>5</v>
      </c>
      <c r="M15" s="43"/>
      <c r="N15" s="150"/>
      <c r="O15" s="150"/>
      <c r="P15" s="44"/>
      <c r="Q15" s="26" t="s">
        <v>2</v>
      </c>
      <c r="R15" s="27" t="s">
        <v>3</v>
      </c>
      <c r="S15" s="27" t="s">
        <v>4</v>
      </c>
      <c r="T15" s="27" t="s">
        <v>5</v>
      </c>
      <c r="U15" s="44"/>
      <c r="V15" s="26" t="s">
        <v>2</v>
      </c>
      <c r="W15" s="27" t="s">
        <v>3</v>
      </c>
      <c r="X15" s="27" t="s">
        <v>4</v>
      </c>
      <c r="Y15" s="27" t="s">
        <v>5</v>
      </c>
      <c r="Z15" s="47"/>
      <c r="AA15" s="27" t="s">
        <v>10</v>
      </c>
      <c r="AB15" s="27" t="s">
        <v>11</v>
      </c>
      <c r="AC15" s="27" t="s">
        <v>12</v>
      </c>
      <c r="AD15" s="27" t="s">
        <v>13</v>
      </c>
      <c r="AE15" s="89" t="s">
        <v>35</v>
      </c>
      <c r="AF15" s="90" t="s">
        <v>33</v>
      </c>
      <c r="AG15" s="89" t="s">
        <v>36</v>
      </c>
      <c r="AH15" s="41"/>
    </row>
    <row r="16" spans="1:34" s="51" customFormat="1" x14ac:dyDescent="0.3">
      <c r="A16" s="97">
        <f>Kortingspercentages!A9</f>
        <v>0</v>
      </c>
      <c r="B16" s="98">
        <f>Kortingspercentages!E9</f>
        <v>0</v>
      </c>
      <c r="C16" s="52"/>
      <c r="D16" s="111">
        <v>0</v>
      </c>
      <c r="E16" s="111">
        <v>0</v>
      </c>
      <c r="F16" s="111">
        <v>0</v>
      </c>
      <c r="G16" s="111">
        <v>0</v>
      </c>
      <c r="H16" s="43"/>
      <c r="I16" s="107">
        <v>0</v>
      </c>
      <c r="J16" s="107">
        <v>0</v>
      </c>
      <c r="K16" s="107">
        <v>0</v>
      </c>
      <c r="L16" s="107">
        <v>0</v>
      </c>
      <c r="M16" s="43"/>
      <c r="N16" s="111">
        <v>0</v>
      </c>
      <c r="O16" s="111">
        <v>0</v>
      </c>
      <c r="P16" s="44"/>
      <c r="Q16" s="59">
        <f>$B16*I16</f>
        <v>0</v>
      </c>
      <c r="R16" s="59">
        <f>$B16*J16</f>
        <v>0</v>
      </c>
      <c r="S16" s="59">
        <f>$B16*K16</f>
        <v>0</v>
      </c>
      <c r="T16" s="59">
        <f>$B16*L16</f>
        <v>0</v>
      </c>
      <c r="U16" s="44"/>
      <c r="V16" s="46">
        <f>(B16-Q16)/$D$6</f>
        <v>0</v>
      </c>
      <c r="W16" s="46">
        <f>(Q16-R16)/$E$6</f>
        <v>0</v>
      </c>
      <c r="X16" s="46">
        <f>(R16-S16)/$F$6</f>
        <v>0</v>
      </c>
      <c r="Y16" s="46">
        <f>(S16-T16)/$G$6</f>
        <v>0</v>
      </c>
      <c r="Z16" s="47"/>
      <c r="AA16" s="48">
        <f>D16+$N$16+$O$16+V16</f>
        <v>0</v>
      </c>
      <c r="AB16" s="48">
        <f>E16+$N$16+$O$16+W16</f>
        <v>0</v>
      </c>
      <c r="AC16" s="48">
        <f>F16+$N$16+$O$16+X16</f>
        <v>0</v>
      </c>
      <c r="AD16" s="48">
        <f>G16+$N$16+$O$16+Y16</f>
        <v>0</v>
      </c>
      <c r="AE16" s="49"/>
      <c r="AF16" s="50"/>
      <c r="AG16" s="49"/>
      <c r="AH16" s="41"/>
    </row>
    <row r="17" spans="1:34" s="51" customFormat="1" ht="36" x14ac:dyDescent="0.3">
      <c r="A17" s="95"/>
      <c r="B17" s="96"/>
      <c r="C17" s="52"/>
      <c r="D17" s="53"/>
      <c r="E17" s="53"/>
      <c r="F17" s="53"/>
      <c r="G17" s="53"/>
      <c r="H17" s="43"/>
      <c r="I17" s="54"/>
      <c r="J17" s="54"/>
      <c r="K17" s="54"/>
      <c r="L17" s="54"/>
      <c r="M17" s="43"/>
      <c r="N17" s="53"/>
      <c r="O17" s="53"/>
      <c r="P17" s="44"/>
      <c r="Q17" s="53"/>
      <c r="R17" s="53"/>
      <c r="S17" s="53"/>
      <c r="T17" s="53"/>
      <c r="U17" s="44"/>
      <c r="V17" s="60"/>
      <c r="W17" s="60"/>
      <c r="X17" s="60"/>
      <c r="Y17" s="60"/>
      <c r="Z17" s="37" t="s">
        <v>32</v>
      </c>
      <c r="AA17" s="55">
        <f>AVERAGE(AA16:AA16)*$AA$10</f>
        <v>0</v>
      </c>
      <c r="AB17" s="55">
        <f>AVERAGE(AB16:AB16)*$AB$10</f>
        <v>0</v>
      </c>
      <c r="AC17" s="55">
        <f>AVERAGE(AC16:AC16)*$AC$10</f>
        <v>0</v>
      </c>
      <c r="AD17" s="55">
        <f>AVERAGE(AD16:AD16)*$AD$10</f>
        <v>0</v>
      </c>
      <c r="AE17" s="56">
        <f>SUM(AA17:AD17)</f>
        <v>0</v>
      </c>
      <c r="AF17" s="57">
        <v>0.25</v>
      </c>
      <c r="AG17" s="56">
        <f>AE17*AF17</f>
        <v>0</v>
      </c>
      <c r="AH17" s="41"/>
    </row>
    <row r="18" spans="1:34" s="51" customFormat="1" x14ac:dyDescent="0.3">
      <c r="A18" s="99"/>
      <c r="B18" s="100"/>
      <c r="C18" s="52"/>
      <c r="D18" s="53"/>
      <c r="E18" s="53"/>
      <c r="F18" s="53"/>
      <c r="G18" s="53"/>
      <c r="H18" s="43"/>
      <c r="I18" s="54"/>
      <c r="J18" s="54"/>
      <c r="K18" s="54"/>
      <c r="L18" s="54"/>
      <c r="M18" s="43"/>
      <c r="N18" s="53"/>
      <c r="O18" s="53"/>
      <c r="P18" s="44"/>
      <c r="Q18" s="53"/>
      <c r="R18" s="53"/>
      <c r="S18" s="53"/>
      <c r="T18" s="53"/>
      <c r="U18" s="44"/>
      <c r="V18" s="49"/>
      <c r="W18" s="49"/>
      <c r="X18" s="49"/>
      <c r="Y18" s="49"/>
      <c r="Z18" s="47"/>
      <c r="AA18" s="49"/>
      <c r="AB18" s="49"/>
      <c r="AC18" s="49"/>
      <c r="AD18" s="49"/>
      <c r="AE18" s="49"/>
      <c r="AF18" s="50"/>
      <c r="AG18" s="49"/>
      <c r="AH18" s="41"/>
    </row>
    <row r="19" spans="1:34" s="65" customFormat="1" ht="37.5" customHeight="1" x14ac:dyDescent="0.35">
      <c r="A19" s="101"/>
      <c r="B19" s="101"/>
      <c r="C19" s="34"/>
      <c r="D19" s="34"/>
      <c r="E19" s="34"/>
      <c r="F19" s="34"/>
      <c r="G19" s="34"/>
      <c r="H19" s="31"/>
      <c r="I19" s="61"/>
      <c r="J19" s="61"/>
      <c r="K19" s="61"/>
      <c r="L19" s="61"/>
      <c r="M19" s="31"/>
      <c r="N19" s="49"/>
      <c r="O19" s="49"/>
      <c r="P19" s="34"/>
      <c r="Q19" s="62"/>
      <c r="R19" s="62"/>
      <c r="S19" s="62"/>
      <c r="T19" s="34"/>
      <c r="U19" s="34"/>
      <c r="V19" s="63"/>
      <c r="W19" s="63"/>
      <c r="X19" s="49"/>
      <c r="Y19" s="49"/>
      <c r="Z19" s="47"/>
      <c r="AA19" s="170" t="s">
        <v>70</v>
      </c>
      <c r="AB19" s="170"/>
      <c r="AC19" s="170"/>
      <c r="AD19" s="170"/>
      <c r="AE19" s="170"/>
      <c r="AF19" s="171"/>
      <c r="AG19" s="64">
        <f>AG12+AG17</f>
        <v>0</v>
      </c>
      <c r="AH19" s="41"/>
    </row>
    <row r="20" spans="1:34" s="65" customFormat="1" ht="16.5" customHeight="1" x14ac:dyDescent="0.3">
      <c r="A20" s="102"/>
      <c r="B20" s="102"/>
      <c r="C20" s="66"/>
      <c r="D20" s="66"/>
      <c r="E20" s="66"/>
      <c r="F20" s="66"/>
      <c r="G20" s="66"/>
      <c r="H20" s="67"/>
      <c r="I20" s="68"/>
      <c r="J20" s="68"/>
      <c r="K20" s="68"/>
      <c r="L20" s="68"/>
      <c r="M20" s="67"/>
      <c r="N20" s="69"/>
      <c r="O20" s="69"/>
      <c r="P20" s="66"/>
      <c r="Q20" s="70"/>
      <c r="R20" s="70"/>
      <c r="S20" s="70"/>
      <c r="T20" s="66"/>
      <c r="U20" s="66"/>
      <c r="V20" s="71"/>
      <c r="W20" s="71"/>
      <c r="X20" s="69"/>
      <c r="Y20" s="69"/>
      <c r="Z20" s="72"/>
      <c r="AA20" s="69"/>
      <c r="AB20" s="69"/>
      <c r="AC20" s="69"/>
      <c r="AD20" s="69"/>
      <c r="AE20" s="69"/>
      <c r="AF20" s="73"/>
      <c r="AG20" s="69"/>
      <c r="AH20" s="74"/>
    </row>
  </sheetData>
  <sheetProtection algorithmName="SHA-512" hashValue="CAeAEZuGWWJ+ZSI84IfiiWrOA7bT5SYJHjfOLEHb3+cLEg/pkH+sG2+33W2KZ0wZVsV8vzbh3UxHBOO1KidTuw==" saltValue="tUdMkIUOpi3Y/neDlGQLaA==" spinCount="100000" sheet="1" objects="1" scenarios="1"/>
  <mergeCells count="29">
    <mergeCell ref="AA19:AF19"/>
    <mergeCell ref="V8:Y8"/>
    <mergeCell ref="AA8:AD8"/>
    <mergeCell ref="Q14:T14"/>
    <mergeCell ref="V14:Y14"/>
    <mergeCell ref="AA14:AD14"/>
    <mergeCell ref="A14:B14"/>
    <mergeCell ref="D14:G14"/>
    <mergeCell ref="I14:L14"/>
    <mergeCell ref="N14:N15"/>
    <mergeCell ref="O14:O15"/>
    <mergeCell ref="A1:AH1"/>
    <mergeCell ref="A2:AH2"/>
    <mergeCell ref="A3:C3"/>
    <mergeCell ref="D3:H3"/>
    <mergeCell ref="I3:M3"/>
    <mergeCell ref="N3:U3"/>
    <mergeCell ref="V3:Z3"/>
    <mergeCell ref="AA3:AH3"/>
    <mergeCell ref="A4:AH4"/>
    <mergeCell ref="D8:G8"/>
    <mergeCell ref="I8:L8"/>
    <mergeCell ref="N8:N9"/>
    <mergeCell ref="Q8:T8"/>
    <mergeCell ref="A9:B9"/>
    <mergeCell ref="O8:O9"/>
    <mergeCell ref="A5:B6"/>
    <mergeCell ref="I5:J5"/>
    <mergeCell ref="I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3A9F-1010-4FA5-856E-4B9C7A7C6C44}">
  <dimension ref="A1:AC21"/>
  <sheetViews>
    <sheetView topLeftCell="A3" zoomScaleNormal="100" workbookViewId="0">
      <selection activeCell="D16" sqref="D16"/>
    </sheetView>
  </sheetViews>
  <sheetFormatPr defaultColWidth="9.1796875" defaultRowHeight="12" x14ac:dyDescent="0.3"/>
  <cols>
    <col min="1" max="1" width="23.1796875" style="103" customWidth="1"/>
    <col min="2" max="2" width="22.54296875" style="25" customWidth="1"/>
    <col min="3" max="3" width="4.54296875" style="17" customWidth="1"/>
    <col min="4" max="4" width="9.1796875" style="75" customWidth="1"/>
    <col min="5" max="6" width="9.1796875" style="75"/>
    <col min="7" max="7" width="4.54296875" style="65" customWidth="1"/>
    <col min="8" max="8" width="10.453125" style="76" bestFit="1" customWidth="1"/>
    <col min="9" max="10" width="9.1796875" style="76"/>
    <col min="11" max="11" width="4.54296875" style="65" customWidth="1"/>
    <col min="12" max="13" width="18.54296875" style="75" customWidth="1"/>
    <col min="14" max="14" width="4.54296875" style="77" customWidth="1"/>
    <col min="15" max="17" width="10.81640625" style="75" customWidth="1"/>
    <col min="18" max="18" width="4.54296875" style="77" customWidth="1"/>
    <col min="19" max="21" width="10.81640625" style="75" customWidth="1"/>
    <col min="22" max="22" width="14.81640625" style="17" customWidth="1"/>
    <col min="23" max="25" width="10.81640625" style="75" customWidth="1"/>
    <col min="26" max="26" width="12.54296875" style="75" customWidth="1"/>
    <col min="27" max="27" width="8.453125" style="78" customWidth="1"/>
    <col min="28" max="28" width="12.54296875" style="75" customWidth="1"/>
    <col min="29" max="29" width="4.54296875" style="17" customWidth="1"/>
    <col min="30" max="16384" width="9.1796875" style="17"/>
  </cols>
  <sheetData>
    <row r="1" spans="1:29" s="15" customFormat="1" ht="83.15" customHeight="1" x14ac:dyDescent="0.35">
      <c r="A1" s="143" t="s">
        <v>51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</row>
    <row r="2" spans="1:29" s="15" customFormat="1" ht="199" customHeight="1" x14ac:dyDescent="0.35">
      <c r="A2" s="145" t="s">
        <v>71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29" s="15" customFormat="1" ht="24" customHeight="1" x14ac:dyDescent="0.35">
      <c r="A3" s="147" t="s">
        <v>23</v>
      </c>
      <c r="B3" s="147"/>
      <c r="C3" s="147"/>
      <c r="D3" s="147" t="str">
        <f>'Overzicht prijzenblad'!B4</f>
        <v>&lt;naam&gt;</v>
      </c>
      <c r="E3" s="147"/>
      <c r="F3" s="147"/>
      <c r="G3" s="147"/>
      <c r="H3" s="156"/>
      <c r="I3" s="157"/>
      <c r="J3" s="157"/>
      <c r="K3" s="157"/>
      <c r="L3" s="156"/>
      <c r="M3" s="157"/>
      <c r="N3" s="157"/>
      <c r="O3" s="157"/>
      <c r="P3" s="157"/>
      <c r="Q3" s="157"/>
      <c r="R3" s="157"/>
      <c r="S3" s="156"/>
      <c r="T3" s="157"/>
      <c r="U3" s="157"/>
      <c r="V3" s="157"/>
      <c r="W3" s="156"/>
      <c r="X3" s="157"/>
      <c r="Y3" s="157"/>
      <c r="Z3" s="157"/>
      <c r="AA3" s="157"/>
      <c r="AB3" s="157"/>
      <c r="AC3" s="157"/>
    </row>
    <row r="4" spans="1:29" s="15" customFormat="1" ht="24" customHeight="1" x14ac:dyDescent="0.35">
      <c r="A4" s="172" t="s">
        <v>72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</row>
    <row r="5" spans="1:29" customFormat="1" ht="12" customHeight="1" x14ac:dyDescent="0.35">
      <c r="A5" s="164" t="s">
        <v>37</v>
      </c>
      <c r="B5" s="165"/>
      <c r="C5" s="112"/>
      <c r="D5" s="115" t="s">
        <v>10</v>
      </c>
      <c r="E5" s="115" t="s">
        <v>11</v>
      </c>
      <c r="F5" s="115" t="s">
        <v>12</v>
      </c>
      <c r="G5" s="43"/>
      <c r="H5" s="175" t="s">
        <v>59</v>
      </c>
      <c r="I5" s="176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</row>
    <row r="6" spans="1:29" customFormat="1" ht="12" customHeight="1" x14ac:dyDescent="0.35">
      <c r="A6" s="166"/>
      <c r="B6" s="167"/>
      <c r="C6" s="112"/>
      <c r="D6" s="115">
        <v>50000</v>
      </c>
      <c r="E6" s="115">
        <v>50000</v>
      </c>
      <c r="F6" s="115">
        <v>50000</v>
      </c>
      <c r="G6" s="43"/>
      <c r="H6" s="177">
        <f>SUM(D6:F6)</f>
        <v>150000</v>
      </c>
      <c r="I6" s="178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</row>
    <row r="7" spans="1:29" ht="12" customHeight="1" x14ac:dyDescent="0.3">
      <c r="A7" s="53"/>
      <c r="B7" s="53"/>
      <c r="C7" s="53"/>
      <c r="D7" s="16"/>
      <c r="E7" s="16"/>
      <c r="F7" s="16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41"/>
    </row>
    <row r="8" spans="1:29" s="25" customFormat="1" ht="26.5" customHeight="1" x14ac:dyDescent="0.3">
      <c r="A8" s="53"/>
      <c r="B8" s="53"/>
      <c r="C8" s="53"/>
      <c r="D8" s="151" t="s">
        <v>26</v>
      </c>
      <c r="E8" s="148"/>
      <c r="F8" s="148"/>
      <c r="G8" s="19"/>
      <c r="H8" s="174" t="s">
        <v>29</v>
      </c>
      <c r="I8" s="174"/>
      <c r="J8" s="174"/>
      <c r="K8" s="19"/>
      <c r="L8" s="149" t="s">
        <v>27</v>
      </c>
      <c r="M8" s="149" t="s">
        <v>28</v>
      </c>
      <c r="N8" s="20"/>
      <c r="O8" s="148" t="s">
        <v>44</v>
      </c>
      <c r="P8" s="148"/>
      <c r="Q8" s="148"/>
      <c r="R8" s="20"/>
      <c r="S8" s="148" t="s">
        <v>31</v>
      </c>
      <c r="T8" s="148"/>
      <c r="U8" s="148"/>
      <c r="V8" s="21"/>
      <c r="W8" s="148" t="s">
        <v>30</v>
      </c>
      <c r="X8" s="148"/>
      <c r="Y8" s="148"/>
      <c r="Z8" s="22"/>
      <c r="AA8" s="23"/>
      <c r="AB8" s="22"/>
      <c r="AC8" s="24"/>
    </row>
    <row r="9" spans="1:29" s="25" customFormat="1" ht="72" x14ac:dyDescent="0.35">
      <c r="A9" s="160" t="str">
        <f>Kortingspercentages!A6</f>
        <v>Categorie: Elektrische (kleine) personenbussen</v>
      </c>
      <c r="B9" s="161"/>
      <c r="C9" s="18"/>
      <c r="D9" s="26" t="s">
        <v>2</v>
      </c>
      <c r="E9" s="27" t="s">
        <v>3</v>
      </c>
      <c r="F9" s="27" t="s">
        <v>4</v>
      </c>
      <c r="G9" s="19"/>
      <c r="H9" s="28" t="s">
        <v>2</v>
      </c>
      <c r="I9" s="28" t="s">
        <v>3</v>
      </c>
      <c r="J9" s="28" t="s">
        <v>4</v>
      </c>
      <c r="K9" s="19"/>
      <c r="L9" s="150"/>
      <c r="M9" s="150"/>
      <c r="N9" s="20"/>
      <c r="O9" s="27" t="s">
        <v>2</v>
      </c>
      <c r="P9" s="27" t="s">
        <v>3</v>
      </c>
      <c r="Q9" s="27" t="s">
        <v>4</v>
      </c>
      <c r="R9" s="20"/>
      <c r="S9" s="27" t="s">
        <v>10</v>
      </c>
      <c r="T9" s="27" t="s">
        <v>11</v>
      </c>
      <c r="U9" s="27" t="s">
        <v>12</v>
      </c>
      <c r="V9" s="21"/>
      <c r="W9" s="27" t="s">
        <v>10</v>
      </c>
      <c r="X9" s="27" t="s">
        <v>11</v>
      </c>
      <c r="Y9" s="27" t="s">
        <v>12</v>
      </c>
      <c r="Z9" s="89" t="s">
        <v>35</v>
      </c>
      <c r="AA9" s="90" t="s">
        <v>33</v>
      </c>
      <c r="AB9" s="89" t="s">
        <v>36</v>
      </c>
      <c r="AC9" s="24"/>
    </row>
    <row r="10" spans="1:29" x14ac:dyDescent="0.3">
      <c r="A10" s="91" t="str">
        <f>Kortingspercentages!$A$5</f>
        <v>Merk</v>
      </c>
      <c r="B10" s="92" t="str">
        <f>Kortingspercentages!$E$5</f>
        <v>Catalogusprijs minus korting</v>
      </c>
      <c r="C10" s="29"/>
      <c r="D10" s="30"/>
      <c r="E10" s="30"/>
      <c r="F10" s="30"/>
      <c r="G10" s="31"/>
      <c r="H10" s="32"/>
      <c r="I10" s="32"/>
      <c r="J10" s="32"/>
      <c r="K10" s="31"/>
      <c r="L10" s="33"/>
      <c r="M10" s="33"/>
      <c r="N10" s="34"/>
      <c r="O10" s="35"/>
      <c r="P10" s="35"/>
      <c r="Q10" s="30"/>
      <c r="R10" s="34"/>
      <c r="S10" s="36"/>
      <c r="T10" s="36"/>
      <c r="U10" s="36"/>
      <c r="V10" s="37" t="s">
        <v>34</v>
      </c>
      <c r="W10" s="38">
        <v>0.15</v>
      </c>
      <c r="X10" s="38">
        <v>0.35</v>
      </c>
      <c r="Y10" s="38">
        <v>0.5</v>
      </c>
      <c r="Z10" s="39"/>
      <c r="AA10" s="40"/>
      <c r="AB10" s="39"/>
      <c r="AC10" s="41"/>
    </row>
    <row r="11" spans="1:29" s="51" customFormat="1" x14ac:dyDescent="0.3">
      <c r="A11" s="93">
        <f>Kortingspercentages!A7</f>
        <v>0</v>
      </c>
      <c r="B11" s="94">
        <f>Kortingspercentages!E7</f>
        <v>0</v>
      </c>
      <c r="C11" s="42"/>
      <c r="D11" s="108">
        <v>0</v>
      </c>
      <c r="E11" s="109">
        <v>0</v>
      </c>
      <c r="F11" s="109">
        <v>0</v>
      </c>
      <c r="G11" s="43"/>
      <c r="H11" s="110">
        <v>0</v>
      </c>
      <c r="I11" s="110">
        <v>0</v>
      </c>
      <c r="J11" s="110">
        <v>0</v>
      </c>
      <c r="K11" s="43"/>
      <c r="L11" s="109">
        <v>0</v>
      </c>
      <c r="M11" s="109">
        <v>0</v>
      </c>
      <c r="N11" s="44"/>
      <c r="O11" s="45">
        <f>$B11*H11</f>
        <v>0</v>
      </c>
      <c r="P11" s="45">
        <f>$B11*I11</f>
        <v>0</v>
      </c>
      <c r="Q11" s="45">
        <f>$B11*J11</f>
        <v>0</v>
      </c>
      <c r="R11" s="44"/>
      <c r="S11" s="46">
        <f>(B11-O11)/$D$6</f>
        <v>0</v>
      </c>
      <c r="T11" s="46">
        <f>(O11-P11)/$E$6</f>
        <v>0</v>
      </c>
      <c r="U11" s="46">
        <f>(P11-Q11)/$F$6</f>
        <v>0</v>
      </c>
      <c r="V11" s="47"/>
      <c r="W11" s="48">
        <f>D11+$L$11+$M$11+S11</f>
        <v>0</v>
      </c>
      <c r="X11" s="48">
        <f>E11+$L$11+$M$11+T11</f>
        <v>0</v>
      </c>
      <c r="Y11" s="48">
        <f>F11+$L$11+$M$11+U11</f>
        <v>0</v>
      </c>
      <c r="Z11" s="49"/>
      <c r="AA11" s="50"/>
      <c r="AB11" s="49"/>
      <c r="AC11" s="41"/>
    </row>
    <row r="12" spans="1:29" s="51" customFormat="1" ht="36" x14ac:dyDescent="0.3">
      <c r="A12" s="95"/>
      <c r="B12" s="96"/>
      <c r="C12" s="52"/>
      <c r="D12" s="53"/>
      <c r="E12" s="53"/>
      <c r="F12" s="53"/>
      <c r="G12" s="43"/>
      <c r="H12" s="54"/>
      <c r="I12" s="54"/>
      <c r="J12" s="54"/>
      <c r="K12" s="43"/>
      <c r="L12" s="53"/>
      <c r="M12" s="53"/>
      <c r="N12" s="44"/>
      <c r="O12" s="53"/>
      <c r="P12" s="53"/>
      <c r="Q12" s="53"/>
      <c r="R12" s="44"/>
      <c r="S12" s="49"/>
      <c r="T12" s="49"/>
      <c r="U12" s="49"/>
      <c r="V12" s="37" t="s">
        <v>32</v>
      </c>
      <c r="W12" s="55">
        <f>AVERAGE(W11:W11)*$W$10</f>
        <v>0</v>
      </c>
      <c r="X12" s="55">
        <f>AVERAGE(X11:X11)*$X$10</f>
        <v>0</v>
      </c>
      <c r="Y12" s="55">
        <f>AVERAGE(Y11:Y11)*$Y$10</f>
        <v>0</v>
      </c>
      <c r="Z12" s="56">
        <f>SUM(W12:Y12)</f>
        <v>0</v>
      </c>
      <c r="AA12" s="57">
        <v>0.75</v>
      </c>
      <c r="AB12" s="56">
        <f>Z12*AA12</f>
        <v>0</v>
      </c>
      <c r="AC12" s="41"/>
    </row>
    <row r="13" spans="1:29" s="51" customFormat="1" ht="15" customHeight="1" x14ac:dyDescent="0.3">
      <c r="A13" s="95"/>
      <c r="B13" s="96"/>
      <c r="C13" s="52"/>
      <c r="D13" s="53"/>
      <c r="E13" s="53"/>
      <c r="F13" s="53"/>
      <c r="G13" s="43"/>
      <c r="H13" s="54"/>
      <c r="I13" s="54"/>
      <c r="J13" s="54"/>
      <c r="K13" s="43"/>
      <c r="L13" s="53"/>
      <c r="M13" s="53"/>
      <c r="N13" s="44"/>
      <c r="O13" s="53"/>
      <c r="P13" s="53"/>
      <c r="Q13" s="53"/>
      <c r="R13" s="44"/>
      <c r="S13" s="49"/>
      <c r="T13" s="49"/>
      <c r="U13" s="49"/>
      <c r="V13" s="47"/>
      <c r="W13" s="49"/>
      <c r="X13" s="49"/>
      <c r="Y13" s="49"/>
      <c r="Z13" s="49"/>
      <c r="AA13" s="50"/>
      <c r="AB13" s="49"/>
      <c r="AC13" s="41"/>
    </row>
    <row r="14" spans="1:29" s="51" customFormat="1" ht="27.5" customHeight="1" x14ac:dyDescent="0.3">
      <c r="A14" s="179" t="str">
        <f>Kortingspercentages!A8</f>
        <v>Categorie: Elektrische 9-personenbussen</v>
      </c>
      <c r="B14" s="179"/>
      <c r="C14" s="52"/>
      <c r="D14" s="151" t="s">
        <v>26</v>
      </c>
      <c r="E14" s="148"/>
      <c r="F14" s="148"/>
      <c r="G14" s="43"/>
      <c r="H14" s="174" t="s">
        <v>29</v>
      </c>
      <c r="I14" s="174"/>
      <c r="J14" s="174"/>
      <c r="K14" s="43"/>
      <c r="L14" s="149" t="s">
        <v>21</v>
      </c>
      <c r="M14" s="149" t="s">
        <v>22</v>
      </c>
      <c r="N14" s="44"/>
      <c r="O14" s="148" t="str">
        <f>$O$8</f>
        <v>Gegarandeerde restwaarde na X aantal jaar</v>
      </c>
      <c r="P14" s="148"/>
      <c r="Q14" s="148"/>
      <c r="R14" s="44"/>
      <c r="S14" s="148" t="str">
        <f>$S$8</f>
        <v xml:space="preserve">Afschrijving per km per jaar </v>
      </c>
      <c r="T14" s="148"/>
      <c r="U14" s="148"/>
      <c r="V14" s="47"/>
      <c r="W14" s="148" t="s">
        <v>30</v>
      </c>
      <c r="X14" s="148"/>
      <c r="Y14" s="148"/>
      <c r="Z14" s="49"/>
      <c r="AA14" s="50"/>
      <c r="AB14" s="49"/>
      <c r="AC14" s="41"/>
    </row>
    <row r="15" spans="1:29" s="51" customFormat="1" ht="72" x14ac:dyDescent="0.3">
      <c r="A15" s="118" t="str">
        <f>Kortingspercentages!$A$5</f>
        <v>Merk</v>
      </c>
      <c r="B15" s="92" t="str">
        <f>Kortingspercentages!$E$5</f>
        <v>Catalogusprijs minus korting</v>
      </c>
      <c r="C15" s="52"/>
      <c r="D15" s="26" t="s">
        <v>2</v>
      </c>
      <c r="E15" s="27" t="s">
        <v>3</v>
      </c>
      <c r="F15" s="27" t="s">
        <v>4</v>
      </c>
      <c r="G15" s="43"/>
      <c r="H15" s="58" t="s">
        <v>2</v>
      </c>
      <c r="I15" s="28" t="s">
        <v>3</v>
      </c>
      <c r="J15" s="28" t="s">
        <v>4</v>
      </c>
      <c r="K15" s="43"/>
      <c r="L15" s="150"/>
      <c r="M15" s="150"/>
      <c r="N15" s="44"/>
      <c r="O15" s="26" t="s">
        <v>2</v>
      </c>
      <c r="P15" s="27" t="s">
        <v>3</v>
      </c>
      <c r="Q15" s="27" t="s">
        <v>4</v>
      </c>
      <c r="R15" s="44"/>
      <c r="S15" s="26" t="s">
        <v>2</v>
      </c>
      <c r="T15" s="27" t="s">
        <v>3</v>
      </c>
      <c r="U15" s="27" t="s">
        <v>4</v>
      </c>
      <c r="V15" s="47"/>
      <c r="W15" s="27" t="s">
        <v>10</v>
      </c>
      <c r="X15" s="27" t="s">
        <v>11</v>
      </c>
      <c r="Y15" s="27" t="s">
        <v>12</v>
      </c>
      <c r="Z15" s="89" t="s">
        <v>35</v>
      </c>
      <c r="AA15" s="90" t="s">
        <v>33</v>
      </c>
      <c r="AB15" s="89" t="s">
        <v>36</v>
      </c>
      <c r="AC15" s="41"/>
    </row>
    <row r="16" spans="1:29" s="51" customFormat="1" x14ac:dyDescent="0.3">
      <c r="A16" s="119">
        <f>Kortingspercentages!A9</f>
        <v>0</v>
      </c>
      <c r="B16" s="98">
        <f>Kortingspercentages!E9</f>
        <v>0</v>
      </c>
      <c r="C16" s="52"/>
      <c r="D16" s="111">
        <v>0</v>
      </c>
      <c r="E16" s="111">
        <v>0</v>
      </c>
      <c r="F16" s="111">
        <v>0</v>
      </c>
      <c r="G16" s="43"/>
      <c r="H16" s="107">
        <v>0</v>
      </c>
      <c r="I16" s="107">
        <v>0</v>
      </c>
      <c r="J16" s="107">
        <v>0</v>
      </c>
      <c r="K16" s="43"/>
      <c r="L16" s="111">
        <v>0</v>
      </c>
      <c r="M16" s="111">
        <v>0</v>
      </c>
      <c r="N16" s="44"/>
      <c r="O16" s="59">
        <f>$B16*H16</f>
        <v>0</v>
      </c>
      <c r="P16" s="59">
        <f>$B16*I16</f>
        <v>0</v>
      </c>
      <c r="Q16" s="59">
        <f>$B16*J16</f>
        <v>0</v>
      </c>
      <c r="R16" s="44"/>
      <c r="S16" s="46">
        <f>(B16-O16)/$D$6</f>
        <v>0</v>
      </c>
      <c r="T16" s="46">
        <f>(O16-P16)/$E$6</f>
        <v>0</v>
      </c>
      <c r="U16" s="46">
        <f>(P16-Q16)/$F$6</f>
        <v>0</v>
      </c>
      <c r="V16" s="47"/>
      <c r="W16" s="48">
        <f>D16+$L$16+$M$16+S16</f>
        <v>0</v>
      </c>
      <c r="X16" s="48">
        <f>E16+$L$16+$M$16+T16</f>
        <v>0</v>
      </c>
      <c r="Y16" s="48">
        <f>F16+$L$16+$M$16+U16</f>
        <v>0</v>
      </c>
      <c r="Z16" s="49"/>
      <c r="AA16" s="50"/>
      <c r="AB16" s="49"/>
      <c r="AC16" s="41"/>
    </row>
    <row r="17" spans="1:29" s="51" customFormat="1" ht="36" x14ac:dyDescent="0.3">
      <c r="A17" s="95"/>
      <c r="B17" s="96"/>
      <c r="C17" s="52"/>
      <c r="D17" s="53"/>
      <c r="E17" s="53"/>
      <c r="F17" s="53"/>
      <c r="G17" s="43"/>
      <c r="H17" s="54"/>
      <c r="I17" s="54"/>
      <c r="J17" s="54"/>
      <c r="K17" s="43"/>
      <c r="L17" s="53"/>
      <c r="M17" s="53"/>
      <c r="N17" s="44"/>
      <c r="O17" s="53"/>
      <c r="P17" s="53"/>
      <c r="Q17" s="53"/>
      <c r="R17" s="44"/>
      <c r="S17" s="60"/>
      <c r="T17" s="60"/>
      <c r="U17" s="60"/>
      <c r="V17" s="37" t="s">
        <v>32</v>
      </c>
      <c r="W17" s="55">
        <f>AVERAGE(W16:W16)*$W$10</f>
        <v>0</v>
      </c>
      <c r="X17" s="55">
        <f>AVERAGE(X16:X16)*$X$10</f>
        <v>0</v>
      </c>
      <c r="Y17" s="55">
        <f>AVERAGE(Y16:Y16)*$Y$10</f>
        <v>0</v>
      </c>
      <c r="Z17" s="56">
        <f>SUM(W17:Y17)</f>
        <v>0</v>
      </c>
      <c r="AA17" s="57">
        <v>0.25</v>
      </c>
      <c r="AB17" s="56">
        <f>Z17*AA17</f>
        <v>0</v>
      </c>
      <c r="AC17" s="41"/>
    </row>
    <row r="18" spans="1:29" s="51" customFormat="1" x14ac:dyDescent="0.3">
      <c r="A18" s="99"/>
      <c r="B18" s="100"/>
      <c r="C18" s="52"/>
      <c r="D18" s="53"/>
      <c r="E18" s="53"/>
      <c r="F18" s="53"/>
      <c r="G18" s="43"/>
      <c r="H18" s="54"/>
      <c r="I18" s="54"/>
      <c r="J18" s="54"/>
      <c r="K18" s="43"/>
      <c r="L18" s="53"/>
      <c r="M18" s="53"/>
      <c r="N18" s="44"/>
      <c r="O18" s="53"/>
      <c r="P18" s="53"/>
      <c r="Q18" s="53"/>
      <c r="R18" s="44"/>
      <c r="S18" s="49"/>
      <c r="T18" s="49"/>
      <c r="U18" s="49"/>
      <c r="V18" s="47"/>
      <c r="W18" s="49"/>
      <c r="X18" s="49"/>
      <c r="Y18" s="49"/>
      <c r="Z18" s="49"/>
      <c r="AA18" s="50"/>
      <c r="AB18" s="49"/>
      <c r="AC18" s="41"/>
    </row>
    <row r="19" spans="1:29" s="65" customFormat="1" ht="47.5" customHeight="1" x14ac:dyDescent="0.35">
      <c r="A19" s="101"/>
      <c r="B19" s="101"/>
      <c r="C19" s="34"/>
      <c r="D19" s="34"/>
      <c r="E19" s="34"/>
      <c r="F19" s="34"/>
      <c r="G19" s="31"/>
      <c r="H19" s="61"/>
      <c r="I19" s="61"/>
      <c r="J19" s="61"/>
      <c r="K19" s="31"/>
      <c r="L19" s="49"/>
      <c r="M19" s="49"/>
      <c r="N19" s="34"/>
      <c r="O19" s="62"/>
      <c r="P19" s="62"/>
      <c r="Q19" s="62"/>
      <c r="R19" s="34"/>
      <c r="S19" s="63"/>
      <c r="T19" s="63"/>
      <c r="U19" s="49"/>
      <c r="V19" s="47"/>
      <c r="W19" s="170" t="s">
        <v>73</v>
      </c>
      <c r="X19" s="170"/>
      <c r="Y19" s="170"/>
      <c r="Z19" s="170"/>
      <c r="AA19" s="171"/>
      <c r="AB19" s="64">
        <f>AB12+AB17</f>
        <v>0</v>
      </c>
      <c r="AC19" s="41"/>
    </row>
    <row r="20" spans="1:29" s="65" customFormat="1" ht="16.5" customHeight="1" x14ac:dyDescent="0.3">
      <c r="A20" s="102"/>
      <c r="B20" s="102"/>
      <c r="C20" s="66"/>
      <c r="D20" s="66"/>
      <c r="E20" s="66"/>
      <c r="F20" s="66"/>
      <c r="G20" s="67"/>
      <c r="H20" s="68"/>
      <c r="I20" s="68"/>
      <c r="J20" s="68"/>
      <c r="K20" s="67"/>
      <c r="L20" s="69"/>
      <c r="M20" s="69"/>
      <c r="N20" s="66"/>
      <c r="O20" s="70"/>
      <c r="P20" s="70"/>
      <c r="Q20" s="70"/>
      <c r="R20" s="66"/>
      <c r="S20" s="71"/>
      <c r="T20" s="71"/>
      <c r="U20" s="69"/>
      <c r="V20" s="72"/>
      <c r="W20" s="69"/>
      <c r="X20" s="69"/>
      <c r="Y20" s="69"/>
      <c r="Z20" s="69"/>
      <c r="AA20" s="73"/>
      <c r="AB20" s="69"/>
      <c r="AC20" s="74"/>
    </row>
    <row r="21" spans="1:29" x14ac:dyDescent="0.3">
      <c r="Z21" s="78"/>
    </row>
  </sheetData>
  <sheetProtection algorithmName="SHA-512" hashValue="Raa1w5lLApfaxOlpClRWTnu8BydfNkNPr71bxJihDFVPd2AXvqJn7w0Kz9zzrABQ8e692Swm/O4fTFFGwEbU2Q==" saltValue="5x+xaCKnBFeVS5BqZL4JYQ==" spinCount="100000" sheet="1" objects="1" scenarios="1"/>
  <mergeCells count="29">
    <mergeCell ref="O14:Q14"/>
    <mergeCell ref="S14:U14"/>
    <mergeCell ref="W14:Y14"/>
    <mergeCell ref="W19:AA19"/>
    <mergeCell ref="A14:B14"/>
    <mergeCell ref="D14:F14"/>
    <mergeCell ref="H14:J14"/>
    <mergeCell ref="L14:L15"/>
    <mergeCell ref="M14:M15"/>
    <mergeCell ref="A4:AC4"/>
    <mergeCell ref="D8:F8"/>
    <mergeCell ref="H8:J8"/>
    <mergeCell ref="L8:L9"/>
    <mergeCell ref="O8:Q8"/>
    <mergeCell ref="S8:U8"/>
    <mergeCell ref="W8:Y8"/>
    <mergeCell ref="A9:B9"/>
    <mergeCell ref="M8:M9"/>
    <mergeCell ref="A5:B6"/>
    <mergeCell ref="H5:I5"/>
    <mergeCell ref="H6:I6"/>
    <mergeCell ref="A1:AC1"/>
    <mergeCell ref="A2:AC2"/>
    <mergeCell ref="A3:C3"/>
    <mergeCell ref="D3:G3"/>
    <mergeCell ref="H3:K3"/>
    <mergeCell ref="L3:R3"/>
    <mergeCell ref="S3:V3"/>
    <mergeCell ref="W3:A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C2AD3-340F-48C1-BCF8-94299203BD96}">
  <dimension ref="A1:AC20"/>
  <sheetViews>
    <sheetView tabSelected="1" topLeftCell="A10" zoomScaleNormal="100" workbookViewId="0">
      <selection activeCell="H16" sqref="H16"/>
    </sheetView>
  </sheetViews>
  <sheetFormatPr defaultColWidth="9.1796875" defaultRowHeight="12" x14ac:dyDescent="0.3"/>
  <cols>
    <col min="1" max="1" width="23.1796875" style="103" customWidth="1"/>
    <col min="2" max="2" width="26.81640625" style="25" bestFit="1" customWidth="1"/>
    <col min="3" max="3" width="4.54296875" style="17" customWidth="1"/>
    <col min="4" max="4" width="9.1796875" style="75" customWidth="1"/>
    <col min="5" max="6" width="9.1796875" style="75"/>
    <col min="7" max="7" width="4.54296875" style="65" customWidth="1"/>
    <col min="8" max="8" width="10.453125" style="76" bestFit="1" customWidth="1"/>
    <col min="9" max="10" width="9.1796875" style="76"/>
    <col min="11" max="11" width="4.54296875" style="65" customWidth="1"/>
    <col min="12" max="13" width="18.54296875" style="75" customWidth="1"/>
    <col min="14" max="14" width="4.54296875" style="77" customWidth="1"/>
    <col min="15" max="17" width="10.81640625" style="75" customWidth="1"/>
    <col min="18" max="18" width="4.54296875" style="77" customWidth="1"/>
    <col min="19" max="21" width="10.81640625" style="75" customWidth="1"/>
    <col min="22" max="22" width="14.81640625" style="17" customWidth="1"/>
    <col min="23" max="25" width="10.81640625" style="75" customWidth="1"/>
    <col min="26" max="26" width="12.54296875" style="75" customWidth="1"/>
    <col min="27" max="27" width="8.453125" style="78" customWidth="1"/>
    <col min="28" max="28" width="12.54296875" style="75" customWidth="1"/>
    <col min="29" max="29" width="4.54296875" style="17" customWidth="1"/>
    <col min="30" max="16384" width="9.1796875" style="17"/>
  </cols>
  <sheetData>
    <row r="1" spans="1:29" s="15" customFormat="1" ht="83.15" customHeight="1" x14ac:dyDescent="0.35">
      <c r="A1" s="143" t="s">
        <v>52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</row>
    <row r="2" spans="1:29" s="15" customFormat="1" ht="199" customHeight="1" x14ac:dyDescent="0.35">
      <c r="A2" s="145" t="s">
        <v>58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29" s="15" customFormat="1" ht="24" customHeight="1" x14ac:dyDescent="0.35">
      <c r="A3" s="147" t="s">
        <v>23</v>
      </c>
      <c r="B3" s="147"/>
      <c r="C3" s="147"/>
      <c r="D3" s="147" t="str">
        <f>'Overzicht prijzenblad'!B4</f>
        <v>&lt;naam&gt;</v>
      </c>
      <c r="E3" s="147"/>
      <c r="F3" s="147"/>
      <c r="G3" s="147"/>
      <c r="H3" s="156"/>
      <c r="I3" s="157"/>
      <c r="J3" s="157"/>
      <c r="K3" s="157"/>
      <c r="L3" s="156"/>
      <c r="M3" s="157"/>
      <c r="N3" s="157"/>
      <c r="O3" s="157"/>
      <c r="P3" s="157"/>
      <c r="Q3" s="157"/>
      <c r="R3" s="157"/>
      <c r="S3" s="156"/>
      <c r="T3" s="157"/>
      <c r="U3" s="157"/>
      <c r="V3" s="157"/>
      <c r="W3" s="156"/>
      <c r="X3" s="157"/>
      <c r="Y3" s="157"/>
      <c r="Z3" s="157"/>
      <c r="AA3" s="157"/>
      <c r="AB3" s="157"/>
      <c r="AC3" s="157"/>
    </row>
    <row r="4" spans="1:29" s="15" customFormat="1" ht="24" customHeight="1" x14ac:dyDescent="0.35">
      <c r="A4" s="158" t="s">
        <v>38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</row>
    <row r="5" spans="1:29" customFormat="1" ht="12" customHeight="1" x14ac:dyDescent="0.35">
      <c r="A5" s="164" t="s">
        <v>37</v>
      </c>
      <c r="B5" s="165"/>
      <c r="C5" s="112"/>
      <c r="D5" s="115" t="s">
        <v>10</v>
      </c>
      <c r="E5" s="115" t="s">
        <v>11</v>
      </c>
      <c r="F5" s="115" t="s">
        <v>12</v>
      </c>
      <c r="G5" s="114"/>
      <c r="H5" s="175" t="s">
        <v>59</v>
      </c>
      <c r="I5" s="176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</row>
    <row r="6" spans="1:29" customFormat="1" ht="12" customHeight="1" x14ac:dyDescent="0.35">
      <c r="A6" s="166"/>
      <c r="B6" s="167"/>
      <c r="C6" s="112"/>
      <c r="D6" s="115">
        <v>55000</v>
      </c>
      <c r="E6" s="115">
        <v>55000</v>
      </c>
      <c r="F6" s="115">
        <v>40000</v>
      </c>
      <c r="G6" s="114"/>
      <c r="H6" s="177">
        <f>SUM(D6:F6)</f>
        <v>150000</v>
      </c>
      <c r="I6" s="178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</row>
    <row r="7" spans="1:29" ht="12" customHeight="1" x14ac:dyDescent="0.3">
      <c r="A7" s="53"/>
      <c r="B7" s="53"/>
      <c r="C7" s="117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41"/>
    </row>
    <row r="8" spans="1:29" s="25" customFormat="1" ht="25.5" customHeight="1" x14ac:dyDescent="0.3">
      <c r="A8" s="53"/>
      <c r="B8" s="53"/>
      <c r="C8" s="53"/>
      <c r="D8" s="151" t="s">
        <v>26</v>
      </c>
      <c r="E8" s="148"/>
      <c r="F8" s="148"/>
      <c r="G8" s="19"/>
      <c r="H8" s="174" t="s">
        <v>29</v>
      </c>
      <c r="I8" s="174"/>
      <c r="J8" s="174"/>
      <c r="K8" s="19"/>
      <c r="L8" s="149" t="s">
        <v>27</v>
      </c>
      <c r="M8" s="149" t="s">
        <v>28</v>
      </c>
      <c r="N8" s="20"/>
      <c r="O8" s="148" t="s">
        <v>44</v>
      </c>
      <c r="P8" s="148"/>
      <c r="Q8" s="148"/>
      <c r="R8" s="20"/>
      <c r="S8" s="148" t="s">
        <v>31</v>
      </c>
      <c r="T8" s="148"/>
      <c r="U8" s="148"/>
      <c r="V8" s="21"/>
      <c r="W8" s="148" t="s">
        <v>30</v>
      </c>
      <c r="X8" s="148"/>
      <c r="Y8" s="148"/>
      <c r="Z8" s="22"/>
      <c r="AA8" s="23"/>
      <c r="AB8" s="22"/>
      <c r="AC8" s="24"/>
    </row>
    <row r="9" spans="1:29" s="25" customFormat="1" ht="72" x14ac:dyDescent="0.35">
      <c r="A9" s="160" t="str">
        <f>Kortingspercentages!A6</f>
        <v>Categorie: Elektrische (kleine) personenbussen</v>
      </c>
      <c r="B9" s="161"/>
      <c r="C9" s="18"/>
      <c r="D9" s="26" t="s">
        <v>2</v>
      </c>
      <c r="E9" s="27" t="s">
        <v>3</v>
      </c>
      <c r="F9" s="27" t="s">
        <v>4</v>
      </c>
      <c r="G9" s="19"/>
      <c r="H9" s="28" t="s">
        <v>2</v>
      </c>
      <c r="I9" s="28" t="s">
        <v>3</v>
      </c>
      <c r="J9" s="28" t="s">
        <v>4</v>
      </c>
      <c r="K9" s="19"/>
      <c r="L9" s="150"/>
      <c r="M9" s="150"/>
      <c r="N9" s="20"/>
      <c r="O9" s="27" t="s">
        <v>2</v>
      </c>
      <c r="P9" s="27" t="s">
        <v>3</v>
      </c>
      <c r="Q9" s="27" t="s">
        <v>4</v>
      </c>
      <c r="R9" s="20"/>
      <c r="S9" s="27" t="s">
        <v>10</v>
      </c>
      <c r="T9" s="27" t="s">
        <v>11</v>
      </c>
      <c r="U9" s="27" t="s">
        <v>12</v>
      </c>
      <c r="V9" s="21"/>
      <c r="W9" s="27" t="s">
        <v>10</v>
      </c>
      <c r="X9" s="27" t="s">
        <v>11</v>
      </c>
      <c r="Y9" s="27" t="s">
        <v>12</v>
      </c>
      <c r="Z9" s="89" t="s">
        <v>35</v>
      </c>
      <c r="AA9" s="90" t="s">
        <v>33</v>
      </c>
      <c r="AB9" s="89" t="s">
        <v>36</v>
      </c>
      <c r="AC9" s="24"/>
    </row>
    <row r="10" spans="1:29" x14ac:dyDescent="0.3">
      <c r="A10" s="91" t="str">
        <f>Kortingspercentages!$A$5</f>
        <v>Merk</v>
      </c>
      <c r="B10" s="92" t="str">
        <f>Kortingspercentages!$E$5</f>
        <v>Catalogusprijs minus korting</v>
      </c>
      <c r="C10" s="29"/>
      <c r="D10" s="30"/>
      <c r="E10" s="30"/>
      <c r="F10" s="30"/>
      <c r="G10" s="31"/>
      <c r="H10" s="32"/>
      <c r="I10" s="32"/>
      <c r="J10" s="32"/>
      <c r="K10" s="31"/>
      <c r="L10" s="33"/>
      <c r="M10" s="33"/>
      <c r="N10" s="34"/>
      <c r="O10" s="35"/>
      <c r="P10" s="35"/>
      <c r="Q10" s="30"/>
      <c r="R10" s="34"/>
      <c r="S10" s="36"/>
      <c r="T10" s="36"/>
      <c r="U10" s="36"/>
      <c r="V10" s="37" t="s">
        <v>34</v>
      </c>
      <c r="W10" s="38">
        <v>0.15</v>
      </c>
      <c r="X10" s="38">
        <v>0.35</v>
      </c>
      <c r="Y10" s="38">
        <v>0.5</v>
      </c>
      <c r="Z10" s="39"/>
      <c r="AA10" s="40"/>
      <c r="AB10" s="39"/>
      <c r="AC10" s="41"/>
    </row>
    <row r="11" spans="1:29" s="51" customFormat="1" x14ac:dyDescent="0.3">
      <c r="A11" s="93">
        <f>Kortingspercentages!A7</f>
        <v>0</v>
      </c>
      <c r="B11" s="94">
        <f>Kortingspercentages!E7</f>
        <v>0</v>
      </c>
      <c r="C11" s="42"/>
      <c r="D11" s="108">
        <v>0</v>
      </c>
      <c r="E11" s="109">
        <v>0</v>
      </c>
      <c r="F11" s="109">
        <v>0</v>
      </c>
      <c r="G11" s="43"/>
      <c r="H11" s="110">
        <v>0</v>
      </c>
      <c r="I11" s="110">
        <v>0</v>
      </c>
      <c r="J11" s="110">
        <v>0</v>
      </c>
      <c r="K11" s="43"/>
      <c r="L11" s="109">
        <v>0</v>
      </c>
      <c r="M11" s="109">
        <v>0</v>
      </c>
      <c r="N11" s="44"/>
      <c r="O11" s="45">
        <f>$B11*H11</f>
        <v>0</v>
      </c>
      <c r="P11" s="45">
        <f>$B11*I11</f>
        <v>0</v>
      </c>
      <c r="Q11" s="45">
        <f>$B11*J11</f>
        <v>0</v>
      </c>
      <c r="R11" s="44"/>
      <c r="S11" s="46">
        <f>(B11-O11)/$D$6</f>
        <v>0</v>
      </c>
      <c r="T11" s="46">
        <f>(O11-P11)/$E$6</f>
        <v>0</v>
      </c>
      <c r="U11" s="46">
        <f>(P11-Q11)/$F$6</f>
        <v>0</v>
      </c>
      <c r="V11" s="47"/>
      <c r="W11" s="48">
        <f>D11+$L$11+$M$11+S11</f>
        <v>0</v>
      </c>
      <c r="X11" s="48">
        <f>E11+$L$11+$M$11+T11</f>
        <v>0</v>
      </c>
      <c r="Y11" s="48">
        <f>F11+$L$11+$M$11+U11</f>
        <v>0</v>
      </c>
      <c r="Z11" s="49"/>
      <c r="AA11" s="50"/>
      <c r="AB11" s="49"/>
      <c r="AC11" s="41"/>
    </row>
    <row r="12" spans="1:29" s="51" customFormat="1" ht="36" x14ac:dyDescent="0.3">
      <c r="A12" s="95"/>
      <c r="B12" s="96"/>
      <c r="C12" s="52"/>
      <c r="D12" s="53"/>
      <c r="E12" s="53"/>
      <c r="F12" s="53"/>
      <c r="G12" s="43"/>
      <c r="H12" s="54"/>
      <c r="I12" s="54"/>
      <c r="J12" s="54"/>
      <c r="K12" s="43"/>
      <c r="L12" s="53"/>
      <c r="M12" s="53"/>
      <c r="N12" s="44"/>
      <c r="O12" s="53"/>
      <c r="P12" s="53"/>
      <c r="Q12" s="53"/>
      <c r="R12" s="44"/>
      <c r="S12" s="49"/>
      <c r="T12" s="49"/>
      <c r="U12" s="49"/>
      <c r="V12" s="37" t="s">
        <v>32</v>
      </c>
      <c r="W12" s="55">
        <f>AVERAGE(W11:W11)*$W$10</f>
        <v>0</v>
      </c>
      <c r="X12" s="55">
        <f>AVERAGE(X11:X11)*$X$10</f>
        <v>0</v>
      </c>
      <c r="Y12" s="55">
        <f>AVERAGE(Y11:Y11)*$Y$10</f>
        <v>0</v>
      </c>
      <c r="Z12" s="56">
        <f>SUM(W12:Y12)</f>
        <v>0</v>
      </c>
      <c r="AA12" s="57">
        <v>0.75</v>
      </c>
      <c r="AB12" s="56">
        <f>Z12*AA12</f>
        <v>0</v>
      </c>
      <c r="AC12" s="41"/>
    </row>
    <row r="13" spans="1:29" s="51" customFormat="1" ht="15" customHeight="1" x14ac:dyDescent="0.3">
      <c r="A13" s="95"/>
      <c r="B13" s="96"/>
      <c r="C13" s="52"/>
      <c r="D13" s="53"/>
      <c r="E13" s="53"/>
      <c r="F13" s="53"/>
      <c r="G13" s="43"/>
      <c r="H13" s="54"/>
      <c r="I13" s="54"/>
      <c r="J13" s="54"/>
      <c r="K13" s="43"/>
      <c r="L13" s="53"/>
      <c r="M13" s="53"/>
      <c r="N13" s="44"/>
      <c r="O13" s="53"/>
      <c r="P13" s="53"/>
      <c r="Q13" s="53"/>
      <c r="R13" s="44"/>
      <c r="S13" s="49"/>
      <c r="T13" s="49"/>
      <c r="U13" s="49"/>
      <c r="V13" s="47"/>
      <c r="W13" s="49"/>
      <c r="X13" s="49"/>
      <c r="Y13" s="49"/>
      <c r="Z13" s="49"/>
      <c r="AA13" s="50"/>
      <c r="AB13" s="49"/>
      <c r="AC13" s="41"/>
    </row>
    <row r="14" spans="1:29" s="51" customFormat="1" ht="26.5" customHeight="1" x14ac:dyDescent="0.3">
      <c r="A14" s="179" t="str">
        <f>Kortingspercentages!A8</f>
        <v>Categorie: Elektrische 9-personenbussen</v>
      </c>
      <c r="B14" s="179"/>
      <c r="C14" s="52"/>
      <c r="D14" s="151" t="s">
        <v>26</v>
      </c>
      <c r="E14" s="148"/>
      <c r="F14" s="148"/>
      <c r="G14" s="43"/>
      <c r="H14" s="174" t="s">
        <v>29</v>
      </c>
      <c r="I14" s="174"/>
      <c r="J14" s="174"/>
      <c r="K14" s="43"/>
      <c r="L14" s="149" t="s">
        <v>21</v>
      </c>
      <c r="M14" s="149" t="s">
        <v>22</v>
      </c>
      <c r="N14" s="44"/>
      <c r="O14" s="148" t="str">
        <f>$O$8</f>
        <v>Gegarandeerde restwaarde na X aantal jaar</v>
      </c>
      <c r="P14" s="148"/>
      <c r="Q14" s="148"/>
      <c r="R14" s="44"/>
      <c r="S14" s="148" t="str">
        <f>$S$8</f>
        <v xml:space="preserve">Afschrijving per km per jaar </v>
      </c>
      <c r="T14" s="148"/>
      <c r="U14" s="148"/>
      <c r="V14" s="47"/>
      <c r="W14" s="148" t="s">
        <v>30</v>
      </c>
      <c r="X14" s="148"/>
      <c r="Y14" s="148"/>
      <c r="Z14" s="49"/>
      <c r="AA14" s="50"/>
      <c r="AB14" s="49"/>
      <c r="AC14" s="41"/>
    </row>
    <row r="15" spans="1:29" s="51" customFormat="1" ht="72" x14ac:dyDescent="0.3">
      <c r="A15" s="118" t="str">
        <f>Kortingspercentages!$A$5</f>
        <v>Merk</v>
      </c>
      <c r="B15" s="92" t="str">
        <f>Kortingspercentages!$E$5</f>
        <v>Catalogusprijs minus korting</v>
      </c>
      <c r="C15" s="52"/>
      <c r="D15" s="26" t="s">
        <v>2</v>
      </c>
      <c r="E15" s="27" t="s">
        <v>3</v>
      </c>
      <c r="F15" s="27" t="s">
        <v>4</v>
      </c>
      <c r="G15" s="43"/>
      <c r="H15" s="58" t="s">
        <v>2</v>
      </c>
      <c r="I15" s="28" t="s">
        <v>3</v>
      </c>
      <c r="J15" s="28" t="s">
        <v>4</v>
      </c>
      <c r="K15" s="43"/>
      <c r="L15" s="150"/>
      <c r="M15" s="150"/>
      <c r="N15" s="44"/>
      <c r="O15" s="26" t="s">
        <v>2</v>
      </c>
      <c r="P15" s="27" t="s">
        <v>3</v>
      </c>
      <c r="Q15" s="27" t="s">
        <v>4</v>
      </c>
      <c r="R15" s="44"/>
      <c r="S15" s="26" t="s">
        <v>2</v>
      </c>
      <c r="T15" s="27" t="s">
        <v>3</v>
      </c>
      <c r="U15" s="27" t="s">
        <v>4</v>
      </c>
      <c r="V15" s="47"/>
      <c r="W15" s="27" t="s">
        <v>10</v>
      </c>
      <c r="X15" s="27" t="s">
        <v>11</v>
      </c>
      <c r="Y15" s="27" t="s">
        <v>12</v>
      </c>
      <c r="Z15" s="89" t="s">
        <v>35</v>
      </c>
      <c r="AA15" s="90" t="s">
        <v>33</v>
      </c>
      <c r="AB15" s="89" t="s">
        <v>36</v>
      </c>
      <c r="AC15" s="41"/>
    </row>
    <row r="16" spans="1:29" s="51" customFormat="1" x14ac:dyDescent="0.3">
      <c r="A16" s="119">
        <f>Kortingspercentages!A9</f>
        <v>0</v>
      </c>
      <c r="B16" s="98">
        <f>Kortingspercentages!E9</f>
        <v>0</v>
      </c>
      <c r="C16" s="52"/>
      <c r="D16" s="111">
        <v>0</v>
      </c>
      <c r="E16" s="111">
        <v>0</v>
      </c>
      <c r="F16" s="111">
        <v>0</v>
      </c>
      <c r="G16" s="43"/>
      <c r="H16" s="107">
        <v>0</v>
      </c>
      <c r="I16" s="107">
        <v>0</v>
      </c>
      <c r="J16" s="107">
        <v>0</v>
      </c>
      <c r="K16" s="43"/>
      <c r="L16" s="111">
        <v>0</v>
      </c>
      <c r="M16" s="111">
        <v>0</v>
      </c>
      <c r="N16" s="44"/>
      <c r="O16" s="59">
        <f>$B16*H16</f>
        <v>0</v>
      </c>
      <c r="P16" s="59">
        <f>$B16*I16</f>
        <v>0</v>
      </c>
      <c r="Q16" s="59">
        <f>$B16*J16</f>
        <v>0</v>
      </c>
      <c r="R16" s="44"/>
      <c r="S16" s="46">
        <f>(B16-O16)/$D$6</f>
        <v>0</v>
      </c>
      <c r="T16" s="46">
        <f>(O16-P16)/$E$6</f>
        <v>0</v>
      </c>
      <c r="U16" s="46">
        <f>(P16-Q16)/$F$6</f>
        <v>0</v>
      </c>
      <c r="V16" s="47"/>
      <c r="W16" s="48">
        <f>D16+$L$16+$M$16+S16</f>
        <v>0</v>
      </c>
      <c r="X16" s="48">
        <f>E16+$L$16+$M$16+T16</f>
        <v>0</v>
      </c>
      <c r="Y16" s="48">
        <f>F16+$L$16+$M$16+U16</f>
        <v>0</v>
      </c>
      <c r="Z16" s="49"/>
      <c r="AA16" s="50"/>
      <c r="AB16" s="49"/>
      <c r="AC16" s="41"/>
    </row>
    <row r="17" spans="1:29" s="51" customFormat="1" ht="36" x14ac:dyDescent="0.3">
      <c r="A17" s="95"/>
      <c r="B17" s="96"/>
      <c r="C17" s="52"/>
      <c r="D17" s="53"/>
      <c r="E17" s="53"/>
      <c r="F17" s="53"/>
      <c r="G17" s="43"/>
      <c r="H17" s="54"/>
      <c r="I17" s="54"/>
      <c r="J17" s="54"/>
      <c r="K17" s="43"/>
      <c r="L17" s="53"/>
      <c r="M17" s="53"/>
      <c r="N17" s="44"/>
      <c r="O17" s="53"/>
      <c r="P17" s="53"/>
      <c r="Q17" s="53"/>
      <c r="R17" s="44"/>
      <c r="S17" s="60"/>
      <c r="T17" s="60"/>
      <c r="U17" s="60"/>
      <c r="V17" s="37" t="s">
        <v>32</v>
      </c>
      <c r="W17" s="55">
        <f>AVERAGE(W16:W16)*$W$10</f>
        <v>0</v>
      </c>
      <c r="X17" s="55">
        <f>AVERAGE(X16:X16)*$X$10</f>
        <v>0</v>
      </c>
      <c r="Y17" s="55">
        <f>AVERAGE(Y16:Y16)*$Y$10</f>
        <v>0</v>
      </c>
      <c r="Z17" s="56">
        <f>SUM(W17:Y17)</f>
        <v>0</v>
      </c>
      <c r="AA17" s="57">
        <v>0.25</v>
      </c>
      <c r="AB17" s="56">
        <f>Z17*AA17</f>
        <v>0</v>
      </c>
      <c r="AC17" s="41"/>
    </row>
    <row r="18" spans="1:29" s="51" customFormat="1" x14ac:dyDescent="0.3">
      <c r="A18" s="99"/>
      <c r="B18" s="100"/>
      <c r="C18" s="52"/>
      <c r="D18" s="53"/>
      <c r="E18" s="53"/>
      <c r="F18" s="53"/>
      <c r="G18" s="43"/>
      <c r="H18" s="54"/>
      <c r="I18" s="54"/>
      <c r="J18" s="54"/>
      <c r="K18" s="43"/>
      <c r="L18" s="53"/>
      <c r="M18" s="53"/>
      <c r="N18" s="44"/>
      <c r="O18" s="53"/>
      <c r="P18" s="53"/>
      <c r="Q18" s="53"/>
      <c r="R18" s="44"/>
      <c r="S18" s="49"/>
      <c r="T18" s="49"/>
      <c r="U18" s="49"/>
      <c r="V18" s="47"/>
      <c r="W18" s="49"/>
      <c r="X18" s="49"/>
      <c r="Y18" s="49"/>
      <c r="Z18" s="49"/>
      <c r="AA18" s="50"/>
      <c r="AB18" s="49"/>
      <c r="AC18" s="41"/>
    </row>
    <row r="19" spans="1:29" s="65" customFormat="1" ht="34.5" customHeight="1" x14ac:dyDescent="0.35">
      <c r="A19" s="101"/>
      <c r="B19" s="101"/>
      <c r="C19" s="34"/>
      <c r="D19" s="34"/>
      <c r="E19" s="34"/>
      <c r="F19" s="34"/>
      <c r="G19" s="31"/>
      <c r="H19" s="61"/>
      <c r="I19" s="61"/>
      <c r="J19" s="61"/>
      <c r="K19" s="31"/>
      <c r="L19" s="49"/>
      <c r="M19" s="49"/>
      <c r="N19" s="34"/>
      <c r="O19" s="62"/>
      <c r="P19" s="62"/>
      <c r="Q19" s="62"/>
      <c r="R19" s="34"/>
      <c r="S19" s="63"/>
      <c r="T19" s="63"/>
      <c r="U19" s="49"/>
      <c r="V19" s="47"/>
      <c r="W19" s="170" t="s">
        <v>43</v>
      </c>
      <c r="X19" s="170"/>
      <c r="Y19" s="170"/>
      <c r="Z19" s="170"/>
      <c r="AA19" s="171"/>
      <c r="AB19" s="64">
        <f>AB12+AB17</f>
        <v>0</v>
      </c>
      <c r="AC19" s="41"/>
    </row>
    <row r="20" spans="1:29" s="65" customFormat="1" ht="16.5" customHeight="1" x14ac:dyDescent="0.3">
      <c r="A20" s="102"/>
      <c r="B20" s="102"/>
      <c r="C20" s="66"/>
      <c r="D20" s="66"/>
      <c r="E20" s="66"/>
      <c r="F20" s="66"/>
      <c r="G20" s="67"/>
      <c r="H20" s="68"/>
      <c r="I20" s="68"/>
      <c r="J20" s="68"/>
      <c r="K20" s="67"/>
      <c r="L20" s="69"/>
      <c r="M20" s="69"/>
      <c r="N20" s="66"/>
      <c r="O20" s="70"/>
      <c r="P20" s="70"/>
      <c r="Q20" s="70"/>
      <c r="R20" s="66"/>
      <c r="S20" s="71"/>
      <c r="T20" s="71"/>
      <c r="U20" s="69"/>
      <c r="V20" s="72"/>
      <c r="W20" s="69"/>
      <c r="X20" s="69"/>
      <c r="Y20" s="69"/>
      <c r="Z20" s="69"/>
      <c r="AA20" s="73"/>
      <c r="AB20" s="69"/>
      <c r="AC20" s="74"/>
    </row>
  </sheetData>
  <sheetProtection algorithmName="SHA-512" hashValue="rGHbnbSmJRAwUbyt7kuOBGzpVl7HZ/HONoDR6MTEAnmJ6jr/HkGIpQL2MmatXlgOFwcZ9o7peOg3k2L37EMV+g==" saltValue="RmPAIaWae5xl1EGj6A2XMg==" spinCount="100000" sheet="1" objects="1" scenarios="1"/>
  <mergeCells count="29">
    <mergeCell ref="O14:Q14"/>
    <mergeCell ref="S14:U14"/>
    <mergeCell ref="W14:Y14"/>
    <mergeCell ref="W19:AA19"/>
    <mergeCell ref="A14:B14"/>
    <mergeCell ref="D14:F14"/>
    <mergeCell ref="H14:J14"/>
    <mergeCell ref="L14:L15"/>
    <mergeCell ref="M14:M15"/>
    <mergeCell ref="A4:AC4"/>
    <mergeCell ref="D8:F8"/>
    <mergeCell ref="H8:J8"/>
    <mergeCell ref="L8:L9"/>
    <mergeCell ref="O8:Q8"/>
    <mergeCell ref="S8:U8"/>
    <mergeCell ref="W8:Y8"/>
    <mergeCell ref="A9:B9"/>
    <mergeCell ref="M8:M9"/>
    <mergeCell ref="A5:B6"/>
    <mergeCell ref="H5:I5"/>
    <mergeCell ref="H6:I6"/>
    <mergeCell ref="A1:AC1"/>
    <mergeCell ref="A2:AC2"/>
    <mergeCell ref="A3:C3"/>
    <mergeCell ref="D3:G3"/>
    <mergeCell ref="H3:K3"/>
    <mergeCell ref="L3:R3"/>
    <mergeCell ref="S3:V3"/>
    <mergeCell ref="W3:A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AA904-ACCB-4197-BC00-F66D47DBF6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C0E179-441A-4E21-BC4D-3EE228893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Overzicht prijzenblad</vt:lpstr>
      <vt:lpstr>Kortingspercentages</vt:lpstr>
      <vt:lpstr>Tm 10.000</vt:lpstr>
      <vt:lpstr>10.001 - 20.000</vt:lpstr>
      <vt:lpstr>20.001 - 30.000</vt:lpstr>
      <vt:lpstr>30.001 - 40.000</vt:lpstr>
      <vt:lpstr>40.001 - 50.000</vt:lpstr>
      <vt:lpstr>Vanaf 50.001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2022-11-30T07:17:20Z</dcterms:modified>
</cp:coreProperties>
</file>