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svg" ContentType="image/svg+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tables/table1.xml" ContentType="application/vnd.openxmlformats-officedocument.spreadsheetml.table+xml"/>
  <Override PartName="/xl/drawings/drawing2.xml" ContentType="application/vnd.openxmlformats-officedocument.drawing+xml"/>
  <Override PartName="/xl/ctrlProps/ctrlProp2.xml" ContentType="application/vnd.ms-excel.controlproperties+xml"/>
  <Override PartName="/xl/tables/table2.xml" ContentType="application/vnd.openxmlformats-officedocument.spreadsheetml.table+xml"/>
  <Override PartName="/xl/drawings/drawing3.xml" ContentType="application/vnd.openxmlformats-officedocument.drawing+xml"/>
  <Override PartName="/xl/ctrlProps/ctrlProp3.xml" ContentType="application/vnd.ms-excel.controlproperties+xml"/>
  <Override PartName="/xl/tables/table3.xml" ContentType="application/vnd.openxmlformats-officedocument.spreadsheetml.table+xml"/>
  <Override PartName="/xl/drawings/drawing4.xml" ContentType="application/vnd.openxmlformats-officedocument.drawing+xml"/>
  <Override PartName="/xl/ctrlProps/ctrlProp4.xml" ContentType="application/vnd.ms-excel.controlproperties+xml"/>
  <Override PartName="/xl/tables/table4.xml" ContentType="application/vnd.openxmlformats-officedocument.spreadsheetml.table+xml"/>
  <Override PartName="/xl/drawings/drawing5.xml" ContentType="application/vnd.openxmlformats-officedocument.drawing+xml"/>
  <Override PartName="/xl/ctrlProps/ctrlProp5.xml" ContentType="application/vnd.ms-excel.controlproperties+xml"/>
  <Override PartName="/xl/tables/table5.xml" ContentType="application/vnd.openxmlformats-officedocument.spreadsheetml.table+xml"/>
  <Override PartName="/xl/drawings/drawing6.xml" ContentType="application/vnd.openxmlformats-officedocument.drawing+xml"/>
  <Override PartName="/xl/ctrlProps/ctrlProp6.xml" ContentType="application/vnd.ms-excel.controlproperties+xml"/>
  <Override PartName="/xl/tables/table6.xml" ContentType="application/vnd.openxmlformats-officedocument.spreadsheetml.table+xml"/>
  <Override PartName="/xl/drawings/drawing7.xml" ContentType="application/vnd.openxmlformats-officedocument.drawing+xml"/>
  <Override PartName="/xl/ctrlProps/ctrlProp7.xml" ContentType="application/vnd.ms-excel.controlproperties+xml"/>
  <Override PartName="/xl/tables/table7.xml" ContentType="application/vnd.openxmlformats-officedocument.spreadsheetml.table+xml"/>
  <Override PartName="/xl/drawings/drawing8.xml" ContentType="application/vnd.openxmlformats-officedocument.drawing+xml"/>
  <Override PartName="/xl/ctrlProps/ctrlProp8.xml" ContentType="application/vnd.ms-excel.controlproperties+xml"/>
  <Override PartName="/xl/tables/table8.xml" ContentType="application/vnd.openxmlformats-officedocument.spreadsheetml.table+xml"/>
  <Override PartName="/xl/tables/table9.xml" ContentType="application/vnd.openxmlformats-officedocument.spreadsheetml.table+xml"/>
  <Override PartName="/xl/tables/table10.xml" ContentType="application/vnd.openxmlformats-officedocument.spreadsheetml.table+xml"/>
  <Override PartName="/xl/tables/table11.xml" ContentType="application/vnd.openxmlformats-officedocument.spreadsheetml.table+xml"/>
  <Override PartName="/xl/tables/table12.xml" ContentType="application/vnd.openxmlformats-officedocument.spreadsheetml.table+xml"/>
  <Override PartName="/xl/tables/table13.xml" ContentType="application/vnd.openxmlformats-officedocument.spreadsheetml.table+xml"/>
  <Override PartName="/xl/tables/table14.xml" ContentType="application/vnd.openxmlformats-officedocument.spreadsheetml.table+xml"/>
  <Override PartName="/xl/tables/table15.xml" ContentType="application/vnd.openxmlformats-officedocument.spreadsheetml.table+xml"/>
  <Override PartName="/xl/tables/table16.xml" ContentType="application/vnd.openxmlformats-officedocument.spreadsheetml.table+xml"/>
  <Override PartName="/xl/tables/table17.xml" ContentType="application/vnd.openxmlformats-officedocument.spreadsheetml.tab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225"/>
  <workbookPr codeName="ThisWorkbook" defaultThemeVersion="166925"/>
  <mc:AlternateContent xmlns:mc="http://schemas.openxmlformats.org/markup-compatibility/2006">
    <mc:Choice Requires="x15">
      <x15ac:absPath xmlns:x15ac="http://schemas.microsoft.com/office/spreadsheetml/2010/11/ac" url="Z:\Downloads\"/>
    </mc:Choice>
  </mc:AlternateContent>
  <xr:revisionPtr revIDLastSave="0" documentId="8_{9F5F0ECF-8E7E-4E3F-95F4-4DD962EB658D}" xr6:coauthVersionLast="47" xr6:coauthVersionMax="47" xr10:uidLastSave="{00000000-0000-0000-0000-000000000000}"/>
  <bookViews>
    <workbookView xWindow="-120" yWindow="-120" windowWidth="29040" windowHeight="15840" tabRatio="731" firstSheet="1" activeTab="1" xr2:uid="{4BFBE45B-A570-8F40-8435-CFE5B6EB4ECB}"/>
  </bookViews>
  <sheets>
    <sheet name="Maatregelscore MW" sheetId="2" state="hidden" r:id="rId1"/>
    <sheet name="Toelichting" sheetId="11" r:id="rId2"/>
    <sheet name="Referentie" sheetId="14" r:id="rId3"/>
    <sheet name="Voorbeeld" sheetId="15" r:id="rId4"/>
    <sheet name="Maatregelscore T" sheetId="5" state="hidden" r:id="rId5"/>
    <sheet name="jaar 1" sheetId="16" r:id="rId6"/>
    <sheet name="jaar 2" sheetId="18" r:id="rId7"/>
    <sheet name="jaar 3" sheetId="19" r:id="rId8"/>
    <sheet name="jaar 4" sheetId="20" r:id="rId9"/>
    <sheet name="jaar 5" sheetId="21" r:id="rId10"/>
    <sheet name="jaar 6" sheetId="22" r:id="rId11"/>
    <sheet name="Verzamelblad" sheetId="17" r:id="rId12"/>
    <sheet name="Brongegevens" sheetId="3" r:id="rId13"/>
  </sheets>
  <externalReferences>
    <externalReference r:id="rId14"/>
  </externalReferences>
  <definedNames>
    <definedName name="_xlnm.Print_Area" localSheetId="5">'jaar 1'!$B$2:$N$26</definedName>
    <definedName name="_xlnm.Print_Area" localSheetId="6">'jaar 2'!$B$2:$N$26</definedName>
    <definedName name="_xlnm.Print_Area" localSheetId="7">'jaar 3'!$B$2:$N$26</definedName>
    <definedName name="_xlnm.Print_Area" localSheetId="8">'jaar 4'!$B$2:$N$26</definedName>
    <definedName name="_xlnm.Print_Area" localSheetId="9">'jaar 5'!$B$2:$N$26</definedName>
    <definedName name="_xlnm.Print_Area" localSheetId="10">'jaar 6'!$B$2:$N$26</definedName>
    <definedName name="_xlnm.Print_Area" localSheetId="2">Referentie!$B$2:$N$9</definedName>
    <definedName name="_xlnm.Print_Area" localSheetId="3">Voorbeeld!$B$2:$N$13</definedName>
    <definedName name="bezettingsgraad" localSheetId="5">TblBezettingsgraad[bezettingsgraad]</definedName>
    <definedName name="bezettingsgraad" localSheetId="6">TblBezettingsgraad[bezettingsgraad]</definedName>
    <definedName name="bezettingsgraad" localSheetId="7">TblBezettingsgraad[bezettingsgraad]</definedName>
    <definedName name="bezettingsgraad" localSheetId="8">TblBezettingsgraad[bezettingsgraad]</definedName>
    <definedName name="bezettingsgraad" localSheetId="9">TblBezettingsgraad[bezettingsgraad]</definedName>
    <definedName name="bezettingsgraad" localSheetId="10">TblBezettingsgraad[bezettingsgraad]</definedName>
    <definedName name="bezettingsgraad" localSheetId="2">TblBezettingsgraad[bezettingsgraad]</definedName>
    <definedName name="bezettingsgraad" localSheetId="11">[1]!TblBezettingsgraad[bezettingsgraad]</definedName>
    <definedName name="bezettingsgraad" localSheetId="3">TblBezettingsgraad[bezettingsgraad]</definedName>
    <definedName name="bezettingsgraad">TblBezettingsgraad[bezettingsgraad]</definedName>
    <definedName name="brandstof" localSheetId="5">TblBrandstof[Brandstof]</definedName>
    <definedName name="brandstof" localSheetId="6">TblBrandstof[Brandstof]</definedName>
    <definedName name="brandstof" localSheetId="7">TblBrandstof[Brandstof]</definedName>
    <definedName name="brandstof" localSheetId="8">TblBrandstof[Brandstof]</definedName>
    <definedName name="brandstof" localSheetId="9">TblBrandstof[Brandstof]</definedName>
    <definedName name="brandstof" localSheetId="10">TblBrandstof[Brandstof]</definedName>
    <definedName name="brandstof" localSheetId="2">TblBrandstof[Brandstof]</definedName>
    <definedName name="brandstof" localSheetId="11">[1]!TblBrandstof[Brandstof]</definedName>
    <definedName name="brandstof" localSheetId="3">TblBrandstof[Brandstof]</definedName>
    <definedName name="brandstof">TblBrandstof[Brandstof]</definedName>
    <definedName name="dichtheid_diesel" localSheetId="11">[1]Brongegevens!$J$4</definedName>
    <definedName name="dichtheid_diesel">Brongegevens!$J$4</definedName>
    <definedName name="Diesel__B7" localSheetId="5">TblMotortypeKeuze[Diesel]</definedName>
    <definedName name="Diesel__B7" localSheetId="6">TblMotortypeKeuze[Diesel]</definedName>
    <definedName name="Diesel__B7" localSheetId="7">TblMotortypeKeuze[Diesel]</definedName>
    <definedName name="Diesel__B7" localSheetId="8">TblMotortypeKeuze[Diesel]</definedName>
    <definedName name="Diesel__B7" localSheetId="9">TblMotortypeKeuze[Diesel]</definedName>
    <definedName name="Diesel__B7" localSheetId="10">TblMotortypeKeuze[Diesel]</definedName>
    <definedName name="Diesel__B7" localSheetId="2">TblMotortypeKeuze[Diesel]</definedName>
    <definedName name="Diesel__B7" localSheetId="11">[1]!TblMotortypeKeuze[Diesel]</definedName>
    <definedName name="Diesel__B7" localSheetId="3">TblMotortypeKeuze[Diesel]</definedName>
    <definedName name="Diesel__B7">TblMotortypeKeuze[Diesel]</definedName>
    <definedName name="Diesel__fo" localSheetId="5">TblMotortypeKeuze[Diesel]</definedName>
    <definedName name="Diesel__fo" localSheetId="6">TblMotortypeKeuze[Diesel]</definedName>
    <definedName name="Diesel__fo" localSheetId="7">TblMotortypeKeuze[Diesel]</definedName>
    <definedName name="Diesel__fo" localSheetId="8">TblMotortypeKeuze[Diesel]</definedName>
    <definedName name="Diesel__fo" localSheetId="9">TblMotortypeKeuze[Diesel]</definedName>
    <definedName name="Diesel__fo" localSheetId="10">TblMotortypeKeuze[Diesel]</definedName>
    <definedName name="Diesel__fo" localSheetId="2">TblMotortypeKeuze[Diesel]</definedName>
    <definedName name="Diesel__fo" localSheetId="11">[1]!TblMotortypeKeuze[Diesel]</definedName>
    <definedName name="Diesel__fo" localSheetId="3">TblMotortypeKeuze[Diesel]</definedName>
    <definedName name="Diesel__fo">TblMotortypeKeuze[Diesel]</definedName>
    <definedName name="elekt" localSheetId="5">TblMotortypeKeuze[Elektrisch]</definedName>
    <definedName name="elekt" localSheetId="6">TblMotortypeKeuze[Elektrisch]</definedName>
    <definedName name="elekt" localSheetId="7">TblMotortypeKeuze[Elektrisch]</definedName>
    <definedName name="elekt" localSheetId="8">TblMotortypeKeuze[Elektrisch]</definedName>
    <definedName name="elekt" localSheetId="9">TblMotortypeKeuze[Elektrisch]</definedName>
    <definedName name="elekt" localSheetId="10">TblMotortypeKeuze[Elektrisch]</definedName>
    <definedName name="elekt" localSheetId="2">TblMotortypeKeuze[Elektrisch]</definedName>
    <definedName name="elekt" localSheetId="11">[1]!TblMotortypeKeuze[Elektrisch]</definedName>
    <definedName name="elekt" localSheetId="3">TblMotortypeKeuze[Elektrisch]</definedName>
    <definedName name="elekt">TblMotortypeKeuze[Elektrisch]</definedName>
    <definedName name="emissiefactor_diesel" localSheetId="11">[1]Brongegevens!$G$4</definedName>
    <definedName name="emissiefactor_diesel">Brongegevens!$G$4</definedName>
    <definedName name="Euro">Brongegevens!$E$4:$E$17</definedName>
    <definedName name="motortypes" localSheetId="5">TblMotortype[Motortype]</definedName>
    <definedName name="motortypes" localSheetId="6">TblMotortype[Motortype]</definedName>
    <definedName name="motortypes" localSheetId="7">TblMotortype[Motortype]</definedName>
    <definedName name="motortypes" localSheetId="8">TblMotortype[Motortype]</definedName>
    <definedName name="motortypes" localSheetId="9">TblMotortype[Motortype]</definedName>
    <definedName name="motortypes" localSheetId="10">TblMotortype[Motortype]</definedName>
    <definedName name="motortypes" localSheetId="2">TblMotortype[Motortype]</definedName>
    <definedName name="motortypes" localSheetId="11">[1]!TblMotortype[Motortype]</definedName>
    <definedName name="motortypes" localSheetId="3">TblMotortype[Motortype]</definedName>
    <definedName name="motortypes">TblMotortype[Motortype]</definedName>
    <definedName name="motortypest" localSheetId="5">TblMotortypeT[Motortype]</definedName>
    <definedName name="motortypest" localSheetId="6">TblMotortypeT[Motortype]</definedName>
    <definedName name="motortypest" localSheetId="7">TblMotortypeT[Motortype]</definedName>
    <definedName name="motortypest" localSheetId="8">TblMotortypeT[Motortype]</definedName>
    <definedName name="motortypest" localSheetId="9">TblMotortypeT[Motortype]</definedName>
    <definedName name="motortypest" localSheetId="10">TblMotortypeT[Motortype]</definedName>
    <definedName name="motortypest" localSheetId="2">TblMotortypeT[Motortype]</definedName>
    <definedName name="motortypest" localSheetId="11">[1]!TblMotortypeT[Motortype]</definedName>
    <definedName name="motortypest" localSheetId="3">TblMotortypeT[Motortype]</definedName>
    <definedName name="motortypest">TblMotortypeT[Motortype]</definedName>
    <definedName name="overi" localSheetId="5">TblMotortypeKeuze[Overig]</definedName>
    <definedName name="overi" localSheetId="6">TblMotortypeKeuze[Overig]</definedName>
    <definedName name="overi" localSheetId="7">TblMotortypeKeuze[Overig]</definedName>
    <definedName name="overi" localSheetId="8">TblMotortypeKeuze[Overig]</definedName>
    <definedName name="overi" localSheetId="9">TblMotortypeKeuze[Overig]</definedName>
    <definedName name="overi" localSheetId="10">TblMotortypeKeuze[Overig]</definedName>
    <definedName name="overi" localSheetId="2">TblMotortypeKeuze[Overig]</definedName>
    <definedName name="overi" localSheetId="11">[1]!TblMotortypeKeuze[Overig]</definedName>
    <definedName name="overi" localSheetId="3">TblMotortypeKeuze[Overig]</definedName>
    <definedName name="overi">TblMotortypeKeuze[Overig]</definedName>
    <definedName name="stage" localSheetId="5">TblMotortypeKeuze[Stage]</definedName>
    <definedName name="stage" localSheetId="6">TblMotortypeKeuze[Stage]</definedName>
    <definedName name="stage" localSheetId="7">TblMotortypeKeuze[Stage]</definedName>
    <definedName name="stage" localSheetId="8">TblMotortypeKeuze[Stage]</definedName>
    <definedName name="stage" localSheetId="9">TblMotortypeKeuze[Stage]</definedName>
    <definedName name="stage" localSheetId="10">TblMotortypeKeuze[Stage]</definedName>
    <definedName name="stage" localSheetId="2">TblMotortypeKeuze[Stage]</definedName>
    <definedName name="stage" localSheetId="11">[1]!TblMotortypeKeuze[Stage]</definedName>
    <definedName name="stage" localSheetId="3">TblMotortypeKeuze[Stage]</definedName>
    <definedName name="stage">TblMotortypeKeuze[Stage]</definedName>
    <definedName name="stookwaarde_diesel" localSheetId="11">[1]Brongegevens!$H$4</definedName>
    <definedName name="stookwaarde_diesel">Brongegevens!$H$4</definedName>
    <definedName name="stroom_gro" localSheetId="5">TblMotortypeKeuze[Groene stroom]</definedName>
    <definedName name="stroom_gro" localSheetId="6">TblMotortypeKeuze[Groene stroom]</definedName>
    <definedName name="stroom_gro" localSheetId="7">TblMotortypeKeuze[Groene stroom]</definedName>
    <definedName name="stroom_gro" localSheetId="8">TblMotortypeKeuze[Groene stroom]</definedName>
    <definedName name="stroom_gro" localSheetId="9">TblMotortypeKeuze[Groene stroom]</definedName>
    <definedName name="stroom_gro" localSheetId="10">TblMotortypeKeuze[Groene stroom]</definedName>
    <definedName name="stroom_gro" localSheetId="2">TblMotortypeKeuze[Groene stroom]</definedName>
    <definedName name="stroom_gro" localSheetId="11">[1]!TblMotortypeKeuze[Groene stroom]</definedName>
    <definedName name="stroom_gro" localSheetId="3">TblMotortypeKeuze[Groene stroom]</definedName>
    <definedName name="stroom_gro">TblMotortypeKeuze[Groene stroom]</definedName>
    <definedName name="types" localSheetId="5">TblType[Type]</definedName>
    <definedName name="types" localSheetId="6">TblType[Type]</definedName>
    <definedName name="types" localSheetId="7">TblType[Type]</definedName>
    <definedName name="types" localSheetId="8">TblType[Type]</definedName>
    <definedName name="types" localSheetId="9">TblType[Type]</definedName>
    <definedName name="types" localSheetId="10">TblType[Type]</definedName>
    <definedName name="types" localSheetId="2">TblType[Type]</definedName>
    <definedName name="types" localSheetId="11">[1]!TblType[Type]</definedName>
    <definedName name="types" localSheetId="3">TblType[Type]</definedName>
    <definedName name="types">TblType[Type]</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B3" i="17" l="1"/>
  <c r="B2" i="17"/>
  <c r="M6" i="14"/>
  <c r="O6" i="3"/>
  <c r="E6" i="14"/>
  <c r="F6" i="14" s="1"/>
  <c r="O5" i="3"/>
  <c r="L6" i="3"/>
  <c r="L4" i="3"/>
  <c r="M4" i="3"/>
  <c r="M6" i="3"/>
  <c r="K4" i="3"/>
  <c r="N6" i="3"/>
  <c r="D26" i="22"/>
  <c r="O25" i="22"/>
  <c r="F25" i="22"/>
  <c r="M25" i="22" s="1"/>
  <c r="N25" i="22" s="1"/>
  <c r="E25" i="22"/>
  <c r="O24" i="22"/>
  <c r="E24" i="22"/>
  <c r="F24" i="22" s="1"/>
  <c r="M24" i="22" s="1"/>
  <c r="N24" i="22" s="1"/>
  <c r="O23" i="22"/>
  <c r="E23" i="22"/>
  <c r="F23" i="22" s="1"/>
  <c r="M23" i="22" s="1"/>
  <c r="N23" i="22" s="1"/>
  <c r="O22" i="22"/>
  <c r="E22" i="22"/>
  <c r="F22" i="22" s="1"/>
  <c r="M22" i="22" s="1"/>
  <c r="N22" i="22" s="1"/>
  <c r="O21" i="22"/>
  <c r="E21" i="22"/>
  <c r="F21" i="22" s="1"/>
  <c r="M21" i="22" s="1"/>
  <c r="N21" i="22" s="1"/>
  <c r="O20" i="22"/>
  <c r="E20" i="22"/>
  <c r="F20" i="22" s="1"/>
  <c r="M20" i="22" s="1"/>
  <c r="N20" i="22" s="1"/>
  <c r="O19" i="22"/>
  <c r="E19" i="22"/>
  <c r="F19" i="22" s="1"/>
  <c r="M19" i="22" s="1"/>
  <c r="N19" i="22" s="1"/>
  <c r="O18" i="22"/>
  <c r="E18" i="22"/>
  <c r="F18" i="22" s="1"/>
  <c r="M18" i="22" s="1"/>
  <c r="N18" i="22" s="1"/>
  <c r="O17" i="22"/>
  <c r="E17" i="22"/>
  <c r="F17" i="22" s="1"/>
  <c r="M17" i="22" s="1"/>
  <c r="N17" i="22" s="1"/>
  <c r="O16" i="22"/>
  <c r="F16" i="22"/>
  <c r="M16" i="22" s="1"/>
  <c r="N16" i="22" s="1"/>
  <c r="E16" i="22"/>
  <c r="O15" i="22"/>
  <c r="E15" i="22"/>
  <c r="F15" i="22" s="1"/>
  <c r="M15" i="22" s="1"/>
  <c r="N15" i="22" s="1"/>
  <c r="O14" i="22"/>
  <c r="E14" i="22"/>
  <c r="F14" i="22" s="1"/>
  <c r="M14" i="22" s="1"/>
  <c r="N14" i="22" s="1"/>
  <c r="O13" i="22"/>
  <c r="E13" i="22"/>
  <c r="F13" i="22" s="1"/>
  <c r="M13" i="22" s="1"/>
  <c r="N13" i="22" s="1"/>
  <c r="O12" i="22"/>
  <c r="E12" i="22"/>
  <c r="F12" i="22" s="1"/>
  <c r="M12" i="22" s="1"/>
  <c r="N12" i="22" s="1"/>
  <c r="O11" i="22"/>
  <c r="E11" i="22"/>
  <c r="F11" i="22" s="1"/>
  <c r="M11" i="22" s="1"/>
  <c r="N11" i="22" s="1"/>
  <c r="O10" i="22"/>
  <c r="E10" i="22"/>
  <c r="F10" i="22" s="1"/>
  <c r="M10" i="22" s="1"/>
  <c r="N10" i="22" s="1"/>
  <c r="O9" i="22"/>
  <c r="E9" i="22"/>
  <c r="F9" i="22" s="1"/>
  <c r="M9" i="22" s="1"/>
  <c r="N9" i="22" s="1"/>
  <c r="O8" i="22"/>
  <c r="E8" i="22"/>
  <c r="F8" i="22" s="1"/>
  <c r="M8" i="22" s="1"/>
  <c r="N8" i="22" s="1"/>
  <c r="O7" i="22"/>
  <c r="F7" i="22"/>
  <c r="M7" i="22" s="1"/>
  <c r="N7" i="22" s="1"/>
  <c r="E7" i="22"/>
  <c r="O6" i="22"/>
  <c r="E6" i="22"/>
  <c r="E26" i="22" s="1"/>
  <c r="D26" i="21"/>
  <c r="O25" i="21"/>
  <c r="F25" i="21"/>
  <c r="M25" i="21" s="1"/>
  <c r="N25" i="21" s="1"/>
  <c r="E25" i="21"/>
  <c r="O24" i="21"/>
  <c r="E24" i="21"/>
  <c r="F24" i="21" s="1"/>
  <c r="M24" i="21" s="1"/>
  <c r="N24" i="21" s="1"/>
  <c r="O23" i="21"/>
  <c r="E23" i="21"/>
  <c r="F23" i="21" s="1"/>
  <c r="M23" i="21" s="1"/>
  <c r="N23" i="21" s="1"/>
  <c r="O22" i="21"/>
  <c r="E22" i="21"/>
  <c r="F22" i="21" s="1"/>
  <c r="M22" i="21" s="1"/>
  <c r="N22" i="21" s="1"/>
  <c r="O21" i="21"/>
  <c r="E21" i="21"/>
  <c r="F21" i="21" s="1"/>
  <c r="M21" i="21" s="1"/>
  <c r="N21" i="21" s="1"/>
  <c r="O20" i="21"/>
  <c r="E20" i="21"/>
  <c r="F20" i="21" s="1"/>
  <c r="M20" i="21" s="1"/>
  <c r="N20" i="21" s="1"/>
  <c r="O19" i="21"/>
  <c r="E19" i="21"/>
  <c r="F19" i="21" s="1"/>
  <c r="M19" i="21" s="1"/>
  <c r="N19" i="21" s="1"/>
  <c r="O18" i="21"/>
  <c r="E18" i="21"/>
  <c r="F18" i="21" s="1"/>
  <c r="M18" i="21" s="1"/>
  <c r="N18" i="21" s="1"/>
  <c r="O17" i="21"/>
  <c r="F17" i="21"/>
  <c r="M17" i="21" s="1"/>
  <c r="N17" i="21" s="1"/>
  <c r="E17" i="21"/>
  <c r="O16" i="21"/>
  <c r="F16" i="21"/>
  <c r="M16" i="21" s="1"/>
  <c r="N16" i="21" s="1"/>
  <c r="E16" i="21"/>
  <c r="O15" i="21"/>
  <c r="E15" i="21"/>
  <c r="F15" i="21" s="1"/>
  <c r="M15" i="21" s="1"/>
  <c r="N15" i="21" s="1"/>
  <c r="O14" i="21"/>
  <c r="E14" i="21"/>
  <c r="F14" i="21" s="1"/>
  <c r="M14" i="21" s="1"/>
  <c r="N14" i="21" s="1"/>
  <c r="O13" i="21"/>
  <c r="E13" i="21"/>
  <c r="F13" i="21" s="1"/>
  <c r="M13" i="21" s="1"/>
  <c r="N13" i="21" s="1"/>
  <c r="O12" i="21"/>
  <c r="E12" i="21"/>
  <c r="F12" i="21" s="1"/>
  <c r="M12" i="21" s="1"/>
  <c r="N12" i="21" s="1"/>
  <c r="O11" i="21"/>
  <c r="E11" i="21"/>
  <c r="F11" i="21" s="1"/>
  <c r="M11" i="21" s="1"/>
  <c r="N11" i="21" s="1"/>
  <c r="O10" i="21"/>
  <c r="E10" i="21"/>
  <c r="F10" i="21" s="1"/>
  <c r="M10" i="21" s="1"/>
  <c r="N10" i="21" s="1"/>
  <c r="O9" i="21"/>
  <c r="E9" i="21"/>
  <c r="F9" i="21" s="1"/>
  <c r="M9" i="21" s="1"/>
  <c r="N9" i="21" s="1"/>
  <c r="O8" i="21"/>
  <c r="F8" i="21"/>
  <c r="M8" i="21" s="1"/>
  <c r="N8" i="21" s="1"/>
  <c r="E8" i="21"/>
  <c r="O7" i="21"/>
  <c r="F7" i="21"/>
  <c r="M7" i="21" s="1"/>
  <c r="N7" i="21" s="1"/>
  <c r="E7" i="21"/>
  <c r="O6" i="21"/>
  <c r="E6" i="21"/>
  <c r="E26" i="21" s="1"/>
  <c r="D26" i="20"/>
  <c r="O25" i="20"/>
  <c r="F25" i="20"/>
  <c r="M25" i="20" s="1"/>
  <c r="N25" i="20" s="1"/>
  <c r="E25" i="20"/>
  <c r="O24" i="20"/>
  <c r="E24" i="20"/>
  <c r="F24" i="20" s="1"/>
  <c r="M24" i="20" s="1"/>
  <c r="N24" i="20" s="1"/>
  <c r="O23" i="20"/>
  <c r="E23" i="20"/>
  <c r="F23" i="20" s="1"/>
  <c r="M23" i="20" s="1"/>
  <c r="N23" i="20" s="1"/>
  <c r="O22" i="20"/>
  <c r="E22" i="20"/>
  <c r="F22" i="20" s="1"/>
  <c r="M22" i="20" s="1"/>
  <c r="N22" i="20" s="1"/>
  <c r="O21" i="20"/>
  <c r="E21" i="20"/>
  <c r="F21" i="20" s="1"/>
  <c r="M21" i="20" s="1"/>
  <c r="N21" i="20" s="1"/>
  <c r="O20" i="20"/>
  <c r="E20" i="20"/>
  <c r="F20" i="20" s="1"/>
  <c r="M20" i="20" s="1"/>
  <c r="N20" i="20" s="1"/>
  <c r="O19" i="20"/>
  <c r="E19" i="20"/>
  <c r="F19" i="20" s="1"/>
  <c r="M19" i="20" s="1"/>
  <c r="N19" i="20" s="1"/>
  <c r="O18" i="20"/>
  <c r="E18" i="20"/>
  <c r="F18" i="20" s="1"/>
  <c r="M18" i="20" s="1"/>
  <c r="N18" i="20" s="1"/>
  <c r="O17" i="20"/>
  <c r="E17" i="20"/>
  <c r="F17" i="20" s="1"/>
  <c r="M17" i="20" s="1"/>
  <c r="N17" i="20" s="1"/>
  <c r="O16" i="20"/>
  <c r="E16" i="20"/>
  <c r="F16" i="20" s="1"/>
  <c r="M16" i="20" s="1"/>
  <c r="N16" i="20" s="1"/>
  <c r="O15" i="20"/>
  <c r="E15" i="20"/>
  <c r="F15" i="20" s="1"/>
  <c r="M15" i="20" s="1"/>
  <c r="N15" i="20" s="1"/>
  <c r="O14" i="20"/>
  <c r="E14" i="20"/>
  <c r="F14" i="20" s="1"/>
  <c r="M14" i="20" s="1"/>
  <c r="N14" i="20" s="1"/>
  <c r="O13" i="20"/>
  <c r="E13" i="20"/>
  <c r="F13" i="20" s="1"/>
  <c r="M13" i="20" s="1"/>
  <c r="N13" i="20" s="1"/>
  <c r="O12" i="20"/>
  <c r="E12" i="20"/>
  <c r="F12" i="20" s="1"/>
  <c r="M12" i="20" s="1"/>
  <c r="N12" i="20" s="1"/>
  <c r="O11" i="20"/>
  <c r="E11" i="20"/>
  <c r="F11" i="20" s="1"/>
  <c r="M11" i="20" s="1"/>
  <c r="N11" i="20" s="1"/>
  <c r="O10" i="20"/>
  <c r="E10" i="20"/>
  <c r="F10" i="20" s="1"/>
  <c r="M10" i="20" s="1"/>
  <c r="N10" i="20" s="1"/>
  <c r="O9" i="20"/>
  <c r="E9" i="20"/>
  <c r="F9" i="20" s="1"/>
  <c r="M9" i="20" s="1"/>
  <c r="N9" i="20" s="1"/>
  <c r="O8" i="20"/>
  <c r="E8" i="20"/>
  <c r="F8" i="20" s="1"/>
  <c r="M8" i="20" s="1"/>
  <c r="N8" i="20" s="1"/>
  <c r="O7" i="20"/>
  <c r="E7" i="20"/>
  <c r="F7" i="20" s="1"/>
  <c r="M7" i="20" s="1"/>
  <c r="N7" i="20" s="1"/>
  <c r="O6" i="20"/>
  <c r="E6" i="20"/>
  <c r="D26" i="19"/>
  <c r="O25" i="19"/>
  <c r="E25" i="19"/>
  <c r="F25" i="19" s="1"/>
  <c r="M25" i="19" s="1"/>
  <c r="N25" i="19" s="1"/>
  <c r="O24" i="19"/>
  <c r="E24" i="19"/>
  <c r="F24" i="19" s="1"/>
  <c r="M24" i="19" s="1"/>
  <c r="N24" i="19" s="1"/>
  <c r="O23" i="19"/>
  <c r="E23" i="19"/>
  <c r="F23" i="19" s="1"/>
  <c r="M23" i="19" s="1"/>
  <c r="N23" i="19" s="1"/>
  <c r="O22" i="19"/>
  <c r="E22" i="19"/>
  <c r="F22" i="19" s="1"/>
  <c r="M22" i="19" s="1"/>
  <c r="N22" i="19" s="1"/>
  <c r="O21" i="19"/>
  <c r="E21" i="19"/>
  <c r="F21" i="19" s="1"/>
  <c r="M21" i="19" s="1"/>
  <c r="N21" i="19" s="1"/>
  <c r="O20" i="19"/>
  <c r="E20" i="19"/>
  <c r="F20" i="19" s="1"/>
  <c r="M20" i="19" s="1"/>
  <c r="N20" i="19" s="1"/>
  <c r="O19" i="19"/>
  <c r="E19" i="19"/>
  <c r="F19" i="19" s="1"/>
  <c r="M19" i="19" s="1"/>
  <c r="N19" i="19" s="1"/>
  <c r="O18" i="19"/>
  <c r="E18" i="19"/>
  <c r="F18" i="19" s="1"/>
  <c r="M18" i="19" s="1"/>
  <c r="N18" i="19" s="1"/>
  <c r="O17" i="19"/>
  <c r="E17" i="19"/>
  <c r="F17" i="19" s="1"/>
  <c r="M17" i="19" s="1"/>
  <c r="N17" i="19" s="1"/>
  <c r="O16" i="19"/>
  <c r="E16" i="19"/>
  <c r="F16" i="19" s="1"/>
  <c r="M16" i="19" s="1"/>
  <c r="N16" i="19" s="1"/>
  <c r="O15" i="19"/>
  <c r="E15" i="19"/>
  <c r="F15" i="19" s="1"/>
  <c r="M15" i="19" s="1"/>
  <c r="N15" i="19" s="1"/>
  <c r="O14" i="19"/>
  <c r="E14" i="19"/>
  <c r="F14" i="19" s="1"/>
  <c r="M14" i="19" s="1"/>
  <c r="N14" i="19" s="1"/>
  <c r="O13" i="19"/>
  <c r="E13" i="19"/>
  <c r="F13" i="19" s="1"/>
  <c r="M13" i="19" s="1"/>
  <c r="N13" i="19" s="1"/>
  <c r="O12" i="19"/>
  <c r="E12" i="19"/>
  <c r="F12" i="19" s="1"/>
  <c r="M12" i="19" s="1"/>
  <c r="N12" i="19" s="1"/>
  <c r="O11" i="19"/>
  <c r="E11" i="19"/>
  <c r="F11" i="19" s="1"/>
  <c r="M11" i="19" s="1"/>
  <c r="N11" i="19" s="1"/>
  <c r="O10" i="19"/>
  <c r="E10" i="19"/>
  <c r="F10" i="19" s="1"/>
  <c r="M10" i="19" s="1"/>
  <c r="N10" i="19" s="1"/>
  <c r="O9" i="19"/>
  <c r="E9" i="19"/>
  <c r="F9" i="19" s="1"/>
  <c r="M9" i="19" s="1"/>
  <c r="N9" i="19" s="1"/>
  <c r="O8" i="19"/>
  <c r="E8" i="19"/>
  <c r="F8" i="19" s="1"/>
  <c r="M8" i="19" s="1"/>
  <c r="N8" i="19" s="1"/>
  <c r="O7" i="19"/>
  <c r="E7" i="19"/>
  <c r="F7" i="19" s="1"/>
  <c r="M7" i="19" s="1"/>
  <c r="N7" i="19" s="1"/>
  <c r="O6" i="19"/>
  <c r="E6" i="19"/>
  <c r="D26" i="18"/>
  <c r="O25" i="18"/>
  <c r="E25" i="18"/>
  <c r="F25" i="18" s="1"/>
  <c r="M25" i="18" s="1"/>
  <c r="N25" i="18" s="1"/>
  <c r="O24" i="18"/>
  <c r="E24" i="18"/>
  <c r="F24" i="18" s="1"/>
  <c r="M24" i="18" s="1"/>
  <c r="N24" i="18" s="1"/>
  <c r="O23" i="18"/>
  <c r="E23" i="18"/>
  <c r="F23" i="18" s="1"/>
  <c r="M23" i="18" s="1"/>
  <c r="N23" i="18" s="1"/>
  <c r="O22" i="18"/>
  <c r="E22" i="18"/>
  <c r="F22" i="18" s="1"/>
  <c r="M22" i="18" s="1"/>
  <c r="N22" i="18" s="1"/>
  <c r="O21" i="18"/>
  <c r="E21" i="18"/>
  <c r="F21" i="18" s="1"/>
  <c r="M21" i="18" s="1"/>
  <c r="N21" i="18" s="1"/>
  <c r="O20" i="18"/>
  <c r="E20" i="18"/>
  <c r="F20" i="18" s="1"/>
  <c r="M20" i="18" s="1"/>
  <c r="N20" i="18" s="1"/>
  <c r="O19" i="18"/>
  <c r="E19" i="18"/>
  <c r="F19" i="18" s="1"/>
  <c r="M19" i="18" s="1"/>
  <c r="N19" i="18" s="1"/>
  <c r="O18" i="18"/>
  <c r="E18" i="18"/>
  <c r="F18" i="18" s="1"/>
  <c r="M18" i="18" s="1"/>
  <c r="N18" i="18" s="1"/>
  <c r="O17" i="18"/>
  <c r="E17" i="18"/>
  <c r="F17" i="18" s="1"/>
  <c r="M17" i="18" s="1"/>
  <c r="N17" i="18" s="1"/>
  <c r="O16" i="18"/>
  <c r="E16" i="18"/>
  <c r="F16" i="18" s="1"/>
  <c r="M16" i="18" s="1"/>
  <c r="N16" i="18" s="1"/>
  <c r="O15" i="18"/>
  <c r="E15" i="18"/>
  <c r="F15" i="18" s="1"/>
  <c r="M15" i="18" s="1"/>
  <c r="N15" i="18" s="1"/>
  <c r="O14" i="18"/>
  <c r="E14" i="18"/>
  <c r="F14" i="18" s="1"/>
  <c r="M14" i="18" s="1"/>
  <c r="N14" i="18" s="1"/>
  <c r="O13" i="18"/>
  <c r="E13" i="18"/>
  <c r="F13" i="18" s="1"/>
  <c r="M13" i="18" s="1"/>
  <c r="N13" i="18" s="1"/>
  <c r="O12" i="18"/>
  <c r="E12" i="18"/>
  <c r="F12" i="18" s="1"/>
  <c r="M12" i="18" s="1"/>
  <c r="N12" i="18" s="1"/>
  <c r="O11" i="18"/>
  <c r="E11" i="18"/>
  <c r="F11" i="18" s="1"/>
  <c r="M11" i="18" s="1"/>
  <c r="N11" i="18" s="1"/>
  <c r="O10" i="18"/>
  <c r="E10" i="18"/>
  <c r="F10" i="18" s="1"/>
  <c r="M10" i="18" s="1"/>
  <c r="N10" i="18" s="1"/>
  <c r="O9" i="18"/>
  <c r="E9" i="18"/>
  <c r="F9" i="18" s="1"/>
  <c r="M9" i="18" s="1"/>
  <c r="N9" i="18" s="1"/>
  <c r="O8" i="18"/>
  <c r="E8" i="18"/>
  <c r="F8" i="18" s="1"/>
  <c r="M8" i="18" s="1"/>
  <c r="N8" i="18" s="1"/>
  <c r="O7" i="18"/>
  <c r="E7" i="18"/>
  <c r="F7" i="18" s="1"/>
  <c r="M7" i="18" s="1"/>
  <c r="N7" i="18" s="1"/>
  <c r="O6" i="18"/>
  <c r="E6" i="18"/>
  <c r="D9" i="14"/>
  <c r="D26" i="16"/>
  <c r="D13" i="15"/>
  <c r="E6" i="16"/>
  <c r="F6" i="16" s="1"/>
  <c r="N6" i="14" l="1"/>
  <c r="E26" i="19"/>
  <c r="F6" i="22"/>
  <c r="E26" i="20"/>
  <c r="F6" i="21"/>
  <c r="F6" i="20"/>
  <c r="F6" i="19"/>
  <c r="E26" i="18"/>
  <c r="F6" i="18"/>
  <c r="E6" i="15"/>
  <c r="F6" i="15" s="1"/>
  <c r="M6" i="22" l="1"/>
  <c r="F26" i="22"/>
  <c r="M6" i="21"/>
  <c r="F26" i="21"/>
  <c r="M6" i="20"/>
  <c r="F26" i="20"/>
  <c r="M6" i="19"/>
  <c r="F26" i="19"/>
  <c r="M6" i="18"/>
  <c r="F26" i="18"/>
  <c r="O25" i="16"/>
  <c r="E25" i="16"/>
  <c r="F25" i="16" s="1"/>
  <c r="M25" i="16" s="1"/>
  <c r="N25" i="16" s="1"/>
  <c r="O24" i="16"/>
  <c r="E24" i="16"/>
  <c r="F24" i="16" s="1"/>
  <c r="M24" i="16" s="1"/>
  <c r="N24" i="16" s="1"/>
  <c r="O23" i="16"/>
  <c r="E23" i="16"/>
  <c r="F23" i="16" s="1"/>
  <c r="M23" i="16" s="1"/>
  <c r="N23" i="16" s="1"/>
  <c r="O22" i="16"/>
  <c r="E22" i="16"/>
  <c r="F22" i="16" s="1"/>
  <c r="M22" i="16" s="1"/>
  <c r="N22" i="16" s="1"/>
  <c r="O21" i="16"/>
  <c r="E21" i="16"/>
  <c r="F21" i="16" s="1"/>
  <c r="M21" i="16" s="1"/>
  <c r="N21" i="16" s="1"/>
  <c r="O20" i="16"/>
  <c r="E20" i="16"/>
  <c r="F20" i="16" s="1"/>
  <c r="M20" i="16" s="1"/>
  <c r="N20" i="16" s="1"/>
  <c r="O19" i="16"/>
  <c r="E19" i="16"/>
  <c r="F19" i="16" s="1"/>
  <c r="M19" i="16" s="1"/>
  <c r="N19" i="16" s="1"/>
  <c r="O18" i="16"/>
  <c r="E18" i="16"/>
  <c r="F18" i="16" s="1"/>
  <c r="M18" i="16" s="1"/>
  <c r="N18" i="16" s="1"/>
  <c r="O17" i="16"/>
  <c r="E17" i="16"/>
  <c r="F17" i="16" s="1"/>
  <c r="M17" i="16" s="1"/>
  <c r="N17" i="16" s="1"/>
  <c r="O16" i="16"/>
  <c r="E16" i="16"/>
  <c r="F16" i="16" s="1"/>
  <c r="M16" i="16" s="1"/>
  <c r="N16" i="16" s="1"/>
  <c r="O15" i="16"/>
  <c r="E15" i="16"/>
  <c r="F15" i="16" s="1"/>
  <c r="M15" i="16" s="1"/>
  <c r="N15" i="16" s="1"/>
  <c r="O14" i="16"/>
  <c r="E14" i="16"/>
  <c r="F14" i="16" s="1"/>
  <c r="M14" i="16" s="1"/>
  <c r="N14" i="16" s="1"/>
  <c r="O13" i="16"/>
  <c r="E13" i="16"/>
  <c r="F13" i="16" s="1"/>
  <c r="M13" i="16" s="1"/>
  <c r="N13" i="16" s="1"/>
  <c r="O12" i="16"/>
  <c r="E12" i="16"/>
  <c r="F12" i="16" s="1"/>
  <c r="M12" i="16" s="1"/>
  <c r="N12" i="16" s="1"/>
  <c r="O11" i="16"/>
  <c r="E11" i="16"/>
  <c r="F11" i="16" s="1"/>
  <c r="M11" i="16" s="1"/>
  <c r="N11" i="16" s="1"/>
  <c r="O10" i="16"/>
  <c r="E10" i="16"/>
  <c r="F10" i="16" s="1"/>
  <c r="M10" i="16" s="1"/>
  <c r="N10" i="16" s="1"/>
  <c r="O9" i="16"/>
  <c r="E9" i="16"/>
  <c r="F9" i="16" s="1"/>
  <c r="M9" i="16" s="1"/>
  <c r="N9" i="16" s="1"/>
  <c r="O8" i="16"/>
  <c r="E8" i="16"/>
  <c r="F8" i="16" s="1"/>
  <c r="M8" i="16" s="1"/>
  <c r="N8" i="16" s="1"/>
  <c r="O7" i="16"/>
  <c r="E7" i="16"/>
  <c r="F7" i="16" s="1"/>
  <c r="M7" i="16" s="1"/>
  <c r="N7" i="16" s="1"/>
  <c r="O6" i="16"/>
  <c r="E7" i="15"/>
  <c r="F7" i="15" s="1"/>
  <c r="E8" i="15"/>
  <c r="F8" i="15" s="1"/>
  <c r="E9" i="15"/>
  <c r="F9" i="15" s="1"/>
  <c r="E10" i="15"/>
  <c r="F10" i="15" s="1"/>
  <c r="M10" i="15" s="1"/>
  <c r="N10" i="15" s="1"/>
  <c r="E11" i="15"/>
  <c r="F11" i="15" s="1"/>
  <c r="M11" i="15" s="1"/>
  <c r="N11" i="15" s="1"/>
  <c r="E12" i="15"/>
  <c r="F12" i="15" s="1"/>
  <c r="M12" i="15" s="1"/>
  <c r="N12" i="15" s="1"/>
  <c r="E8" i="14"/>
  <c r="O12" i="15"/>
  <c r="O11" i="15"/>
  <c r="O10" i="15"/>
  <c r="O9" i="15"/>
  <c r="O8" i="15"/>
  <c r="O7" i="15"/>
  <c r="O6" i="15"/>
  <c r="O8" i="14"/>
  <c r="O6" i="14"/>
  <c r="M26" i="22" l="1"/>
  <c r="N6" i="22"/>
  <c r="N26" i="22" s="1"/>
  <c r="M26" i="21"/>
  <c r="N6" i="21"/>
  <c r="N26" i="21" s="1"/>
  <c r="N6" i="20"/>
  <c r="N26" i="20" s="1"/>
  <c r="M26" i="20"/>
  <c r="N6" i="19"/>
  <c r="N26" i="19" s="1"/>
  <c r="M26" i="19"/>
  <c r="M26" i="18"/>
  <c r="N6" i="18"/>
  <c r="N26" i="18" s="1"/>
  <c r="F26" i="16"/>
  <c r="F8" i="14"/>
  <c r="M8" i="14" s="1"/>
  <c r="N8" i="14" s="1"/>
  <c r="E26" i="16"/>
  <c r="M6" i="16"/>
  <c r="E13" i="15"/>
  <c r="F13" i="15"/>
  <c r="E9" i="14"/>
  <c r="F9" i="14" l="1"/>
  <c r="M26" i="16"/>
  <c r="N6" i="16"/>
  <c r="N26" i="16" s="1"/>
  <c r="M23" i="3" l="1"/>
  <c r="N23" i="3" s="1"/>
  <c r="O23" i="3" s="1"/>
  <c r="L7" i="3"/>
  <c r="M7" i="3" s="1"/>
  <c r="N7" i="3" s="1"/>
  <c r="O7" i="3" s="1"/>
  <c r="M20" i="3"/>
  <c r="N20" i="3" s="1"/>
  <c r="O20" i="3" s="1"/>
  <c r="M22" i="3"/>
  <c r="N22" i="3" s="1"/>
  <c r="O22" i="3" s="1"/>
  <c r="L10" i="3"/>
  <c r="L5" i="3"/>
  <c r="M5" i="3" s="1"/>
  <c r="N5" i="3" s="1"/>
  <c r="N4" i="3"/>
  <c r="O4" i="3" s="1"/>
  <c r="L9" i="3"/>
  <c r="L16" i="3"/>
  <c r="N16" i="3" s="1"/>
  <c r="O16" i="3" s="1"/>
  <c r="L18" i="3"/>
  <c r="L8" i="3"/>
  <c r="M8" i="3" s="1"/>
  <c r="N8" i="3" s="1"/>
  <c r="O8" i="3" s="1"/>
  <c r="L12" i="3"/>
  <c r="L13" i="3"/>
  <c r="M21" i="3"/>
  <c r="N21" i="3" s="1"/>
  <c r="O21" i="3" s="1"/>
  <c r="L11" i="3"/>
  <c r="L17" i="3"/>
  <c r="M17" i="3" s="1"/>
  <c r="L15" i="3"/>
  <c r="N15" i="3" s="1"/>
  <c r="O15" i="3" s="1"/>
  <c r="L14" i="3"/>
  <c r="L19" i="3"/>
  <c r="M9" i="3" l="1"/>
  <c r="N9" i="3" s="1"/>
  <c r="N19" i="3"/>
  <c r="O19" i="3" s="1"/>
  <c r="N17" i="3"/>
  <c r="O17" i="3" s="1"/>
  <c r="N13" i="3"/>
  <c r="O13" i="3" s="1"/>
  <c r="N18" i="3"/>
  <c r="O18" i="3" s="1"/>
  <c r="M10" i="3"/>
  <c r="N10" i="3" s="1"/>
  <c r="O10" i="3" s="1"/>
  <c r="N14" i="3"/>
  <c r="O14" i="3" s="1"/>
  <c r="M11" i="3"/>
  <c r="N11" i="3" s="1"/>
  <c r="O11" i="3" s="1"/>
  <c r="M12" i="3"/>
  <c r="N12" i="3" s="1"/>
  <c r="O12" i="3" s="1"/>
  <c r="M6" i="15"/>
  <c r="N6" i="15" s="1"/>
  <c r="M7" i="15"/>
  <c r="N7" i="15" s="1"/>
  <c r="M8" i="15"/>
  <c r="N8" i="15" s="1"/>
  <c r="M9" i="15" l="1"/>
  <c r="N9" i="15" s="1"/>
  <c r="N13" i="15" s="1"/>
  <c r="O9" i="3"/>
  <c r="N9" i="14"/>
  <c r="M9" i="14"/>
  <c r="M13" i="15" l="1"/>
  <c r="B4" i="17"/>
  <c r="B7" i="17" s="1"/>
</calcChain>
</file>

<file path=xl/sharedStrings.xml><?xml version="1.0" encoding="utf-8"?>
<sst xmlns="http://schemas.openxmlformats.org/spreadsheetml/2006/main" count="717" uniqueCount="270">
  <si>
    <t>invulvelden</t>
  </si>
  <si>
    <t>Naam machine</t>
  </si>
  <si>
    <t>motorvermogen</t>
  </si>
  <si>
    <t>eenheid</t>
  </si>
  <si>
    <t>kW</t>
  </si>
  <si>
    <t>draaiuren</t>
  </si>
  <si>
    <t>h</t>
  </si>
  <si>
    <t>opmerkingen</t>
  </si>
  <si>
    <t>Invoer</t>
  </si>
  <si>
    <t>kg CO2</t>
  </si>
  <si>
    <t>moet liggen tussen 37-560 kW</t>
  </si>
  <si>
    <t>invulveld</t>
  </si>
  <si>
    <t>dieselgebruik</t>
  </si>
  <si>
    <t>kg/kWh</t>
  </si>
  <si>
    <t>37-75 kW</t>
  </si>
  <si>
    <t>75-130 kW</t>
  </si>
  <si>
    <t>130-560 kW</t>
  </si>
  <si>
    <t>MJ/kg</t>
  </si>
  <si>
    <t>stookwaarde diesel</t>
  </si>
  <si>
    <t>bron</t>
  </si>
  <si>
    <t>TNO EMMA</t>
  </si>
  <si>
    <t>STREAM</t>
  </si>
  <si>
    <t>diesel b7 2020 blend</t>
  </si>
  <si>
    <t>Opmerkingen</t>
  </si>
  <si>
    <t>TNO-034-UT-2009-01782 RP-ML</t>
  </si>
  <si>
    <t>bezettingsgraad</t>
  </si>
  <si>
    <t>Stap 1</t>
  </si>
  <si>
    <t>Berekenen benodigde energievraag (MJ) per machine</t>
  </si>
  <si>
    <t>Energievraag</t>
  </si>
  <si>
    <t>zie stap 1</t>
  </si>
  <si>
    <t>Mj/kg</t>
  </si>
  <si>
    <t>dichtheid diesel</t>
  </si>
  <si>
    <t xml:space="preserve"> kg/l</t>
  </si>
  <si>
    <t>emissiefactor diesel</t>
  </si>
  <si>
    <t xml:space="preserve">Stap 2 </t>
  </si>
  <si>
    <t>in te vullen door inschrijver</t>
  </si>
  <si>
    <t>Motortype</t>
  </si>
  <si>
    <t>Brandstof</t>
  </si>
  <si>
    <t xml:space="preserve">Aandeel diesel </t>
  </si>
  <si>
    <t>Hybride</t>
  </si>
  <si>
    <t>HND</t>
  </si>
  <si>
    <t>variant: vastzetten op 1 uur (door opdrachtgever)</t>
  </si>
  <si>
    <t>keuzemenu: standaard: stage IIIb</t>
  </si>
  <si>
    <t>Stage II</t>
  </si>
  <si>
    <t>Stage IIIa</t>
  </si>
  <si>
    <t>Stage IIIb</t>
  </si>
  <si>
    <t>Stage IV</t>
  </si>
  <si>
    <t>Stage V</t>
  </si>
  <si>
    <t>(standaard)</t>
  </si>
  <si>
    <t xml:space="preserve">Keuzemenu: </t>
  </si>
  <si>
    <t>Benzine (E10, 2020 blend)</t>
  </si>
  <si>
    <t>Bio-ethanol (100%)</t>
  </si>
  <si>
    <t>E85</t>
  </si>
  <si>
    <t>Diesel (B7, 2020 blend)</t>
  </si>
  <si>
    <t>Biodiesel (HVO)</t>
  </si>
  <si>
    <t>Biodiesel (FAME)</t>
  </si>
  <si>
    <t>GTL</t>
  </si>
  <si>
    <t>CNG (aardgas)</t>
  </si>
  <si>
    <t>Bio-CNG (groengas)</t>
  </si>
  <si>
    <t>LNG</t>
  </si>
  <si>
    <t>Bio-LNG</t>
  </si>
  <si>
    <t>LPG</t>
  </si>
  <si>
    <t>Waterstof grijs</t>
  </si>
  <si>
    <t>Waterstof groen</t>
  </si>
  <si>
    <t>Stroom (onbekend)</t>
  </si>
  <si>
    <t>Stroom (groen)</t>
  </si>
  <si>
    <t xml:space="preserve">Indien diesel: blend met HVO mogelijk </t>
  </si>
  <si>
    <t>indien blend</t>
  </si>
  <si>
    <t>aandeel HVO</t>
  </si>
  <si>
    <t>berekening score zonder maatregelen per machine</t>
  </si>
  <si>
    <t>som van scores zonder maatregelen per machine</t>
  </si>
  <si>
    <t>Stap 5</t>
  </si>
  <si>
    <t>Stap 6</t>
  </si>
  <si>
    <t>Berekening maatregelscore per machine</t>
  </si>
  <si>
    <t>Totalen</t>
  </si>
  <si>
    <t>som van maatregelscores per machine</t>
  </si>
  <si>
    <t>Projectscore</t>
  </si>
  <si>
    <t>Totale maatregelscore:</t>
  </si>
  <si>
    <t>Projectscore:</t>
  </si>
  <si>
    <t>totale maatregelscore/totale referentiescore</t>
  </si>
  <si>
    <t>Totale score zonder maatregelen</t>
  </si>
  <si>
    <t>Totale CO2-impact zonder maatregelen</t>
  </si>
  <si>
    <t>Totale CO2-impact met maatregelen</t>
  </si>
  <si>
    <t>Berekening CO2-impact per machine incl maatregelen</t>
  </si>
  <si>
    <t>som van  CO2-impact per machine incl maatregelen</t>
  </si>
  <si>
    <t>stap 3</t>
  </si>
  <si>
    <t>Stap 4</t>
  </si>
  <si>
    <t>rekening houden met blend</t>
  </si>
  <si>
    <t xml:space="preserve">maatregelscore per machine = </t>
  </si>
  <si>
    <t>CO2-impact incl maatregelen*waardering stageniveau</t>
  </si>
  <si>
    <t>NB geldt alleen bij gebruik diesel, HVO, GTL</t>
  </si>
  <si>
    <t>Waardering stageniveau</t>
  </si>
  <si>
    <t>Stage IIIb (st)</t>
  </si>
  <si>
    <t>Waardering hybride</t>
  </si>
  <si>
    <t>Waardering HND</t>
  </si>
  <si>
    <t>NB: Geldt altijd voor elektrisch/waterstof</t>
  </si>
  <si>
    <t>Eigen aanname</t>
  </si>
  <si>
    <t>CO2-impact incl maatregelen =</t>
  </si>
  <si>
    <t>Waardering brandstof</t>
  </si>
  <si>
    <t xml:space="preserve"> energievraag (MJ)*waardering brandstof*waardering hybride*waardering HND</t>
  </si>
  <si>
    <t xml:space="preserve">Score zonder maatregelen = </t>
  </si>
  <si>
    <t>(energievraag (MJ)/stookwaarde diesel (MJ/kg)/dichtheid(kg/l))* emissiefactor CO2 (kgCO2)</t>
  </si>
  <si>
    <t xml:space="preserve">energievraag = </t>
  </si>
  <si>
    <t>motorvermogen*draaiuren*dieselgebruik (kg/kWh)*stookwaarde diesel (MJ/kg)* bezettingsgraad (%)</t>
  </si>
  <si>
    <t>Bron:</t>
  </si>
  <si>
    <t>Lijst emissiefactoren | CO2 emissiefactoren</t>
  </si>
  <si>
    <t>Eenheid</t>
  </si>
  <si>
    <t>MJ/l</t>
  </si>
  <si>
    <t>kg</t>
  </si>
  <si>
    <t>liter</t>
  </si>
  <si>
    <t>waardering tov diesel</t>
  </si>
  <si>
    <t>Energiegebruik</t>
  </si>
  <si>
    <t>Stookwaarde</t>
  </si>
  <si>
    <t>Dichtheid</t>
  </si>
  <si>
    <t xml:space="preserve">energie-inhoud </t>
  </si>
  <si>
    <t>Gewicht</t>
  </si>
  <si>
    <t>Hoeveelheid</t>
  </si>
  <si>
    <t>kg/l</t>
  </si>
  <si>
    <t>Benzine (fossiel)</t>
  </si>
  <si>
    <t>Diesel (fossiel)</t>
  </si>
  <si>
    <t>kWh</t>
  </si>
  <si>
    <t>MJ/kWh</t>
  </si>
  <si>
    <t>Biomassa</t>
  </si>
  <si>
    <t>Bestelauto &lt;2 ton</t>
  </si>
  <si>
    <t>Vrachtwagen &lt;10 ton</t>
  </si>
  <si>
    <t>Vrachtwagen 10 - 20 ton</t>
  </si>
  <si>
    <t>Vrachtwagen &gt; 20 ton + aanhanger</t>
  </si>
  <si>
    <t>Vrachtwagen LZV</t>
  </si>
  <si>
    <t>zie tabel brandstoffen</t>
  </si>
  <si>
    <t>tabblad Maattregelscore mobiele werktuigen</t>
  </si>
  <si>
    <t>Naam vrachtwagen</t>
  </si>
  <si>
    <t>Type</t>
  </si>
  <si>
    <t>keuzemenu</t>
  </si>
  <si>
    <t>ton</t>
  </si>
  <si>
    <t>gemiddelde vracht per volle rit</t>
  </si>
  <si>
    <t>km</t>
  </si>
  <si>
    <t>Berekenen benodigde energievraag (MJ) per vrachtwagen</t>
  </si>
  <si>
    <t xml:space="preserve">tonkm per vrachtwagen = </t>
  </si>
  <si>
    <t>aantal ritten</t>
  </si>
  <si>
    <t>afstand per rit (heen en terug)</t>
  </si>
  <si>
    <t>aantal ritten*afstand per rit*gemiddelde vracht</t>
  </si>
  <si>
    <t>energievraag =</t>
  </si>
  <si>
    <t>tonkm*energievraag per tonkm</t>
  </si>
  <si>
    <t>energievraag per tonkm</t>
  </si>
  <si>
    <t>MJ/tonkm</t>
  </si>
  <si>
    <t>TABEL 4</t>
  </si>
  <si>
    <t>Euro 5</t>
  </si>
  <si>
    <t>Euro 6</t>
  </si>
  <si>
    <t>Variant: vastzetten op 1tonkm door opdrachtgever</t>
  </si>
  <si>
    <t>Berekening maatregelscore</t>
  </si>
  <si>
    <t xml:space="preserve"> energievraag (MJ)*waardering brandstof*waardering hybride</t>
  </si>
  <si>
    <t>CO2-impact incl maatregelen*waardering Euroniveau</t>
  </si>
  <si>
    <t>Euro 4</t>
  </si>
  <si>
    <t>Euro 3</t>
  </si>
  <si>
    <t>keuzemenu: standaard: Euro 6</t>
  </si>
  <si>
    <t>Waardering Euroniveau</t>
  </si>
  <si>
    <t>Zware trekker + oplader</t>
  </si>
  <si>
    <t>Totaal</t>
  </si>
  <si>
    <t>bron: TNO EMMA</t>
  </si>
  <si>
    <t>Nee</t>
  </si>
  <si>
    <t>Elektrisch</t>
  </si>
  <si>
    <t>Overig</t>
  </si>
  <si>
    <t>diesel</t>
  </si>
  <si>
    <t>benzine</t>
  </si>
  <si>
    <t>overig</t>
  </si>
  <si>
    <t>elektriciteit</t>
  </si>
  <si>
    <t xml:space="preserve">Waardering </t>
  </si>
  <si>
    <t>bron: TNO-034-UT-2009-01782 RP-ML</t>
  </si>
  <si>
    <t>voertuigen en schepen</t>
  </si>
  <si>
    <t>Categorie</t>
  </si>
  <si>
    <t>eenheid2</t>
  </si>
  <si>
    <t>Energiebron</t>
  </si>
  <si>
    <t>Stroom grijs</t>
  </si>
  <si>
    <t>Stroom onbekend</t>
  </si>
  <si>
    <t>Stroom groen</t>
  </si>
  <si>
    <t>Stage</t>
  </si>
  <si>
    <t>Diesel</t>
  </si>
  <si>
    <t>Groene stroom</t>
  </si>
  <si>
    <t>Bron: STREAM</t>
  </si>
  <si>
    <t>Energievraag per tonkm (MJ/tonkm)</t>
  </si>
  <si>
    <t>bron: STREAM TABEL 4</t>
  </si>
  <si>
    <t>Waardering</t>
  </si>
  <si>
    <t>N.v.t.</t>
  </si>
  <si>
    <t>Naam inschrijver</t>
  </si>
  <si>
    <t>Datum</t>
  </si>
  <si>
    <t>Controlemelding</t>
  </si>
  <si>
    <t>liter of kWh</t>
  </si>
  <si>
    <t>CO2 uitstoot verg 1l diesel</t>
  </si>
  <si>
    <t>Biodiesel (FAME-100%)</t>
  </si>
  <si>
    <t>GTL (100%)</t>
  </si>
  <si>
    <t>Biodiesel (HVO-100%)</t>
  </si>
  <si>
    <t xml:space="preserve">In de Meetlat Materieelinzet worden drie soorten maatregelen meegenomen: </t>
  </si>
  <si>
    <t>De maatregelen die een inschrijver kiest om op te nemen in een aanbieding moeten bij inschrijving worden doorgevoerd en verantwoord.</t>
  </si>
  <si>
    <t>Berekeningswijze</t>
  </si>
  <si>
    <t xml:space="preserve">De gehanteerde emissiefactoren, omrekenwaarden en waarderingen zijn opgenomen in het tabblad 'Brongegevens'. </t>
  </si>
  <si>
    <t>Toelichting bij excel</t>
  </si>
  <si>
    <t>Elektriciteit en Waterstof</t>
  </si>
  <si>
    <t>Waterstof kan op twee manieren toegepast worden:</t>
  </si>
  <si>
    <t>Let op: de excel bij voorkeur per machine in volgorde van 1 tot 9 invullen.</t>
  </si>
  <si>
    <t>Inzet (verdeel 1000 uur over het materieel)</t>
  </si>
  <si>
    <t>Ja</t>
  </si>
  <si>
    <t>Al het materieel</t>
  </si>
  <si>
    <r>
      <t>2</t>
    </r>
    <r>
      <rPr>
        <vertAlign val="superscript"/>
        <sz val="10"/>
        <color theme="0"/>
        <rFont val="Verdana"/>
        <family val="2"/>
      </rPr>
      <t>e</t>
    </r>
    <r>
      <rPr>
        <sz val="10"/>
        <color theme="0"/>
        <rFont val="Verdana"/>
        <family val="2"/>
      </rPr>
      <t xml:space="preserve"> energiebron</t>
    </r>
  </si>
  <si>
    <t>Vermogen
motor
[kW]</t>
  </si>
  <si>
    <t>In te zetten
materieel</t>
  </si>
  <si>
    <t>Type
motor</t>
  </si>
  <si>
    <t>Energie
inhoud
[MJ]</t>
  </si>
  <si>
    <t>Score o.b.v. diesel</t>
  </si>
  <si>
    <r>
      <t>Aandeel 2</t>
    </r>
    <r>
      <rPr>
        <b/>
        <vertAlign val="superscript"/>
        <sz val="10"/>
        <color theme="1"/>
        <rFont val="Verdana"/>
        <family val="2"/>
      </rPr>
      <t>e</t>
    </r>
    <r>
      <rPr>
        <b/>
        <sz val="10"/>
        <color theme="1"/>
        <rFont val="Verdana"/>
        <family val="2"/>
      </rPr>
      <t xml:space="preserve">
energiebron
[%]</t>
    </r>
  </si>
  <si>
    <t>Type 1</t>
  </si>
  <si>
    <t>Type 2</t>
  </si>
  <si>
    <t>Type 3</t>
  </si>
  <si>
    <t>Type 4</t>
  </si>
  <si>
    <t>[kg CO2]</t>
  </si>
  <si>
    <r>
      <t>CO</t>
    </r>
    <r>
      <rPr>
        <vertAlign val="subscript"/>
        <sz val="10"/>
        <color theme="0"/>
        <rFont val="Verdana"/>
        <family val="2"/>
      </rPr>
      <t>2</t>
    </r>
    <r>
      <rPr>
        <sz val="10"/>
        <color theme="0"/>
        <rFont val="Verdana"/>
        <family val="2"/>
      </rPr>
      <t>-impact 
[kg CO2]</t>
    </r>
  </si>
  <si>
    <t>Verschil</t>
  </si>
  <si>
    <t>Uw fictieve korting</t>
  </si>
  <si>
    <t>versie januari 2022</t>
  </si>
  <si>
    <t>Hoe werkt de Meetlat Materieelinzet</t>
  </si>
  <si>
    <r>
      <t>Berekening CO</t>
    </r>
    <r>
      <rPr>
        <b/>
        <vertAlign val="subscript"/>
        <sz val="10"/>
        <color theme="1"/>
        <rFont val="Verdana"/>
        <family val="2"/>
      </rPr>
      <t>2</t>
    </r>
    <r>
      <rPr>
        <b/>
        <sz val="10"/>
        <color theme="1"/>
        <rFont val="Verdana"/>
        <family val="2"/>
      </rPr>
      <t>-uitstoot</t>
    </r>
  </si>
  <si>
    <t>Emissie
[kg CO2]</t>
  </si>
  <si>
    <r>
      <t>Emissie
[kg CO</t>
    </r>
    <r>
      <rPr>
        <b/>
        <vertAlign val="subscript"/>
        <sz val="10"/>
        <color theme="1"/>
        <rFont val="Verdana"/>
        <family val="2"/>
      </rPr>
      <t>2</t>
    </r>
    <r>
      <rPr>
        <b/>
        <sz val="10"/>
        <color theme="1"/>
        <rFont val="Verdana"/>
        <family val="2"/>
      </rPr>
      <t>]</t>
    </r>
  </si>
  <si>
    <r>
      <rPr>
        <u/>
        <sz val="10"/>
        <color theme="1"/>
        <rFont val="Verdana"/>
        <family val="2"/>
      </rPr>
      <t>Waterstof:</t>
    </r>
    <r>
      <rPr>
        <sz val="10"/>
        <color theme="1"/>
        <rFont val="Verdana"/>
        <family val="2"/>
      </rPr>
      <t xml:space="preserve"> voor inzet van waterstof kan in deze aanbesteding altijd 'Waterstof groen' worden aangeklikt. Dit om het gebruik van materieel op waterstof te stimuleren.</t>
    </r>
  </si>
  <si>
    <r>
      <rPr>
        <u/>
        <sz val="10"/>
        <color theme="1"/>
        <rFont val="Verdana"/>
        <family val="2"/>
      </rPr>
      <t>Elektriciteit:</t>
    </r>
    <r>
      <rPr>
        <sz val="10"/>
        <color theme="1"/>
        <rFont val="Verdana"/>
        <family val="2"/>
      </rPr>
      <t xml:space="preserve"> voor inzet van elektriciteit, afkomstig van het net, kan in deze aanbesteding altijd 'Stroom groen' worden aangeklikt. Dit om het gebruik van elektrisch materieel te stimuleren.</t>
    </r>
  </si>
  <si>
    <t>Velden om in te vullen</t>
  </si>
  <si>
    <t>1.</t>
  </si>
  <si>
    <t>2.</t>
  </si>
  <si>
    <t>3.</t>
  </si>
  <si>
    <t>●</t>
  </si>
  <si>
    <t xml:space="preserve">als energiebron bij motortype 'elektrisch materieel'; </t>
  </si>
  <si>
    <t xml:space="preserve">als tweede energiebron (blend met diesel) als waterstof bijgemengd wordt in een verbrandingsmotor. </t>
  </si>
  <si>
    <t>6.</t>
  </si>
  <si>
    <t>7.</t>
  </si>
  <si>
    <t>4.</t>
  </si>
  <si>
    <t>5.</t>
  </si>
  <si>
    <t>8.</t>
  </si>
  <si>
    <t>9.</t>
  </si>
  <si>
    <t xml:space="preserve">Hybride: bedoeld wordt een brandstofmotor, aangevuld met een elektrische aandrijving, waarbij er sprake moet zijn van terugwinning van kinetische energie bij remmen, graven of draaien. </t>
  </si>
  <si>
    <t xml:space="preserve">biodiesel (HVO-100%), biodiesel (FAME-100%), GTL (100%): alleen als eerste energiebron kiezen als machine voor 100% op deze brandstof draait.  </t>
  </si>
  <si>
    <t>Aandeel (%): aandeel van de 2e energiebron op het totaal voor deze machine (in liters - vloeibare brandstof; gewicht - gasvormige brandstof; kWh - stroom).</t>
  </si>
  <si>
    <t xml:space="preserve">2e energiebron: als er sprake is van een blend met diesel, dient bij '2e energiebron' de tweede brandstof aangegeven te worden. </t>
  </si>
  <si>
    <t>Energiebron: keuze van de belangrijkste energiebron (brandstoftype, type stroom).</t>
  </si>
  <si>
    <t>bij een blend met diesel altijd diesel als eerste energiebron kiezen en biodiesel (HVO, FAME), GTL of waterstof als tweede energiebron.</t>
  </si>
  <si>
    <t>Als bij motortype een Stageniveau wordt gekozen, kan als Energiebron alleen diesel, biodiesel of GTL gekozen worden. Als een mengsel (blend) met diesel gebruikt wordt altijd diesel als eerste energiebron kiezen.</t>
  </si>
  <si>
    <t>Als bij motortype 'Elektrisch' wordt gekozen kan bij Energiebron gekozen worden tussen stroom of waterstof.</t>
  </si>
  <si>
    <t>Bij openen Excel macro's accepteren.</t>
  </si>
  <si>
    <t>Tabblad 'referentie': toont de referentie uitstoot waarmee vergeleken wordt bij het verzamelblad.</t>
  </si>
  <si>
    <t>Tabblad 'voorbeeld': een voorbeeld van hoe de tabel ingevuld moet worden.</t>
  </si>
  <si>
    <r>
      <t>CO</t>
    </r>
    <r>
      <rPr>
        <vertAlign val="subscript"/>
        <sz val="10"/>
        <color theme="1"/>
        <rFont val="Verdana"/>
        <family val="2"/>
      </rPr>
      <t>2</t>
    </r>
    <r>
      <rPr>
        <sz val="10"/>
        <color theme="1"/>
        <rFont val="Verdana"/>
        <family val="2"/>
      </rPr>
      <t>-uitstoot</t>
    </r>
  </si>
  <si>
    <r>
      <t>[kg CO</t>
    </r>
    <r>
      <rPr>
        <vertAlign val="subscript"/>
        <sz val="10"/>
        <color theme="1"/>
        <rFont val="Verdana"/>
        <family val="2"/>
      </rPr>
      <t>2</t>
    </r>
    <r>
      <rPr>
        <sz val="10"/>
        <color theme="1"/>
        <rFont val="Verdana"/>
        <family val="2"/>
      </rPr>
      <t>]</t>
    </r>
  </si>
  <si>
    <t>Maximale fictieve korting op materieel</t>
  </si>
  <si>
    <r>
      <t>kg CO</t>
    </r>
    <r>
      <rPr>
        <vertAlign val="subscript"/>
        <sz val="10"/>
        <color theme="1"/>
        <rFont val="Verdana"/>
        <family val="2"/>
      </rPr>
      <t>2</t>
    </r>
    <r>
      <rPr>
        <sz val="10"/>
        <color theme="1"/>
        <rFont val="Verdana"/>
        <family val="2"/>
      </rPr>
      <t>/eenheid (WTW)</t>
    </r>
  </si>
  <si>
    <r>
      <t>CO</t>
    </r>
    <r>
      <rPr>
        <vertAlign val="subscript"/>
        <sz val="10"/>
        <color theme="0"/>
        <rFont val="Verdana"/>
        <family val="2"/>
      </rPr>
      <t>2</t>
    </r>
  </si>
  <si>
    <t>Type motor: hier dient voor dieselmotoren het Stageniveau van de machine aangegeven worden, andere mogelijke keuzes zijn de Euro-klassen, 'Elektrisch' of 'Overig' (bijvoorbeeld gasmotor, benzinemotor).</t>
  </si>
  <si>
    <t xml:space="preserve">inzet van schoner en efficiënter materieel (stage/euro-niveau motoren, hybride aandrijving); </t>
  </si>
  <si>
    <t>gebruik van HVO, biodiesel, aardgas, elektriciteit of waterstof;</t>
  </si>
  <si>
    <t>Referentie uitstoot voor 6 jaar</t>
  </si>
  <si>
    <t>Referentie per jaar</t>
  </si>
  <si>
    <t>Voorbeeld per jaar</t>
  </si>
  <si>
    <t>Uw aanbod voor jaar 1 t/m jaar 6</t>
  </si>
  <si>
    <t>Tabbladen 'jaar x': omschrijf hier het materieel dat u per jaar gaat inzetten. De oranje gekleurde cellen (licht en donker) dienen te worden ingevuld door de inschrijver. De tabel van links naar rechts invullen!</t>
  </si>
  <si>
    <r>
      <t>De Meetlat Materieelinzet is een hulpmiddel om de uitstoot van mobiele werktuigen mee te wegen in de gunning van een aanbesteding. Met de meetlat wordt een score bepaald, gebaseerd op de inzet van materieel en brandstoffen die een inschrijver toezegt bij inschrijving op een aanbesteding. De waardering van het materieel is zoveel mogelijk gebaseerd op een CO</t>
    </r>
    <r>
      <rPr>
        <vertAlign val="subscript"/>
        <sz val="10"/>
        <color theme="1"/>
        <rFont val="Verdana"/>
        <family val="2"/>
      </rPr>
      <t>2</t>
    </r>
    <r>
      <rPr>
        <sz val="10"/>
        <color theme="1"/>
        <rFont val="Verdana"/>
        <family val="2"/>
      </rPr>
      <t>-berekening op basis van kentallen afkomstig van de website www.co2emissiefactoren.nl, aangevuld met aannames voor efficiencymaatregelen en een waardering voor het type motor van het ingezette materieel.</t>
    </r>
  </si>
  <si>
    <t>brandstofreductie door ‘het nieuwe rijden’ en/of 'het nieuwe draaien'.</t>
  </si>
  <si>
    <t>Als referentie wordt uitgegaan van het gebruik van HVO50 en een Euro 5 motor, zonder hybride aandrijving of toepassing van het nieuwe rijden/draaien.</t>
  </si>
  <si>
    <r>
      <t>Op basis van het motorvermogen wordt per type materieel een aanname gemaakt voor de energiebehoefte en CO</t>
    </r>
    <r>
      <rPr>
        <vertAlign val="subscript"/>
        <sz val="10"/>
        <color theme="1"/>
        <rFont val="Verdana"/>
        <family val="2"/>
      </rPr>
      <t>2</t>
    </r>
    <r>
      <rPr>
        <sz val="10"/>
        <color theme="1"/>
        <rFont val="Verdana"/>
        <family val="2"/>
      </rPr>
      <t>-uitstoot, uitgaande van dieselverbruik in een Euro 6 motor. Vervolgens wordt een reductiepercentage berekend als gevolg van de inzet een ander type motor, andere brandstof, inzet van hybride materieel en het toepassen van het nieuwe draaien. Uiteindelijk leidt dat tot een bepaalde CO</t>
    </r>
    <r>
      <rPr>
        <vertAlign val="subscript"/>
        <sz val="10"/>
        <color theme="1"/>
        <rFont val="Verdana"/>
        <family val="2"/>
      </rPr>
      <t>2</t>
    </r>
    <r>
      <rPr>
        <sz val="10"/>
        <color theme="1"/>
        <rFont val="Verdana"/>
        <family val="2"/>
      </rPr>
      <t>-uitstoot per type materieel.</t>
    </r>
  </si>
  <si>
    <t>In te zetten materieel: type materieel benoemen.</t>
  </si>
  <si>
    <t>Vermogen motor: maximaal motorvermogen in kW van het in te zetten materieel (alleen waarden tussen de 37kW en 560 kW kunnen worden ingevoerd).</t>
  </si>
  <si>
    <t>Inzet: het aandeel waarin bet materieel jaarlijks wordt ingezet t.o.v. het al het aangeboden materieel. Verdeel 1.000 uur over al het materieel.</t>
  </si>
  <si>
    <t>HND: aanklikken als het materieel wordt bediend door iemand die werkt volgens Het Nieuwe Draaien/Rijden.</t>
  </si>
  <si>
    <t>Het Nieuwe
Draaien/
Rijden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</si>
</sst>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3" formatCode="_ * #,##0.00_ ;_ * \-#,##0.00_ ;_ * &quot;-&quot;??_ ;_ @_ "/>
    <numFmt numFmtId="164" formatCode="_ * #,##0_ ;_ * \-#,##0_ ;_ * &quot;-&quot;??_ ;_ @_ "/>
    <numFmt numFmtId="165" formatCode="_ [$€-413]\ * #,##0.00_ ;_ [$€-413]\ * \-#,##0.00_ ;_ [$€-413]\ * &quot;-&quot;??_ ;_ @_ "/>
    <numFmt numFmtId="166" formatCode="_ * #,##0.0_ ;_ * \-#,##0.0_ ;_ * &quot;-&quot;??_ ;_ @_ "/>
    <numFmt numFmtId="167" formatCode="_ * #,##0.000_ ;_ * \-#,##0.000_ ;_ * &quot;-&quot;??_ ;_ @_ "/>
  </numFmts>
  <fonts count="20" x14ac:knownFonts="1">
    <font>
      <sz val="12"/>
      <color theme="1"/>
      <name val="Calibri"/>
      <family val="2"/>
      <scheme val="minor"/>
    </font>
    <font>
      <b/>
      <sz val="12"/>
      <color theme="1"/>
      <name val="Calibri"/>
      <family val="2"/>
      <scheme val="minor"/>
    </font>
    <font>
      <sz val="12"/>
      <color theme="1"/>
      <name val="Calibri"/>
      <family val="2"/>
      <scheme val="minor"/>
    </font>
    <font>
      <u/>
      <sz val="12"/>
      <color theme="10"/>
      <name val="Calibri"/>
      <family val="2"/>
      <scheme val="minor"/>
    </font>
    <font>
      <sz val="12"/>
      <color rgb="FF000000"/>
      <name val="Calibri"/>
      <family val="2"/>
    </font>
    <font>
      <sz val="10"/>
      <color theme="1"/>
      <name val="Verdana"/>
      <family val="2"/>
    </font>
    <font>
      <b/>
      <sz val="10"/>
      <color theme="1"/>
      <name val="Verdana"/>
      <family val="2"/>
    </font>
    <font>
      <b/>
      <sz val="10"/>
      <color theme="0"/>
      <name val="Verdana"/>
      <family val="2"/>
    </font>
    <font>
      <sz val="10"/>
      <color theme="0"/>
      <name val="Verdana"/>
      <family val="2"/>
    </font>
    <font>
      <vertAlign val="superscript"/>
      <sz val="10"/>
      <color theme="0"/>
      <name val="Verdana"/>
      <family val="2"/>
    </font>
    <font>
      <sz val="10"/>
      <color rgb="FFFF0000"/>
      <name val="Verdana"/>
      <family val="2"/>
    </font>
    <font>
      <b/>
      <vertAlign val="superscript"/>
      <sz val="10"/>
      <color theme="1"/>
      <name val="Verdana"/>
      <family val="2"/>
    </font>
    <font>
      <vertAlign val="subscript"/>
      <sz val="10"/>
      <color theme="0"/>
      <name val="Verdana"/>
      <family val="2"/>
    </font>
    <font>
      <sz val="10"/>
      <name val="Verdana"/>
      <family val="2"/>
    </font>
    <font>
      <u/>
      <sz val="10"/>
      <color theme="1"/>
      <name val="Verdana"/>
      <family val="2"/>
    </font>
    <font>
      <vertAlign val="subscript"/>
      <sz val="10"/>
      <color theme="1"/>
      <name val="Verdana"/>
      <family val="2"/>
    </font>
    <font>
      <b/>
      <vertAlign val="subscript"/>
      <sz val="10"/>
      <color theme="1"/>
      <name val="Verdana"/>
      <family val="2"/>
    </font>
    <font>
      <sz val="8"/>
      <color theme="1"/>
      <name val="Verdana"/>
      <family val="2"/>
    </font>
    <font>
      <u/>
      <sz val="10"/>
      <color theme="10"/>
      <name val="Verdana"/>
      <family val="2"/>
    </font>
    <font>
      <i/>
      <sz val="10"/>
      <color theme="1"/>
      <name val="Verdana"/>
      <family val="2"/>
    </font>
  </fonts>
  <fills count="10">
    <fill>
      <patternFill patternType="none"/>
    </fill>
    <fill>
      <patternFill patternType="gray125"/>
    </fill>
    <fill>
      <patternFill patternType="solid">
        <fgColor theme="0"/>
        <bgColor indexed="64"/>
      </patternFill>
    </fill>
    <fill>
      <patternFill patternType="solid">
        <fgColor theme="9"/>
        <bgColor theme="9"/>
      </patternFill>
    </fill>
    <fill>
      <patternFill patternType="solid">
        <fgColor theme="9" tint="0.79998168889431442"/>
        <bgColor theme="9" tint="0.79998168889431442"/>
      </patternFill>
    </fill>
    <fill>
      <patternFill patternType="solid">
        <fgColor theme="9" tint="0.79998168889431442"/>
        <bgColor indexed="64"/>
      </patternFill>
    </fill>
    <fill>
      <patternFill patternType="solid">
        <fgColor theme="9" tint="0.59999389629810485"/>
        <bgColor indexed="64"/>
      </patternFill>
    </fill>
    <fill>
      <patternFill patternType="solid">
        <fgColor theme="5" tint="0.39997558519241921"/>
        <bgColor indexed="64"/>
      </patternFill>
    </fill>
    <fill>
      <patternFill patternType="solid">
        <fgColor theme="5" tint="0.79998168889431442"/>
        <bgColor indexed="64"/>
      </patternFill>
    </fill>
    <fill>
      <patternFill patternType="solid">
        <fgColor theme="5" tint="0.79998168889431442"/>
        <bgColor theme="9" tint="0.79998168889431442"/>
      </patternFill>
    </fill>
  </fills>
  <borders count="17">
    <border>
      <left/>
      <right/>
      <top/>
      <bottom/>
      <diagonal/>
    </border>
    <border>
      <left style="thin">
        <color indexed="64"/>
      </left>
      <right style="thin">
        <color indexed="64"/>
      </right>
      <top style="thin">
        <color indexed="64"/>
      </top>
      <bottom style="thin">
        <color indexed="64"/>
      </bottom>
      <diagonal/>
    </border>
    <border>
      <left style="thin">
        <color theme="0"/>
      </left>
      <right style="thin">
        <color theme="0"/>
      </right>
      <top style="thin">
        <color theme="0"/>
      </top>
      <bottom style="thin">
        <color theme="0"/>
      </bottom>
      <diagonal/>
    </border>
    <border>
      <left style="thin">
        <color theme="0"/>
      </left>
      <right style="thin">
        <color theme="0"/>
      </right>
      <top style="thin">
        <color theme="0"/>
      </top>
      <bottom/>
      <diagonal/>
    </border>
    <border>
      <left style="thin">
        <color theme="0"/>
      </left>
      <right/>
      <top style="thin">
        <color theme="0"/>
      </top>
      <bottom/>
      <diagonal/>
    </border>
    <border>
      <left/>
      <right style="thin">
        <color theme="0"/>
      </right>
      <top style="thin">
        <color theme="0"/>
      </top>
      <bottom/>
      <diagonal/>
    </border>
    <border>
      <left/>
      <right style="thin">
        <color theme="0"/>
      </right>
      <top/>
      <bottom style="thick">
        <color theme="0"/>
      </bottom>
      <diagonal/>
    </border>
    <border>
      <left/>
      <right style="thin">
        <color theme="0"/>
      </right>
      <top style="thin">
        <color theme="0"/>
      </top>
      <bottom style="thin">
        <color theme="0"/>
      </bottom>
      <diagonal/>
    </border>
    <border>
      <left style="thin">
        <color theme="0"/>
      </left>
      <right/>
      <top style="thin">
        <color theme="0"/>
      </top>
      <bottom style="thin">
        <color theme="0"/>
      </bottom>
      <diagonal/>
    </border>
    <border>
      <left/>
      <right/>
      <top/>
      <bottom style="thick">
        <color theme="0"/>
      </bottom>
      <diagonal/>
    </border>
    <border>
      <left/>
      <right/>
      <top style="thick">
        <color theme="0"/>
      </top>
      <bottom style="thick">
        <color theme="0"/>
      </bottom>
      <diagonal/>
    </border>
    <border>
      <left/>
      <right style="thin">
        <color theme="0"/>
      </right>
      <top style="thick">
        <color theme="0"/>
      </top>
      <bottom style="thick">
        <color theme="0"/>
      </bottom>
      <diagonal/>
    </border>
    <border>
      <left style="thin">
        <color theme="0"/>
      </left>
      <right style="thin">
        <color theme="0"/>
      </right>
      <top/>
      <bottom style="thick">
        <color theme="0"/>
      </bottom>
      <diagonal/>
    </border>
    <border>
      <left style="medium">
        <color rgb="FFFF0000"/>
      </left>
      <right style="medium">
        <color rgb="FFFF0000"/>
      </right>
      <top style="medium">
        <color rgb="FFFF0000"/>
      </top>
      <bottom style="medium">
        <color rgb="FFFF0000"/>
      </bottom>
      <diagonal/>
    </border>
    <border>
      <left/>
      <right/>
      <top style="thin">
        <color theme="0"/>
      </top>
      <bottom style="thin">
        <color theme="0"/>
      </bottom>
      <diagonal/>
    </border>
    <border>
      <left/>
      <right/>
      <top/>
      <bottom style="thin">
        <color indexed="64"/>
      </bottom>
      <diagonal/>
    </border>
    <border>
      <left/>
      <right/>
      <top style="double">
        <color auto="1"/>
      </top>
      <bottom/>
      <diagonal/>
    </border>
  </borders>
  <cellStyleXfs count="4">
    <xf numFmtId="0" fontId="0" fillId="0" borderId="0"/>
    <xf numFmtId="9" fontId="2" fillId="0" borderId="0" applyFont="0" applyFill="0" applyBorder="0" applyAlignment="0" applyProtection="0"/>
    <xf numFmtId="0" fontId="3" fillId="0" borderId="0" applyNumberFormat="0" applyFill="0" applyBorder="0" applyAlignment="0" applyProtection="0"/>
    <xf numFmtId="43" fontId="2" fillId="0" borderId="0" applyFont="0" applyFill="0" applyBorder="0" applyAlignment="0" applyProtection="0"/>
  </cellStyleXfs>
  <cellXfs count="103">
    <xf numFmtId="0" fontId="0" fillId="0" borderId="0" xfId="0"/>
    <xf numFmtId="0" fontId="0" fillId="0" borderId="1" xfId="0" applyBorder="1"/>
    <xf numFmtId="0" fontId="1" fillId="0" borderId="0" xfId="0" applyFont="1"/>
    <xf numFmtId="9" fontId="0" fillId="0" borderId="0" xfId="0" applyNumberFormat="1"/>
    <xf numFmtId="0" fontId="5" fillId="0" borderId="0" xfId="0" applyFont="1"/>
    <xf numFmtId="0" fontId="5" fillId="0" borderId="0" xfId="0" applyFont="1" applyAlignment="1">
      <alignment horizontal="right"/>
    </xf>
    <xf numFmtId="0" fontId="5" fillId="0" borderId="0" xfId="0" applyFont="1" applyAlignment="1">
      <alignment horizontal="left"/>
    </xf>
    <xf numFmtId="0" fontId="5" fillId="0" borderId="0" xfId="0" applyFont="1" applyAlignment="1">
      <alignment horizontal="right" wrapText="1"/>
    </xf>
    <xf numFmtId="0" fontId="6" fillId="0" borderId="0" xfId="0" applyFont="1"/>
    <xf numFmtId="0" fontId="6" fillId="0" borderId="0" xfId="0" applyFont="1" applyAlignment="1">
      <alignment wrapText="1"/>
    </xf>
    <xf numFmtId="164" fontId="10" fillId="0" borderId="0" xfId="3" applyNumberFormat="1" applyFont="1" applyFill="1" applyBorder="1" applyProtection="1"/>
    <xf numFmtId="9" fontId="5" fillId="0" borderId="0" xfId="1" applyFont="1" applyFill="1" applyProtection="1"/>
    <xf numFmtId="0" fontId="5" fillId="2" borderId="0" xfId="0" applyFont="1" applyFill="1"/>
    <xf numFmtId="164" fontId="8" fillId="0" borderId="0" xfId="0" applyNumberFormat="1" applyFont="1"/>
    <xf numFmtId="164" fontId="6" fillId="0" borderId="0" xfId="0" applyNumberFormat="1" applyFont="1"/>
    <xf numFmtId="164" fontId="5" fillId="0" borderId="0" xfId="0" applyNumberFormat="1" applyFont="1"/>
    <xf numFmtId="164" fontId="6" fillId="0" borderId="13" xfId="0" applyNumberFormat="1" applyFont="1" applyBorder="1"/>
    <xf numFmtId="0" fontId="6" fillId="0" borderId="0" xfId="0" applyFont="1" applyAlignment="1">
      <alignment horizontal="right" wrapText="1"/>
    </xf>
    <xf numFmtId="0" fontId="6" fillId="0" borderId="0" xfId="0" applyFont="1" applyAlignment="1">
      <alignment horizontal="left" wrapText="1"/>
    </xf>
    <xf numFmtId="0" fontId="8" fillId="0" borderId="0" xfId="0" applyFont="1" applyAlignment="1">
      <alignment horizontal="left"/>
    </xf>
    <xf numFmtId="0" fontId="5" fillId="0" borderId="0" xfId="0" applyFont="1" applyAlignment="1">
      <alignment horizontal="center"/>
    </xf>
    <xf numFmtId="0" fontId="6" fillId="0" borderId="0" xfId="0" applyFont="1" applyAlignment="1">
      <alignment horizontal="center" textRotation="90"/>
    </xf>
    <xf numFmtId="0" fontId="5" fillId="2" borderId="0" xfId="0" applyFont="1" applyFill="1" applyAlignment="1">
      <alignment horizontal="center"/>
    </xf>
    <xf numFmtId="0" fontId="6" fillId="0" borderId="0" xfId="0" applyFont="1" applyAlignment="1">
      <alignment horizontal="center" textRotation="90" wrapText="1"/>
    </xf>
    <xf numFmtId="0" fontId="8" fillId="0" borderId="0" xfId="0" applyFont="1" applyAlignment="1">
      <alignment horizontal="right" wrapText="1"/>
    </xf>
    <xf numFmtId="164" fontId="13" fillId="0" borderId="0" xfId="3" applyNumberFormat="1" applyFont="1" applyFill="1" applyBorder="1" applyProtection="1"/>
    <xf numFmtId="0" fontId="5" fillId="6" borderId="15" xfId="0" applyFont="1" applyFill="1" applyBorder="1" applyAlignment="1">
      <alignment horizontal="left" vertical="top"/>
    </xf>
    <xf numFmtId="164" fontId="5" fillId="6" borderId="15" xfId="3" applyNumberFormat="1" applyFont="1" applyFill="1" applyBorder="1" applyAlignment="1">
      <alignment horizontal="right" vertical="top" wrapText="1"/>
    </xf>
    <xf numFmtId="0" fontId="5" fillId="5" borderId="0" xfId="0" applyFont="1" applyFill="1"/>
    <xf numFmtId="164" fontId="5" fillId="5" borderId="0" xfId="0" applyNumberFormat="1" applyFont="1" applyFill="1"/>
    <xf numFmtId="0" fontId="5" fillId="5" borderId="16" xfId="0" applyFont="1" applyFill="1" applyBorder="1"/>
    <xf numFmtId="164" fontId="5" fillId="5" borderId="16" xfId="0" applyNumberFormat="1" applyFont="1" applyFill="1" applyBorder="1"/>
    <xf numFmtId="0" fontId="14" fillId="0" borderId="0" xfId="0" applyFont="1"/>
    <xf numFmtId="165" fontId="5" fillId="5" borderId="0" xfId="0" applyNumberFormat="1" applyFont="1" applyFill="1"/>
    <xf numFmtId="0" fontId="5" fillId="0" borderId="0" xfId="0" quotePrefix="1" applyFont="1" applyAlignment="1">
      <alignment horizontal="right"/>
    </xf>
    <xf numFmtId="164" fontId="5" fillId="0" borderId="0" xfId="3" applyNumberFormat="1" applyFont="1"/>
    <xf numFmtId="9" fontId="5" fillId="0" borderId="0" xfId="1" applyFont="1"/>
    <xf numFmtId="0" fontId="6" fillId="5" borderId="0" xfId="0" applyFont="1" applyFill="1" applyAlignment="1">
      <alignment vertical="center" wrapText="1"/>
    </xf>
    <xf numFmtId="0" fontId="5" fillId="5" borderId="0" xfId="0" applyFont="1" applyFill="1" applyAlignment="1">
      <alignment vertical="center" wrapText="1"/>
    </xf>
    <xf numFmtId="0" fontId="5" fillId="5" borderId="0" xfId="0" applyFont="1" applyFill="1" applyAlignment="1">
      <alignment horizontal="left" vertical="center" wrapText="1"/>
    </xf>
    <xf numFmtId="0" fontId="5" fillId="2" borderId="0" xfId="0" applyFont="1" applyFill="1" applyAlignment="1">
      <alignment wrapText="1"/>
    </xf>
    <xf numFmtId="0" fontId="5" fillId="5" borderId="0" xfId="0" applyFont="1" applyFill="1" applyAlignment="1">
      <alignment horizontal="center" vertical="top"/>
    </xf>
    <xf numFmtId="0" fontId="5" fillId="7" borderId="0" xfId="0" applyFont="1" applyFill="1" applyProtection="1">
      <protection locked="0"/>
    </xf>
    <xf numFmtId="164" fontId="13" fillId="7" borderId="0" xfId="3" applyNumberFormat="1" applyFont="1" applyFill="1" applyBorder="1" applyProtection="1"/>
    <xf numFmtId="9" fontId="5" fillId="7" borderId="0" xfId="0" applyNumberFormat="1" applyFont="1" applyFill="1" applyProtection="1">
      <protection locked="0"/>
    </xf>
    <xf numFmtId="9" fontId="5" fillId="7" borderId="0" xfId="1" applyFont="1" applyFill="1" applyBorder="1" applyProtection="1">
      <protection locked="0"/>
    </xf>
    <xf numFmtId="0" fontId="5" fillId="7" borderId="0" xfId="0" applyFont="1" applyFill="1" applyAlignment="1" applyProtection="1">
      <alignment horizontal="center"/>
      <protection locked="0"/>
    </xf>
    <xf numFmtId="0" fontId="5" fillId="8" borderId="0" xfId="0" applyFont="1" applyFill="1" applyProtection="1">
      <protection locked="0"/>
    </xf>
    <xf numFmtId="164" fontId="13" fillId="8" borderId="0" xfId="3" applyNumberFormat="1" applyFont="1" applyFill="1" applyBorder="1" applyProtection="1"/>
    <xf numFmtId="9" fontId="5" fillId="8" borderId="0" xfId="0" applyNumberFormat="1" applyFont="1" applyFill="1" applyProtection="1">
      <protection locked="0"/>
    </xf>
    <xf numFmtId="9" fontId="5" fillId="8" borderId="0" xfId="1" applyFont="1" applyFill="1" applyBorder="1" applyProtection="1">
      <protection locked="0"/>
    </xf>
    <xf numFmtId="0" fontId="5" fillId="8" borderId="0" xfId="0" applyFont="1" applyFill="1" applyAlignment="1" applyProtection="1">
      <alignment horizontal="center"/>
      <protection locked="0"/>
    </xf>
    <xf numFmtId="164" fontId="5" fillId="8" borderId="0" xfId="3" applyNumberFormat="1" applyFont="1" applyFill="1" applyBorder="1"/>
    <xf numFmtId="0" fontId="5" fillId="8" borderId="0" xfId="0" applyFont="1" applyFill="1" applyAlignment="1">
      <alignment horizontal="left"/>
    </xf>
    <xf numFmtId="0" fontId="17" fillId="5" borderId="0" xfId="0" applyFont="1" applyFill="1" applyAlignment="1">
      <alignment horizontal="right" vertical="top"/>
    </xf>
    <xf numFmtId="0" fontId="5" fillId="2" borderId="0" xfId="0" applyFont="1" applyFill="1" applyAlignment="1">
      <alignment horizontal="center" vertical="top"/>
    </xf>
    <xf numFmtId="0" fontId="18" fillId="0" borderId="0" xfId="2" applyFont="1" applyFill="1"/>
    <xf numFmtId="0" fontId="19" fillId="0" borderId="0" xfId="0" applyFont="1"/>
    <xf numFmtId="0" fontId="13" fillId="0" borderId="0" xfId="0" applyFont="1" applyAlignment="1">
      <alignment vertical="center"/>
    </xf>
    <xf numFmtId="9" fontId="5" fillId="0" borderId="0" xfId="0" applyNumberFormat="1" applyFont="1"/>
    <xf numFmtId="0" fontId="8" fillId="0" borderId="0" xfId="0" applyFont="1" applyAlignment="1">
      <alignment horizontal="left" vertical="center" wrapText="1"/>
    </xf>
    <xf numFmtId="0" fontId="8" fillId="0" borderId="0" xfId="0" applyFont="1" applyAlignment="1">
      <alignment vertical="center" wrapText="1"/>
    </xf>
    <xf numFmtId="0" fontId="8" fillId="0" borderId="0" xfId="0" applyFont="1"/>
    <xf numFmtId="0" fontId="8" fillId="0" borderId="0" xfId="0" applyFont="1" applyAlignment="1">
      <alignment vertical="center"/>
    </xf>
    <xf numFmtId="0" fontId="13" fillId="0" borderId="0" xfId="0" applyFont="1"/>
    <xf numFmtId="2" fontId="13" fillId="0" borderId="0" xfId="0" applyNumberFormat="1" applyFont="1"/>
    <xf numFmtId="9" fontId="13" fillId="0" borderId="0" xfId="1" applyFont="1" applyFill="1" applyBorder="1"/>
    <xf numFmtId="0" fontId="13" fillId="0" borderId="0" xfId="0" applyFont="1" applyAlignment="1">
      <alignment horizontal="left" vertical="top" wrapText="1"/>
    </xf>
    <xf numFmtId="0" fontId="13" fillId="0" borderId="5" xfId="0" applyFont="1" applyBorder="1"/>
    <xf numFmtId="0" fontId="13" fillId="0" borderId="3" xfId="0" applyFont="1" applyBorder="1" applyAlignment="1">
      <alignment horizontal="left" vertical="top" wrapText="1"/>
    </xf>
    <xf numFmtId="0" fontId="13" fillId="0" borderId="3" xfId="0" applyFont="1" applyBorder="1"/>
    <xf numFmtId="2" fontId="13" fillId="0" borderId="3" xfId="0" applyNumberFormat="1" applyFont="1" applyBorder="1"/>
    <xf numFmtId="9" fontId="13" fillId="0" borderId="3" xfId="1" applyFont="1" applyFill="1" applyBorder="1"/>
    <xf numFmtId="0" fontId="13" fillId="0" borderId="4" xfId="0" applyFont="1" applyBorder="1"/>
    <xf numFmtId="0" fontId="7" fillId="3" borderId="12" xfId="0" applyFont="1" applyFill="1" applyBorder="1" applyAlignment="1">
      <alignment horizontal="center" wrapText="1"/>
    </xf>
    <xf numFmtId="0" fontId="7" fillId="3" borderId="12" xfId="0" applyFont="1" applyFill="1" applyBorder="1" applyAlignment="1">
      <alignment horizontal="center"/>
    </xf>
    <xf numFmtId="0" fontId="13" fillId="0" borderId="2" xfId="0" applyFont="1" applyBorder="1"/>
    <xf numFmtId="0" fontId="13" fillId="0" borderId="2" xfId="0" applyFont="1" applyBorder="1" applyAlignment="1">
      <alignment horizontal="left" vertical="top" wrapText="1"/>
    </xf>
    <xf numFmtId="0" fontId="13" fillId="0" borderId="5" xfId="0" applyFont="1" applyBorder="1" applyAlignment="1">
      <alignment horizontal="left" vertical="top" wrapText="1"/>
    </xf>
    <xf numFmtId="9" fontId="5" fillId="0" borderId="0" xfId="1" applyFont="1" applyFill="1" applyBorder="1" applyProtection="1"/>
    <xf numFmtId="43" fontId="5" fillId="0" borderId="0" xfId="3" applyFont="1"/>
    <xf numFmtId="167" fontId="5" fillId="0" borderId="0" xfId="3" applyNumberFormat="1" applyFont="1"/>
    <xf numFmtId="166" fontId="13" fillId="0" borderId="0" xfId="3" applyNumberFormat="1" applyFont="1"/>
    <xf numFmtId="166" fontId="13" fillId="0" borderId="3" xfId="3" applyNumberFormat="1" applyFont="1" applyBorder="1"/>
    <xf numFmtId="167" fontId="13" fillId="0" borderId="0" xfId="3" applyNumberFormat="1" applyFont="1"/>
    <xf numFmtId="167" fontId="13" fillId="0" borderId="3" xfId="3" applyNumberFormat="1" applyFont="1" applyBorder="1"/>
    <xf numFmtId="0" fontId="7" fillId="3" borderId="9" xfId="0" applyFont="1" applyFill="1" applyBorder="1" applyAlignment="1">
      <alignment horizontal="left"/>
    </xf>
    <xf numFmtId="0" fontId="7" fillId="3" borderId="6" xfId="0" applyFont="1" applyFill="1" applyBorder="1" applyAlignment="1">
      <alignment horizontal="left"/>
    </xf>
    <xf numFmtId="0" fontId="7" fillId="3" borderId="10" xfId="0" applyFont="1" applyFill="1" applyBorder="1" applyAlignment="1">
      <alignment horizontal="left"/>
    </xf>
    <xf numFmtId="0" fontId="7" fillId="3" borderId="11" xfId="0" applyFont="1" applyFill="1" applyBorder="1" applyAlignment="1">
      <alignment horizontal="left"/>
    </xf>
    <xf numFmtId="0" fontId="5" fillId="4" borderId="8" xfId="0" applyFont="1" applyFill="1" applyBorder="1"/>
    <xf numFmtId="0" fontId="5" fillId="4" borderId="14" xfId="0" applyFont="1" applyFill="1" applyBorder="1"/>
    <xf numFmtId="0" fontId="5" fillId="4" borderId="7" xfId="0" applyFont="1" applyFill="1" applyBorder="1"/>
    <xf numFmtId="14" fontId="5" fillId="4" borderId="8" xfId="0" applyNumberFormat="1" applyFont="1" applyFill="1" applyBorder="1" applyAlignment="1">
      <alignment horizontal="left"/>
    </xf>
    <xf numFmtId="14" fontId="5" fillId="4" borderId="14" xfId="0" applyNumberFormat="1" applyFont="1" applyFill="1" applyBorder="1" applyAlignment="1">
      <alignment horizontal="left"/>
    </xf>
    <xf numFmtId="14" fontId="5" fillId="4" borderId="7" xfId="0" applyNumberFormat="1" applyFont="1" applyFill="1" applyBorder="1" applyAlignment="1">
      <alignment horizontal="left"/>
    </xf>
    <xf numFmtId="0" fontId="5" fillId="9" borderId="8" xfId="0" applyFont="1" applyFill="1" applyBorder="1" applyProtection="1">
      <protection locked="0"/>
    </xf>
    <xf numFmtId="0" fontId="5" fillId="9" borderId="14" xfId="0" applyFont="1" applyFill="1" applyBorder="1" applyProtection="1">
      <protection locked="0"/>
    </xf>
    <xf numFmtId="0" fontId="5" fillId="9" borderId="7" xfId="0" applyFont="1" applyFill="1" applyBorder="1" applyProtection="1">
      <protection locked="0"/>
    </xf>
    <xf numFmtId="14" fontId="5" fillId="9" borderId="8" xfId="0" applyNumberFormat="1" applyFont="1" applyFill="1" applyBorder="1" applyAlignment="1" applyProtection="1">
      <alignment horizontal="left"/>
      <protection locked="0"/>
    </xf>
    <xf numFmtId="14" fontId="5" fillId="9" borderId="14" xfId="0" applyNumberFormat="1" applyFont="1" applyFill="1" applyBorder="1" applyAlignment="1" applyProtection="1">
      <alignment horizontal="left"/>
      <protection locked="0"/>
    </xf>
    <xf numFmtId="14" fontId="5" fillId="9" borderId="7" xfId="0" applyNumberFormat="1" applyFont="1" applyFill="1" applyBorder="1" applyAlignment="1" applyProtection="1">
      <alignment horizontal="left"/>
      <protection locked="0"/>
    </xf>
    <xf numFmtId="0" fontId="5" fillId="0" borderId="0" xfId="0" applyFont="1" applyAlignment="1">
      <alignment horizontal="center"/>
    </xf>
  </cellXfs>
  <cellStyles count="4">
    <cellStyle name="Hyperlink" xfId="2" builtinId="8"/>
    <cellStyle name="Komma" xfId="3" builtinId="3"/>
    <cellStyle name="Procent" xfId="1" builtinId="5"/>
    <cellStyle name="Standaard" xfId="0" builtinId="0"/>
  </cellStyles>
  <dxfs count="296">
    <dxf>
      <font>
        <strike val="0"/>
        <outline val="0"/>
        <shadow val="0"/>
        <sz val="10"/>
        <name val="Verdana"/>
        <family val="2"/>
        <scheme val="none"/>
      </font>
    </dxf>
    <dxf>
      <font>
        <strike val="0"/>
        <outline val="0"/>
        <shadow val="0"/>
        <sz val="10"/>
        <name val="Verdana"/>
        <family val="2"/>
        <scheme val="none"/>
      </font>
    </dxf>
    <dxf>
      <font>
        <strike val="0"/>
        <outline val="0"/>
        <shadow val="0"/>
        <sz val="10"/>
        <name val="Verdana"/>
        <family val="2"/>
        <scheme val="none"/>
      </font>
    </dxf>
    <dxf>
      <font>
        <strike val="0"/>
        <outline val="0"/>
        <shadow val="0"/>
        <sz val="10"/>
        <name val="Verdana"/>
        <family val="2"/>
        <scheme val="none"/>
      </font>
    </dxf>
    <dxf>
      <font>
        <strike val="0"/>
        <outline val="0"/>
        <shadow val="0"/>
        <sz val="10"/>
        <name val="Verdana"/>
        <family val="2"/>
        <scheme val="none"/>
      </font>
      <fill>
        <patternFill patternType="none">
          <fgColor indexed="64"/>
          <bgColor indexed="65"/>
        </patternFill>
      </fill>
    </dxf>
    <dxf>
      <font>
        <strike val="0"/>
        <outline val="0"/>
        <shadow val="0"/>
        <sz val="10"/>
        <name val="Verdana"/>
        <family val="2"/>
        <scheme val="none"/>
      </font>
    </dxf>
    <dxf>
      <font>
        <strike val="0"/>
        <outline val="0"/>
        <shadow val="0"/>
        <sz val="10"/>
        <name val="Verdana"/>
        <family val="2"/>
        <scheme val="none"/>
      </font>
    </dxf>
    <dxf>
      <font>
        <strike val="0"/>
        <outline val="0"/>
        <shadow val="0"/>
        <sz val="10"/>
        <name val="Verdana"/>
        <family val="2"/>
        <scheme val="none"/>
      </font>
      <fill>
        <patternFill patternType="none">
          <fgColor indexed="64"/>
          <bgColor indexed="65"/>
        </patternFill>
      </fill>
    </dxf>
    <dxf>
      <font>
        <strike val="0"/>
        <outline val="0"/>
        <shadow val="0"/>
        <sz val="10"/>
        <name val="Verdana"/>
        <family val="2"/>
        <scheme val="none"/>
      </font>
      <fill>
        <patternFill patternType="none">
          <fgColor indexed="64"/>
          <bgColor auto="1"/>
        </patternFill>
      </fill>
      <alignment horizontal="right" vertical="bottom" textRotation="0" wrapText="0" indent="0" justifyLastLine="0" shrinkToFit="0" readingOrder="0"/>
    </dxf>
    <dxf>
      <font>
        <strike val="0"/>
        <outline val="0"/>
        <shadow val="0"/>
        <sz val="10"/>
        <name val="Verdana"/>
        <family val="2"/>
        <scheme val="none"/>
      </font>
      <fill>
        <patternFill patternType="none">
          <fgColor indexed="64"/>
          <bgColor auto="1"/>
        </patternFill>
      </fill>
      <alignment horizontal="right" vertical="bottom" textRotation="0" wrapText="0" indent="0" justifyLastLine="0" shrinkToFit="0" readingOrder="0"/>
    </dxf>
    <dxf>
      <font>
        <b val="0"/>
        <i val="0"/>
        <strike val="0"/>
        <condense val="0"/>
        <extend val="0"/>
        <outline val="0"/>
        <shadow val="0"/>
        <u val="none"/>
        <vertAlign val="baseline"/>
        <sz val="10"/>
        <color auto="1"/>
        <name val="Verdana"/>
        <family val="2"/>
        <scheme val="none"/>
      </font>
      <fill>
        <patternFill patternType="none">
          <fgColor indexed="64"/>
          <bgColor auto="1"/>
        </patternFill>
      </fill>
      <alignment horizontal="left" vertical="top" textRotation="0" wrapText="1" indent="0" justifyLastLine="0" shrinkToFit="0" readingOrder="0"/>
    </dxf>
    <dxf>
      <font>
        <strike val="0"/>
        <outline val="0"/>
        <shadow val="0"/>
        <sz val="10"/>
        <name val="Verdana"/>
        <family val="2"/>
        <scheme val="none"/>
      </font>
      <fill>
        <patternFill patternType="none">
          <bgColor auto="1"/>
        </patternFill>
      </fill>
    </dxf>
    <dxf>
      <font>
        <b val="0"/>
        <i val="0"/>
        <strike val="0"/>
        <condense val="0"/>
        <extend val="0"/>
        <outline val="0"/>
        <shadow val="0"/>
        <u val="none"/>
        <vertAlign val="baseline"/>
        <sz val="10"/>
        <color auto="1"/>
        <name val="Verdana"/>
        <family val="2"/>
        <scheme val="none"/>
      </font>
      <fill>
        <patternFill patternType="none">
          <fgColor indexed="64"/>
          <bgColor auto="1"/>
        </patternFill>
      </fill>
    </dxf>
    <dxf>
      <font>
        <strike val="0"/>
        <outline val="0"/>
        <shadow val="0"/>
        <sz val="10"/>
        <name val="Verdana"/>
        <family val="2"/>
        <scheme val="none"/>
      </font>
      <fill>
        <patternFill patternType="none">
          <bgColor auto="1"/>
        </patternFill>
      </fill>
    </dxf>
    <dxf>
      <font>
        <strike val="0"/>
        <outline val="0"/>
        <shadow val="0"/>
        <sz val="10"/>
        <name val="Verdana"/>
        <family val="2"/>
        <scheme val="none"/>
      </font>
      <fill>
        <patternFill patternType="none">
          <fgColor indexed="64"/>
          <bgColor indexed="65"/>
        </patternFill>
      </fill>
    </dxf>
    <dxf>
      <font>
        <strike val="0"/>
        <outline val="0"/>
        <shadow val="0"/>
        <u val="none"/>
        <sz val="10"/>
        <color auto="1"/>
        <name val="Verdana"/>
        <family val="2"/>
        <scheme val="none"/>
      </font>
      <fill>
        <patternFill patternType="none">
          <fgColor indexed="64"/>
          <bgColor auto="1"/>
        </patternFill>
      </fill>
    </dxf>
    <dxf>
      <font>
        <strike val="0"/>
        <outline val="0"/>
        <shadow val="0"/>
        <u val="none"/>
        <sz val="10"/>
        <color auto="1"/>
        <name val="Verdana"/>
        <family val="2"/>
        <scheme val="none"/>
      </font>
      <fill>
        <patternFill patternType="none">
          <fgColor indexed="64"/>
          <bgColor auto="1"/>
        </patternFill>
      </fill>
    </dxf>
    <dxf>
      <font>
        <b val="0"/>
        <i val="0"/>
        <strike val="0"/>
        <condense val="0"/>
        <extend val="0"/>
        <outline val="0"/>
        <shadow val="0"/>
        <u val="none"/>
        <vertAlign val="baseline"/>
        <sz val="10"/>
        <color auto="1"/>
        <name val="Verdana"/>
        <family val="2"/>
        <scheme val="none"/>
      </font>
      <fill>
        <patternFill patternType="none">
          <fgColor indexed="64"/>
          <bgColor auto="1"/>
        </patternFill>
      </fill>
    </dxf>
    <dxf>
      <font>
        <strike val="0"/>
        <outline val="0"/>
        <shadow val="0"/>
        <u val="none"/>
        <sz val="10"/>
        <color auto="1"/>
        <name val="Verdana"/>
        <family val="2"/>
        <scheme val="none"/>
      </font>
      <numFmt numFmtId="2" formatCode="0.00"/>
      <fill>
        <patternFill patternType="none">
          <fgColor indexed="64"/>
          <bgColor auto="1"/>
        </patternFill>
      </fill>
    </dxf>
    <dxf>
      <font>
        <strike val="0"/>
        <outline val="0"/>
        <shadow val="0"/>
        <u val="none"/>
        <sz val="10"/>
        <color auto="1"/>
        <name val="Verdana"/>
        <family val="2"/>
        <scheme val="none"/>
      </font>
      <numFmt numFmtId="2" formatCode="0.00"/>
      <fill>
        <patternFill patternType="none">
          <fgColor indexed="64"/>
          <bgColor auto="1"/>
        </patternFill>
      </fill>
    </dxf>
    <dxf>
      <font>
        <strike val="0"/>
        <outline val="0"/>
        <shadow val="0"/>
        <u val="none"/>
        <sz val="10"/>
        <color auto="1"/>
        <name val="Verdana"/>
        <family val="2"/>
        <scheme val="none"/>
      </font>
      <fill>
        <patternFill patternType="none">
          <fgColor indexed="64"/>
          <bgColor auto="1"/>
        </patternFill>
      </fill>
    </dxf>
    <dxf>
      <font>
        <strike val="0"/>
        <outline val="0"/>
        <shadow val="0"/>
        <u val="none"/>
        <sz val="10"/>
        <color auto="1"/>
        <name val="Verdana"/>
        <family val="2"/>
        <scheme val="none"/>
      </font>
      <fill>
        <patternFill patternType="none">
          <fgColor indexed="64"/>
          <bgColor auto="1"/>
        </patternFill>
      </fill>
    </dxf>
    <dxf>
      <font>
        <strike val="0"/>
        <outline val="0"/>
        <shadow val="0"/>
        <u val="none"/>
        <sz val="10"/>
        <color auto="1"/>
        <name val="Verdana"/>
        <family val="2"/>
        <scheme val="none"/>
      </font>
      <numFmt numFmtId="167" formatCode="_ * #,##0.000_ ;_ * \-#,##0.000_ ;_ * &quot;-&quot;??_ ;_ @_ "/>
      <fill>
        <patternFill patternType="none">
          <fgColor indexed="64"/>
          <bgColor auto="1"/>
        </patternFill>
      </fill>
    </dxf>
    <dxf>
      <font>
        <strike val="0"/>
        <outline val="0"/>
        <shadow val="0"/>
        <u val="none"/>
        <sz val="10"/>
        <color auto="1"/>
        <name val="Verdana"/>
        <family val="2"/>
        <scheme val="none"/>
      </font>
      <fill>
        <patternFill patternType="none">
          <fgColor indexed="64"/>
          <bgColor auto="1"/>
        </patternFill>
      </fill>
    </dxf>
    <dxf>
      <font>
        <strike val="0"/>
        <outline val="0"/>
        <shadow val="0"/>
        <u val="none"/>
        <sz val="10"/>
        <color auto="1"/>
        <name val="Verdana"/>
        <family val="2"/>
        <scheme val="none"/>
      </font>
      <numFmt numFmtId="166" formatCode="_ * #,##0.0_ ;_ * \-#,##0.0_ ;_ * &quot;-&quot;??_ ;_ @_ "/>
      <fill>
        <patternFill patternType="none">
          <fgColor indexed="64"/>
          <bgColor auto="1"/>
        </patternFill>
      </fill>
    </dxf>
    <dxf>
      <font>
        <strike val="0"/>
        <outline val="0"/>
        <shadow val="0"/>
        <u val="none"/>
        <sz val="10"/>
        <color auto="1"/>
        <name val="Verdana"/>
        <family val="2"/>
        <scheme val="none"/>
      </font>
      <fill>
        <patternFill patternType="none">
          <fgColor indexed="64"/>
          <bgColor auto="1"/>
        </patternFill>
      </fill>
    </dxf>
    <dxf>
      <font>
        <strike val="0"/>
        <outline val="0"/>
        <shadow val="0"/>
        <u val="none"/>
        <sz val="10"/>
        <color auto="1"/>
        <name val="Verdana"/>
        <family val="2"/>
        <scheme val="none"/>
      </font>
      <fill>
        <patternFill patternType="none">
          <fgColor indexed="64"/>
          <bgColor auto="1"/>
        </patternFill>
      </fill>
    </dxf>
    <dxf>
      <font>
        <b val="0"/>
        <i val="0"/>
        <strike val="0"/>
        <condense val="0"/>
        <extend val="0"/>
        <outline val="0"/>
        <shadow val="0"/>
        <u val="none"/>
        <vertAlign val="baseline"/>
        <sz val="10"/>
        <color auto="1"/>
        <name val="Verdana"/>
        <family val="2"/>
        <scheme val="none"/>
      </font>
      <fill>
        <patternFill patternType="none">
          <fgColor indexed="64"/>
          <bgColor auto="1"/>
        </patternFill>
      </fill>
      <alignment horizontal="left" vertical="top" textRotation="0" wrapText="1" indent="0" justifyLastLine="0" shrinkToFit="0" readingOrder="0"/>
    </dxf>
    <dxf>
      <font>
        <strike val="0"/>
        <outline val="0"/>
        <shadow val="0"/>
        <u val="none"/>
        <sz val="10"/>
        <color auto="1"/>
        <name val="Verdana"/>
        <family val="2"/>
        <scheme val="none"/>
      </font>
      <fill>
        <patternFill patternType="none">
          <fgColor indexed="64"/>
          <bgColor auto="1"/>
        </patternFill>
      </fill>
    </dxf>
    <dxf>
      <font>
        <strike val="0"/>
        <outline val="0"/>
        <shadow val="0"/>
        <u val="none"/>
        <sz val="10"/>
        <color auto="1"/>
        <name val="Verdana"/>
        <family val="2"/>
        <scheme val="none"/>
      </font>
      <fill>
        <patternFill patternType="none">
          <fgColor indexed="64"/>
          <bgColor auto="1"/>
        </patternFill>
      </fill>
    </dxf>
    <dxf>
      <font>
        <strike val="0"/>
        <outline val="0"/>
        <shadow val="0"/>
        <u val="none"/>
        <sz val="10"/>
        <color theme="0"/>
        <name val="Verdana"/>
        <family val="2"/>
        <scheme val="none"/>
      </font>
      <fill>
        <patternFill patternType="none">
          <fgColor indexed="64"/>
          <bgColor auto="1"/>
        </patternFill>
      </fill>
    </dxf>
    <dxf>
      <font>
        <strike val="0"/>
        <outline val="0"/>
        <shadow val="0"/>
        <sz val="10"/>
        <name val="Verdana"/>
        <family val="2"/>
        <scheme val="none"/>
      </font>
      <numFmt numFmtId="13" formatCode="0%"/>
    </dxf>
    <dxf>
      <font>
        <strike val="0"/>
        <outline val="0"/>
        <shadow val="0"/>
        <sz val="10"/>
        <name val="Verdana"/>
        <family val="2"/>
        <scheme val="none"/>
      </font>
    </dxf>
    <dxf>
      <font>
        <strike val="0"/>
        <outline val="0"/>
        <shadow val="0"/>
        <sz val="10"/>
        <name val="Verdana"/>
        <family val="2"/>
        <scheme val="none"/>
      </font>
    </dxf>
    <dxf>
      <font>
        <strike val="0"/>
        <outline val="0"/>
        <shadow val="0"/>
        <sz val="10"/>
        <name val="Verdana"/>
        <family val="2"/>
        <scheme val="none"/>
      </font>
      <numFmt numFmtId="13" formatCode="0%"/>
    </dxf>
    <dxf>
      <font>
        <strike val="0"/>
        <outline val="0"/>
        <shadow val="0"/>
        <sz val="10"/>
        <name val="Verdana"/>
        <family val="2"/>
        <scheme val="none"/>
      </font>
    </dxf>
    <dxf>
      <font>
        <strike val="0"/>
        <outline val="0"/>
        <shadow val="0"/>
        <sz val="10"/>
        <name val="Verdana"/>
        <family val="2"/>
        <scheme val="none"/>
      </font>
    </dxf>
    <dxf>
      <font>
        <strike val="0"/>
        <outline val="0"/>
        <shadow val="0"/>
        <sz val="10"/>
        <name val="Verdana"/>
        <family val="2"/>
        <scheme val="none"/>
      </font>
    </dxf>
    <dxf>
      <font>
        <strike val="0"/>
        <outline val="0"/>
        <shadow val="0"/>
        <sz val="10"/>
        <name val="Verdana"/>
        <family val="2"/>
        <scheme val="none"/>
      </font>
    </dxf>
    <dxf>
      <font>
        <strike val="0"/>
        <outline val="0"/>
        <shadow val="0"/>
        <sz val="10"/>
        <name val="Verdana"/>
        <family val="2"/>
        <scheme val="none"/>
      </font>
    </dxf>
    <dxf>
      <font>
        <strike val="0"/>
        <outline val="0"/>
        <shadow val="0"/>
        <sz val="10"/>
        <name val="Verdana"/>
        <family val="2"/>
        <scheme val="none"/>
      </font>
      <fill>
        <patternFill patternType="none">
          <fgColor indexed="64"/>
          <bgColor indexed="65"/>
        </patternFill>
      </fill>
    </dxf>
    <dxf>
      <font>
        <strike val="0"/>
        <outline val="0"/>
        <shadow val="0"/>
        <sz val="10"/>
        <name val="Verdana"/>
        <family val="2"/>
        <scheme val="none"/>
      </font>
      <numFmt numFmtId="13" formatCode="0%"/>
      <fill>
        <patternFill patternType="none">
          <fgColor indexed="64"/>
          <bgColor indexed="65"/>
        </patternFill>
      </fill>
    </dxf>
    <dxf>
      <font>
        <strike val="0"/>
        <outline val="0"/>
        <shadow val="0"/>
        <sz val="10"/>
        <name val="Verdana"/>
        <family val="2"/>
        <scheme val="none"/>
      </font>
      <fill>
        <patternFill patternType="none">
          <fgColor indexed="64"/>
          <bgColor indexed="65"/>
        </patternFill>
      </fill>
    </dxf>
    <dxf>
      <font>
        <strike val="0"/>
        <outline val="0"/>
        <shadow val="0"/>
        <sz val="10"/>
        <name val="Verdana"/>
        <family val="2"/>
        <scheme val="none"/>
      </font>
      <fill>
        <patternFill patternType="none">
          <fgColor indexed="64"/>
          <bgColor indexed="65"/>
        </patternFill>
      </fill>
    </dxf>
    <dxf>
      <font>
        <strike val="0"/>
        <outline val="0"/>
        <shadow val="0"/>
        <sz val="10"/>
        <name val="Verdana"/>
        <family val="2"/>
        <scheme val="none"/>
      </font>
      <numFmt numFmtId="167" formatCode="_ * #,##0.000_ ;_ * \-#,##0.000_ ;_ * &quot;-&quot;??_ ;_ @_ "/>
    </dxf>
    <dxf>
      <font>
        <strike val="0"/>
        <outline val="0"/>
        <shadow val="0"/>
        <sz val="10"/>
        <name val="Verdana"/>
        <family val="2"/>
        <scheme val="none"/>
      </font>
    </dxf>
    <dxf>
      <font>
        <strike val="0"/>
        <outline val="0"/>
        <shadow val="0"/>
        <sz val="10"/>
        <name val="Verdana"/>
        <family val="2"/>
        <scheme val="none"/>
      </font>
    </dxf>
    <dxf>
      <font>
        <strike val="0"/>
        <outline val="0"/>
        <shadow val="0"/>
        <sz val="10"/>
        <name val="Verdana"/>
        <family val="2"/>
        <scheme val="none"/>
      </font>
    </dxf>
    <dxf>
      <font>
        <b val="0"/>
        <i val="0"/>
        <strike val="0"/>
        <condense val="0"/>
        <extend val="0"/>
        <outline val="0"/>
        <shadow val="0"/>
        <u val="none"/>
        <vertAlign val="baseline"/>
        <sz val="10"/>
        <color theme="1"/>
        <name val="Verdana"/>
        <family val="2"/>
        <scheme val="none"/>
      </font>
      <fill>
        <patternFill patternType="solid">
          <fgColor indexed="64"/>
          <bgColor theme="0"/>
        </patternFill>
      </fill>
    </dxf>
    <dxf>
      <font>
        <b val="0"/>
        <i val="0"/>
        <strike val="0"/>
        <condense val="0"/>
        <extend val="0"/>
        <outline val="0"/>
        <shadow val="0"/>
        <u val="none"/>
        <vertAlign val="baseline"/>
        <sz val="10"/>
        <color theme="1"/>
        <name val="Verdana"/>
        <family val="2"/>
        <scheme val="none"/>
      </font>
      <numFmt numFmtId="13" formatCode="0%"/>
      <fill>
        <patternFill patternType="none">
          <fgColor indexed="64"/>
          <bgColor indexed="65"/>
        </patternFill>
      </fill>
      <protection locked="1" hidden="0"/>
    </dxf>
    <dxf>
      <font>
        <b/>
        <i val="0"/>
        <strike val="0"/>
        <condense val="0"/>
        <extend val="0"/>
        <outline val="0"/>
        <shadow val="0"/>
        <u val="none"/>
        <vertAlign val="baseline"/>
        <sz val="10"/>
        <color theme="1"/>
        <name val="Verdana"/>
        <family val="2"/>
        <scheme val="none"/>
      </font>
      <numFmt numFmtId="164" formatCode="_ * #,##0_ ;_ * \-#,##0_ ;_ * &quot;-&quot;??_ ;_ @_ "/>
      <border diagonalUp="0" diagonalDown="0" outline="0">
        <left style="medium">
          <color rgb="FFFF0000"/>
        </left>
        <right style="medium">
          <color rgb="FFFF0000"/>
        </right>
        <top style="medium">
          <color rgb="FFFF0000"/>
        </top>
        <bottom style="medium">
          <color rgb="FFFF0000"/>
        </bottom>
      </border>
    </dxf>
    <dxf>
      <font>
        <b val="0"/>
        <i val="0"/>
        <strike val="0"/>
        <condense val="0"/>
        <extend val="0"/>
        <outline val="0"/>
        <shadow val="0"/>
        <u val="none"/>
        <vertAlign val="baseline"/>
        <sz val="10"/>
        <color auto="1"/>
        <name val="Verdana"/>
        <family val="2"/>
        <scheme val="none"/>
      </font>
      <numFmt numFmtId="164" formatCode="_ * #,##0_ ;_ * \-#,##0_ ;_ * &quot;-&quot;??_ ;_ @_ "/>
      <fill>
        <patternFill patternType="none">
          <fgColor indexed="64"/>
          <bgColor auto="1"/>
        </patternFill>
      </fill>
      <protection locked="1" hidden="0"/>
    </dxf>
    <dxf>
      <font>
        <b val="0"/>
        <i val="0"/>
        <strike val="0"/>
        <condense val="0"/>
        <extend val="0"/>
        <outline val="0"/>
        <shadow val="0"/>
        <u val="none"/>
        <vertAlign val="baseline"/>
        <sz val="10"/>
        <color theme="1"/>
        <name val="Verdana"/>
        <family val="2"/>
        <scheme val="none"/>
      </font>
      <numFmt numFmtId="164" formatCode="_ * #,##0_ ;_ * \-#,##0_ ;_ * &quot;-&quot;??_ ;_ @_ "/>
    </dxf>
    <dxf>
      <font>
        <b val="0"/>
        <i val="0"/>
        <strike val="0"/>
        <condense val="0"/>
        <extend val="0"/>
        <outline val="0"/>
        <shadow val="0"/>
        <u val="none"/>
        <vertAlign val="baseline"/>
        <sz val="10"/>
        <color auto="1"/>
        <name val="Verdana"/>
        <family val="2"/>
        <scheme val="none"/>
      </font>
      <numFmt numFmtId="164" formatCode="_ * #,##0_ ;_ * \-#,##0_ ;_ * &quot;-&quot;??_ ;_ @_ "/>
      <fill>
        <patternFill patternType="none">
          <fgColor indexed="64"/>
          <bgColor indexed="65"/>
        </patternFill>
      </fill>
      <protection locked="1" hidden="0"/>
    </dxf>
    <dxf>
      <font>
        <b val="0"/>
        <i val="0"/>
        <strike val="0"/>
        <condense val="0"/>
        <extend val="0"/>
        <outline val="0"/>
        <shadow val="0"/>
        <u val="none"/>
        <vertAlign val="baseline"/>
        <sz val="10"/>
        <color theme="1"/>
        <name val="Verdana"/>
        <family val="2"/>
        <scheme val="none"/>
      </font>
      <fill>
        <patternFill patternType="solid">
          <fgColor indexed="64"/>
          <bgColor theme="0"/>
        </patternFill>
      </fill>
      <alignment horizontal="center" vertical="bottom" textRotation="0" wrapText="0" indent="0" justifyLastLine="0" shrinkToFit="0" readingOrder="0"/>
    </dxf>
    <dxf>
      <font>
        <strike val="0"/>
        <outline val="0"/>
        <shadow val="0"/>
        <u val="none"/>
        <sz val="10"/>
        <name val="Verdana"/>
        <family val="2"/>
        <scheme val="none"/>
      </font>
      <fill>
        <patternFill patternType="none">
          <fgColor indexed="64"/>
          <bgColor auto="1"/>
        </patternFill>
      </fill>
      <alignment horizontal="center" vertical="bottom" textRotation="0" wrapText="0" indent="0" justifyLastLine="0" shrinkToFit="0" readingOrder="0"/>
      <protection locked="0" hidden="0"/>
    </dxf>
    <dxf>
      <font>
        <b val="0"/>
        <i val="0"/>
        <strike val="0"/>
        <condense val="0"/>
        <extend val="0"/>
        <outline val="0"/>
        <shadow val="0"/>
        <u val="none"/>
        <vertAlign val="baseline"/>
        <sz val="10"/>
        <color theme="1"/>
        <name val="Verdana"/>
        <family val="2"/>
        <scheme val="none"/>
      </font>
      <fill>
        <patternFill patternType="solid">
          <fgColor indexed="64"/>
          <bgColor theme="0"/>
        </patternFill>
      </fill>
      <alignment horizontal="center" vertical="bottom" textRotation="0" wrapText="0" indent="0" justifyLastLine="0" shrinkToFit="0" readingOrder="0"/>
    </dxf>
    <dxf>
      <font>
        <strike val="0"/>
        <outline val="0"/>
        <shadow val="0"/>
        <u val="none"/>
        <sz val="10"/>
        <name val="Verdana"/>
        <family val="2"/>
        <scheme val="none"/>
      </font>
      <fill>
        <patternFill patternType="none">
          <fgColor indexed="64"/>
          <bgColor auto="1"/>
        </patternFill>
      </fill>
      <alignment horizontal="center" vertical="bottom" wrapText="0" indent="0" justifyLastLine="0" shrinkToFit="0" readingOrder="0"/>
      <protection locked="0" hidden="0"/>
    </dxf>
    <dxf>
      <font>
        <b val="0"/>
        <i val="0"/>
        <strike val="0"/>
        <condense val="0"/>
        <extend val="0"/>
        <outline val="0"/>
        <shadow val="0"/>
        <u val="none"/>
        <vertAlign val="baseline"/>
        <sz val="10"/>
        <color theme="1"/>
        <name val="Verdana"/>
        <family val="2"/>
        <scheme val="none"/>
      </font>
      <fill>
        <patternFill patternType="solid">
          <fgColor indexed="64"/>
          <bgColor theme="0"/>
        </patternFill>
      </fill>
    </dxf>
    <dxf>
      <font>
        <b val="0"/>
        <i val="0"/>
        <strike val="0"/>
        <condense val="0"/>
        <extend val="0"/>
        <outline val="0"/>
        <shadow val="0"/>
        <u val="none"/>
        <vertAlign val="baseline"/>
        <sz val="10"/>
        <color theme="1"/>
        <name val="Verdana"/>
        <family val="2"/>
        <scheme val="none"/>
      </font>
      <fill>
        <patternFill patternType="none">
          <fgColor indexed="64"/>
          <bgColor auto="1"/>
        </patternFill>
      </fill>
      <protection locked="0" hidden="0"/>
    </dxf>
    <dxf>
      <font>
        <b val="0"/>
        <i val="0"/>
        <strike val="0"/>
        <condense val="0"/>
        <extend val="0"/>
        <outline val="0"/>
        <shadow val="0"/>
        <u val="none"/>
        <vertAlign val="baseline"/>
        <sz val="10"/>
        <color theme="1"/>
        <name val="Verdana"/>
        <family val="2"/>
        <scheme val="none"/>
      </font>
      <fill>
        <patternFill patternType="solid">
          <fgColor indexed="64"/>
          <bgColor theme="0"/>
        </patternFill>
      </fill>
    </dxf>
    <dxf>
      <font>
        <strike val="0"/>
        <outline val="0"/>
        <shadow val="0"/>
        <u val="none"/>
        <sz val="10"/>
        <name val="Verdana"/>
        <family val="2"/>
        <scheme val="none"/>
      </font>
      <numFmt numFmtId="13" formatCode="0%"/>
      <fill>
        <patternFill patternType="none">
          <fgColor indexed="64"/>
          <bgColor indexed="65"/>
        </patternFill>
      </fill>
      <alignment horizontal="general" vertical="bottom" textRotation="0" wrapText="0" indent="0" justifyLastLine="0" shrinkToFit="0" readingOrder="0"/>
      <protection locked="0" hidden="0"/>
    </dxf>
    <dxf>
      <font>
        <b val="0"/>
        <i val="0"/>
        <strike val="0"/>
        <condense val="0"/>
        <extend val="0"/>
        <outline val="0"/>
        <shadow val="0"/>
        <u val="none"/>
        <vertAlign val="baseline"/>
        <sz val="10"/>
        <color theme="1"/>
        <name val="Verdana"/>
        <family val="2"/>
        <scheme val="none"/>
      </font>
      <fill>
        <patternFill patternType="solid">
          <fgColor indexed="64"/>
          <bgColor theme="0"/>
        </patternFill>
      </fill>
    </dxf>
    <dxf>
      <font>
        <strike val="0"/>
        <outline val="0"/>
        <shadow val="0"/>
        <u val="none"/>
        <sz val="10"/>
        <name val="Verdana"/>
        <family val="2"/>
        <scheme val="none"/>
      </font>
      <numFmt numFmtId="13" formatCode="0%"/>
      <fill>
        <patternFill patternType="none">
          <fgColor indexed="64"/>
          <bgColor indexed="65"/>
        </patternFill>
      </fill>
      <protection locked="0" hidden="0"/>
    </dxf>
    <dxf>
      <font>
        <b val="0"/>
        <i val="0"/>
        <strike val="0"/>
        <condense val="0"/>
        <extend val="0"/>
        <outline val="0"/>
        <shadow val="0"/>
        <u val="none"/>
        <vertAlign val="baseline"/>
        <sz val="10"/>
        <color theme="1"/>
        <name val="Verdana"/>
        <family val="2"/>
        <scheme val="none"/>
      </font>
      <fill>
        <patternFill patternType="solid">
          <fgColor indexed="64"/>
          <bgColor theme="0"/>
        </patternFill>
      </fill>
    </dxf>
    <dxf>
      <font>
        <strike val="0"/>
        <outline val="0"/>
        <shadow val="0"/>
        <u val="none"/>
        <sz val="10"/>
        <name val="Verdana"/>
        <family val="2"/>
        <scheme val="none"/>
      </font>
      <numFmt numFmtId="13" formatCode="0%"/>
      <fill>
        <patternFill patternType="none">
          <fgColor indexed="64"/>
          <bgColor auto="1"/>
        </patternFill>
      </fill>
      <protection locked="0" hidden="0"/>
    </dxf>
    <dxf>
      <font>
        <b/>
        <i val="0"/>
        <strike val="0"/>
        <condense val="0"/>
        <extend val="0"/>
        <outline val="0"/>
        <shadow val="0"/>
        <u val="none"/>
        <vertAlign val="baseline"/>
        <sz val="10"/>
        <color theme="1"/>
        <name val="Verdana"/>
        <family val="2"/>
        <scheme val="none"/>
      </font>
      <numFmt numFmtId="164" formatCode="_ * #,##0_ ;_ * \-#,##0_ ;_ * &quot;-&quot;??_ ;_ @_ "/>
    </dxf>
    <dxf>
      <font>
        <b val="0"/>
        <i val="0"/>
        <strike val="0"/>
        <condense val="0"/>
        <extend val="0"/>
        <outline val="0"/>
        <shadow val="0"/>
        <u val="none"/>
        <vertAlign val="baseline"/>
        <sz val="10"/>
        <color auto="1"/>
        <name val="Verdana"/>
        <family val="2"/>
        <scheme val="none"/>
      </font>
      <numFmt numFmtId="164" formatCode="_ * #,##0_ ;_ * \-#,##0_ ;_ * &quot;-&quot;??_ ;_ @_ "/>
      <fill>
        <patternFill patternType="none">
          <fgColor indexed="64"/>
          <bgColor auto="1"/>
        </patternFill>
      </fill>
      <protection locked="1" hidden="0"/>
    </dxf>
    <dxf>
      <font>
        <b val="0"/>
        <i val="0"/>
        <strike val="0"/>
        <condense val="0"/>
        <extend val="0"/>
        <outline val="0"/>
        <shadow val="0"/>
        <u val="none"/>
        <vertAlign val="baseline"/>
        <sz val="10"/>
        <color theme="0"/>
        <name val="Verdana"/>
        <family val="2"/>
        <scheme val="none"/>
      </font>
      <numFmt numFmtId="164" formatCode="_ * #,##0_ ;_ * \-#,##0_ ;_ * &quot;-&quot;??_ ;_ @_ "/>
    </dxf>
    <dxf>
      <font>
        <b val="0"/>
        <i val="0"/>
        <strike val="0"/>
        <condense val="0"/>
        <extend val="0"/>
        <outline val="0"/>
        <shadow val="0"/>
        <u val="none"/>
        <vertAlign val="baseline"/>
        <sz val="10"/>
        <color auto="1"/>
        <name val="Verdana"/>
        <family val="2"/>
        <scheme val="none"/>
      </font>
      <numFmt numFmtId="164" formatCode="_ * #,##0_ ;_ * \-#,##0_ ;_ * &quot;-&quot;??_ ;_ @_ "/>
      <fill>
        <patternFill patternType="none">
          <fgColor indexed="64"/>
          <bgColor auto="1"/>
        </patternFill>
      </fill>
      <protection locked="1" hidden="0"/>
    </dxf>
    <dxf>
      <font>
        <b/>
        <i val="0"/>
        <strike val="0"/>
        <condense val="0"/>
        <extend val="0"/>
        <outline val="0"/>
        <shadow val="0"/>
        <u val="none"/>
        <vertAlign val="baseline"/>
        <sz val="10"/>
        <color theme="1"/>
        <name val="Verdana"/>
        <family val="2"/>
        <scheme val="none"/>
      </font>
      <numFmt numFmtId="164" formatCode="_ * #,##0_ ;_ * \-#,##0_ ;_ * &quot;-&quot;??_ ;_ @_ "/>
    </dxf>
    <dxf>
      <font>
        <strike val="0"/>
        <outline val="0"/>
        <shadow val="0"/>
        <u val="none"/>
        <sz val="10"/>
        <name val="Verdana"/>
        <family val="2"/>
        <scheme val="none"/>
      </font>
      <fill>
        <patternFill patternType="solid">
          <fgColor indexed="64"/>
          <bgColor theme="5" tint="0.79998168889431442"/>
        </patternFill>
      </fill>
      <protection locked="0" hidden="0"/>
    </dxf>
    <dxf>
      <font>
        <b val="0"/>
        <i val="0"/>
        <strike val="0"/>
        <condense val="0"/>
        <extend val="0"/>
        <outline val="0"/>
        <shadow val="0"/>
        <u val="none"/>
        <vertAlign val="baseline"/>
        <sz val="10"/>
        <color theme="1"/>
        <name val="Verdana"/>
        <family val="2"/>
        <scheme val="none"/>
      </font>
      <fill>
        <patternFill patternType="solid">
          <fgColor indexed="64"/>
          <bgColor theme="0"/>
        </patternFill>
      </fill>
    </dxf>
    <dxf>
      <font>
        <strike val="0"/>
        <outline val="0"/>
        <shadow val="0"/>
        <u val="none"/>
        <sz val="10"/>
        <name val="Verdana"/>
        <family val="2"/>
        <scheme val="none"/>
      </font>
      <fill>
        <patternFill patternType="none">
          <fgColor indexed="64"/>
          <bgColor auto="1"/>
        </patternFill>
      </fill>
      <protection locked="0" hidden="0"/>
    </dxf>
    <dxf>
      <font>
        <b val="0"/>
        <i val="0"/>
        <strike val="0"/>
        <condense val="0"/>
        <extend val="0"/>
        <outline val="0"/>
        <shadow val="0"/>
        <u val="none"/>
        <vertAlign val="baseline"/>
        <sz val="10"/>
        <color theme="1"/>
        <name val="Verdana"/>
        <family val="2"/>
        <scheme val="none"/>
      </font>
    </dxf>
    <dxf>
      <font>
        <strike val="0"/>
        <outline val="0"/>
        <shadow val="0"/>
        <u val="none"/>
        <sz val="10"/>
        <name val="Verdana"/>
        <family val="2"/>
        <scheme val="none"/>
      </font>
      <fill>
        <patternFill patternType="none">
          <fgColor indexed="64"/>
          <bgColor auto="1"/>
        </patternFill>
      </fill>
      <protection locked="0" hidden="0"/>
    </dxf>
    <dxf>
      <font>
        <strike val="0"/>
        <outline val="0"/>
        <shadow val="0"/>
        <u val="none"/>
        <sz val="10"/>
        <name val="Verdana"/>
        <family val="2"/>
        <scheme val="none"/>
      </font>
      <protection locked="1" hidden="0"/>
    </dxf>
    <dxf>
      <font>
        <b val="0"/>
        <i val="0"/>
        <strike val="0"/>
        <condense val="0"/>
        <extend val="0"/>
        <outline val="0"/>
        <shadow val="0"/>
        <u val="none"/>
        <vertAlign val="baseline"/>
        <sz val="10"/>
        <color rgb="FF000000"/>
        <name val="Verdana"/>
        <family val="2"/>
        <scheme val="none"/>
      </font>
      <fill>
        <patternFill patternType="none">
          <fgColor rgb="FF000000"/>
          <bgColor auto="1"/>
        </patternFill>
      </fill>
      <protection locked="1" hidden="0"/>
    </dxf>
    <dxf>
      <font>
        <strike val="0"/>
        <outline val="0"/>
        <shadow val="0"/>
        <u val="none"/>
        <sz val="10"/>
        <name val="Verdana"/>
        <family val="2"/>
        <scheme val="none"/>
      </font>
      <fill>
        <patternFill patternType="none">
          <fgColor indexed="64"/>
          <bgColor auto="1"/>
        </patternFill>
      </fill>
      <alignment vertical="bottom" textRotation="0" indent="0" justifyLastLine="0" shrinkToFit="0" readingOrder="0"/>
      <protection locked="1" hidden="0"/>
    </dxf>
    <dxf>
      <font>
        <b val="0"/>
        <i val="0"/>
        <strike val="0"/>
        <condense val="0"/>
        <extend val="0"/>
        <outline val="0"/>
        <shadow val="0"/>
        <u val="none"/>
        <vertAlign val="baseline"/>
        <sz val="10"/>
        <color theme="1"/>
        <name val="Verdana"/>
        <family val="2"/>
        <scheme val="none"/>
      </font>
      <fill>
        <patternFill patternType="solid">
          <fgColor indexed="64"/>
          <bgColor theme="0"/>
        </patternFill>
      </fill>
    </dxf>
    <dxf>
      <font>
        <b val="0"/>
        <i val="0"/>
        <strike val="0"/>
        <condense val="0"/>
        <extend val="0"/>
        <outline val="0"/>
        <shadow val="0"/>
        <u val="none"/>
        <vertAlign val="baseline"/>
        <sz val="10"/>
        <color theme="1"/>
        <name val="Verdana"/>
        <family val="2"/>
        <scheme val="none"/>
      </font>
      <numFmt numFmtId="13" formatCode="0%"/>
      <fill>
        <patternFill patternType="none">
          <fgColor indexed="64"/>
          <bgColor indexed="65"/>
        </patternFill>
      </fill>
      <protection locked="1" hidden="0"/>
    </dxf>
    <dxf>
      <font>
        <b/>
        <i val="0"/>
        <strike val="0"/>
        <condense val="0"/>
        <extend val="0"/>
        <outline val="0"/>
        <shadow val="0"/>
        <u val="none"/>
        <vertAlign val="baseline"/>
        <sz val="10"/>
        <color theme="1"/>
        <name val="Verdana"/>
        <family val="2"/>
        <scheme val="none"/>
      </font>
      <numFmt numFmtId="164" formatCode="_ * #,##0_ ;_ * \-#,##0_ ;_ * &quot;-&quot;??_ ;_ @_ "/>
      <border diagonalUp="0" diagonalDown="0" outline="0">
        <left style="medium">
          <color rgb="FFFF0000"/>
        </left>
        <right style="medium">
          <color rgb="FFFF0000"/>
        </right>
        <top style="medium">
          <color rgb="FFFF0000"/>
        </top>
        <bottom style="medium">
          <color rgb="FFFF0000"/>
        </bottom>
      </border>
    </dxf>
    <dxf>
      <font>
        <b val="0"/>
        <i val="0"/>
        <strike val="0"/>
        <condense val="0"/>
        <extend val="0"/>
        <outline val="0"/>
        <shadow val="0"/>
        <u val="none"/>
        <vertAlign val="baseline"/>
        <sz val="10"/>
        <color auto="1"/>
        <name val="Verdana"/>
        <family val="2"/>
        <scheme val="none"/>
      </font>
      <numFmt numFmtId="164" formatCode="_ * #,##0_ ;_ * \-#,##0_ ;_ * &quot;-&quot;??_ ;_ @_ "/>
      <fill>
        <patternFill patternType="none">
          <fgColor indexed="64"/>
          <bgColor auto="1"/>
        </patternFill>
      </fill>
      <protection locked="1" hidden="0"/>
    </dxf>
    <dxf>
      <font>
        <b val="0"/>
        <i val="0"/>
        <strike val="0"/>
        <condense val="0"/>
        <extend val="0"/>
        <outline val="0"/>
        <shadow val="0"/>
        <u val="none"/>
        <vertAlign val="baseline"/>
        <sz val="10"/>
        <color theme="1"/>
        <name val="Verdana"/>
        <family val="2"/>
        <scheme val="none"/>
      </font>
      <numFmt numFmtId="164" formatCode="_ * #,##0_ ;_ * \-#,##0_ ;_ * &quot;-&quot;??_ ;_ @_ "/>
    </dxf>
    <dxf>
      <font>
        <b val="0"/>
        <i val="0"/>
        <strike val="0"/>
        <condense val="0"/>
        <extend val="0"/>
        <outline val="0"/>
        <shadow val="0"/>
        <u val="none"/>
        <vertAlign val="baseline"/>
        <sz val="10"/>
        <color auto="1"/>
        <name val="Verdana"/>
        <family val="2"/>
        <scheme val="none"/>
      </font>
      <numFmt numFmtId="164" formatCode="_ * #,##0_ ;_ * \-#,##0_ ;_ * &quot;-&quot;??_ ;_ @_ "/>
      <fill>
        <patternFill patternType="none">
          <fgColor indexed="64"/>
          <bgColor indexed="65"/>
        </patternFill>
      </fill>
      <protection locked="1" hidden="0"/>
    </dxf>
    <dxf>
      <font>
        <b val="0"/>
        <i val="0"/>
        <strike val="0"/>
        <condense val="0"/>
        <extend val="0"/>
        <outline val="0"/>
        <shadow val="0"/>
        <u val="none"/>
        <vertAlign val="baseline"/>
        <sz val="10"/>
        <color theme="1"/>
        <name val="Verdana"/>
        <family val="2"/>
        <scheme val="none"/>
      </font>
      <fill>
        <patternFill patternType="solid">
          <fgColor indexed="64"/>
          <bgColor theme="0"/>
        </patternFill>
      </fill>
      <alignment horizontal="center" vertical="bottom" textRotation="0" wrapText="0" indent="0" justifyLastLine="0" shrinkToFit="0" readingOrder="0"/>
    </dxf>
    <dxf>
      <font>
        <strike val="0"/>
        <outline val="0"/>
        <shadow val="0"/>
        <u val="none"/>
        <sz val="10"/>
        <name val="Verdana"/>
        <family val="2"/>
        <scheme val="none"/>
      </font>
      <fill>
        <patternFill patternType="none">
          <fgColor indexed="64"/>
          <bgColor auto="1"/>
        </patternFill>
      </fill>
      <alignment horizontal="center" vertical="bottom" textRotation="0" wrapText="0" indent="0" justifyLastLine="0" shrinkToFit="0" readingOrder="0"/>
      <protection locked="0" hidden="0"/>
    </dxf>
    <dxf>
      <font>
        <b val="0"/>
        <i val="0"/>
        <strike val="0"/>
        <condense val="0"/>
        <extend val="0"/>
        <outline val="0"/>
        <shadow val="0"/>
        <u val="none"/>
        <vertAlign val="baseline"/>
        <sz val="10"/>
        <color theme="1"/>
        <name val="Verdana"/>
        <family val="2"/>
        <scheme val="none"/>
      </font>
      <fill>
        <patternFill patternType="solid">
          <fgColor indexed="64"/>
          <bgColor theme="0"/>
        </patternFill>
      </fill>
      <alignment horizontal="center" vertical="bottom" textRotation="0" wrapText="0" indent="0" justifyLastLine="0" shrinkToFit="0" readingOrder="0"/>
    </dxf>
    <dxf>
      <font>
        <strike val="0"/>
        <outline val="0"/>
        <shadow val="0"/>
        <u val="none"/>
        <sz val="10"/>
        <name val="Verdana"/>
        <family val="2"/>
        <scheme val="none"/>
      </font>
      <fill>
        <patternFill patternType="none">
          <fgColor indexed="64"/>
          <bgColor auto="1"/>
        </patternFill>
      </fill>
      <alignment horizontal="center" vertical="bottom" wrapText="0" indent="0" justifyLastLine="0" shrinkToFit="0" readingOrder="0"/>
      <protection locked="0" hidden="0"/>
    </dxf>
    <dxf>
      <font>
        <b val="0"/>
        <i val="0"/>
        <strike val="0"/>
        <condense val="0"/>
        <extend val="0"/>
        <outline val="0"/>
        <shadow val="0"/>
        <u val="none"/>
        <vertAlign val="baseline"/>
        <sz val="10"/>
        <color theme="1"/>
        <name val="Verdana"/>
        <family val="2"/>
        <scheme val="none"/>
      </font>
      <fill>
        <patternFill patternType="solid">
          <fgColor indexed="64"/>
          <bgColor theme="0"/>
        </patternFill>
      </fill>
    </dxf>
    <dxf>
      <font>
        <b val="0"/>
        <i val="0"/>
        <strike val="0"/>
        <condense val="0"/>
        <extend val="0"/>
        <outline val="0"/>
        <shadow val="0"/>
        <u val="none"/>
        <vertAlign val="baseline"/>
        <sz val="10"/>
        <color theme="1"/>
        <name val="Verdana"/>
        <family val="2"/>
        <scheme val="none"/>
      </font>
      <fill>
        <patternFill patternType="none">
          <fgColor indexed="64"/>
          <bgColor auto="1"/>
        </patternFill>
      </fill>
      <protection locked="0" hidden="0"/>
    </dxf>
    <dxf>
      <font>
        <b val="0"/>
        <i val="0"/>
        <strike val="0"/>
        <condense val="0"/>
        <extend val="0"/>
        <outline val="0"/>
        <shadow val="0"/>
        <u val="none"/>
        <vertAlign val="baseline"/>
        <sz val="10"/>
        <color theme="1"/>
        <name val="Verdana"/>
        <family val="2"/>
        <scheme val="none"/>
      </font>
      <fill>
        <patternFill patternType="solid">
          <fgColor indexed="64"/>
          <bgColor theme="0"/>
        </patternFill>
      </fill>
    </dxf>
    <dxf>
      <font>
        <strike val="0"/>
        <outline val="0"/>
        <shadow val="0"/>
        <u val="none"/>
        <sz val="10"/>
        <name val="Verdana"/>
        <family val="2"/>
        <scheme val="none"/>
      </font>
      <numFmt numFmtId="13" formatCode="0%"/>
      <fill>
        <patternFill patternType="none">
          <fgColor indexed="64"/>
          <bgColor indexed="65"/>
        </patternFill>
      </fill>
      <alignment horizontal="general" vertical="bottom" textRotation="0" wrapText="0" indent="0" justifyLastLine="0" shrinkToFit="0" readingOrder="0"/>
      <protection locked="0" hidden="0"/>
    </dxf>
    <dxf>
      <font>
        <b val="0"/>
        <i val="0"/>
        <strike val="0"/>
        <condense val="0"/>
        <extend val="0"/>
        <outline val="0"/>
        <shadow val="0"/>
        <u val="none"/>
        <vertAlign val="baseline"/>
        <sz val="10"/>
        <color theme="1"/>
        <name val="Verdana"/>
        <family val="2"/>
        <scheme val="none"/>
      </font>
      <fill>
        <patternFill patternType="solid">
          <fgColor indexed="64"/>
          <bgColor theme="0"/>
        </patternFill>
      </fill>
    </dxf>
    <dxf>
      <font>
        <strike val="0"/>
        <outline val="0"/>
        <shadow val="0"/>
        <u val="none"/>
        <sz val="10"/>
        <name val="Verdana"/>
        <family val="2"/>
        <scheme val="none"/>
      </font>
      <numFmt numFmtId="13" formatCode="0%"/>
      <fill>
        <patternFill patternType="none">
          <fgColor indexed="64"/>
          <bgColor indexed="65"/>
        </patternFill>
      </fill>
      <protection locked="0" hidden="0"/>
    </dxf>
    <dxf>
      <font>
        <b val="0"/>
        <i val="0"/>
        <strike val="0"/>
        <condense val="0"/>
        <extend val="0"/>
        <outline val="0"/>
        <shadow val="0"/>
        <u val="none"/>
        <vertAlign val="baseline"/>
        <sz val="10"/>
        <color theme="1"/>
        <name val="Verdana"/>
        <family val="2"/>
        <scheme val="none"/>
      </font>
      <fill>
        <patternFill patternType="solid">
          <fgColor indexed="64"/>
          <bgColor theme="0"/>
        </patternFill>
      </fill>
    </dxf>
    <dxf>
      <font>
        <strike val="0"/>
        <outline val="0"/>
        <shadow val="0"/>
        <u val="none"/>
        <sz val="10"/>
        <name val="Verdana"/>
        <family val="2"/>
        <scheme val="none"/>
      </font>
      <numFmt numFmtId="13" formatCode="0%"/>
      <fill>
        <patternFill patternType="none">
          <fgColor indexed="64"/>
          <bgColor auto="1"/>
        </patternFill>
      </fill>
      <protection locked="0" hidden="0"/>
    </dxf>
    <dxf>
      <font>
        <b/>
        <i val="0"/>
        <strike val="0"/>
        <condense val="0"/>
        <extend val="0"/>
        <outline val="0"/>
        <shadow val="0"/>
        <u val="none"/>
        <vertAlign val="baseline"/>
        <sz val="10"/>
        <color theme="1"/>
        <name val="Verdana"/>
        <family val="2"/>
        <scheme val="none"/>
      </font>
      <numFmt numFmtId="164" formatCode="_ * #,##0_ ;_ * \-#,##0_ ;_ * &quot;-&quot;??_ ;_ @_ "/>
    </dxf>
    <dxf>
      <font>
        <b val="0"/>
        <i val="0"/>
        <strike val="0"/>
        <condense val="0"/>
        <extend val="0"/>
        <outline val="0"/>
        <shadow val="0"/>
        <u val="none"/>
        <vertAlign val="baseline"/>
        <sz val="10"/>
        <color auto="1"/>
        <name val="Verdana"/>
        <family val="2"/>
        <scheme val="none"/>
      </font>
      <numFmt numFmtId="164" formatCode="_ * #,##0_ ;_ * \-#,##0_ ;_ * &quot;-&quot;??_ ;_ @_ "/>
      <fill>
        <patternFill patternType="none">
          <fgColor indexed="64"/>
          <bgColor auto="1"/>
        </patternFill>
      </fill>
      <protection locked="1" hidden="0"/>
    </dxf>
    <dxf>
      <font>
        <b val="0"/>
        <i val="0"/>
        <strike val="0"/>
        <condense val="0"/>
        <extend val="0"/>
        <outline val="0"/>
        <shadow val="0"/>
        <u val="none"/>
        <vertAlign val="baseline"/>
        <sz val="10"/>
        <color theme="0"/>
        <name val="Verdana"/>
        <family val="2"/>
        <scheme val="none"/>
      </font>
      <numFmt numFmtId="164" formatCode="_ * #,##0_ ;_ * \-#,##0_ ;_ * &quot;-&quot;??_ ;_ @_ "/>
    </dxf>
    <dxf>
      <font>
        <b val="0"/>
        <i val="0"/>
        <strike val="0"/>
        <condense val="0"/>
        <extend val="0"/>
        <outline val="0"/>
        <shadow val="0"/>
        <u val="none"/>
        <vertAlign val="baseline"/>
        <sz val="10"/>
        <color auto="1"/>
        <name val="Verdana"/>
        <family val="2"/>
        <scheme val="none"/>
      </font>
      <numFmt numFmtId="164" formatCode="_ * #,##0_ ;_ * \-#,##0_ ;_ * &quot;-&quot;??_ ;_ @_ "/>
      <fill>
        <patternFill patternType="none">
          <fgColor indexed="64"/>
          <bgColor auto="1"/>
        </patternFill>
      </fill>
      <protection locked="1" hidden="0"/>
    </dxf>
    <dxf>
      <font>
        <b/>
        <i val="0"/>
        <strike val="0"/>
        <condense val="0"/>
        <extend val="0"/>
        <outline val="0"/>
        <shadow val="0"/>
        <u val="none"/>
        <vertAlign val="baseline"/>
        <sz val="10"/>
        <color theme="1"/>
        <name val="Verdana"/>
        <family val="2"/>
        <scheme val="none"/>
      </font>
      <numFmt numFmtId="164" formatCode="_ * #,##0_ ;_ * \-#,##0_ ;_ * &quot;-&quot;??_ ;_ @_ "/>
    </dxf>
    <dxf>
      <font>
        <strike val="0"/>
        <outline val="0"/>
        <shadow val="0"/>
        <u val="none"/>
        <sz val="10"/>
        <name val="Verdana"/>
        <family val="2"/>
        <scheme val="none"/>
      </font>
      <fill>
        <patternFill patternType="solid">
          <fgColor indexed="64"/>
          <bgColor theme="5" tint="0.79998168889431442"/>
        </patternFill>
      </fill>
      <protection locked="0" hidden="0"/>
    </dxf>
    <dxf>
      <font>
        <b val="0"/>
        <i val="0"/>
        <strike val="0"/>
        <condense val="0"/>
        <extend val="0"/>
        <outline val="0"/>
        <shadow val="0"/>
        <u val="none"/>
        <vertAlign val="baseline"/>
        <sz val="10"/>
        <color theme="1"/>
        <name val="Verdana"/>
        <family val="2"/>
        <scheme val="none"/>
      </font>
      <fill>
        <patternFill patternType="solid">
          <fgColor indexed="64"/>
          <bgColor theme="0"/>
        </patternFill>
      </fill>
    </dxf>
    <dxf>
      <font>
        <strike val="0"/>
        <outline val="0"/>
        <shadow val="0"/>
        <u val="none"/>
        <sz val="10"/>
        <name val="Verdana"/>
        <family val="2"/>
        <scheme val="none"/>
      </font>
      <fill>
        <patternFill patternType="none">
          <fgColor indexed="64"/>
          <bgColor auto="1"/>
        </patternFill>
      </fill>
      <protection locked="0" hidden="0"/>
    </dxf>
    <dxf>
      <font>
        <b val="0"/>
        <i val="0"/>
        <strike val="0"/>
        <condense val="0"/>
        <extend val="0"/>
        <outline val="0"/>
        <shadow val="0"/>
        <u val="none"/>
        <vertAlign val="baseline"/>
        <sz val="10"/>
        <color theme="1"/>
        <name val="Verdana"/>
        <family val="2"/>
        <scheme val="none"/>
      </font>
    </dxf>
    <dxf>
      <font>
        <strike val="0"/>
        <outline val="0"/>
        <shadow val="0"/>
        <u val="none"/>
        <sz val="10"/>
        <name val="Verdana"/>
        <family val="2"/>
        <scheme val="none"/>
      </font>
      <fill>
        <patternFill patternType="none">
          <fgColor indexed="64"/>
          <bgColor auto="1"/>
        </patternFill>
      </fill>
      <protection locked="0" hidden="0"/>
    </dxf>
    <dxf>
      <font>
        <strike val="0"/>
        <outline val="0"/>
        <shadow val="0"/>
        <u val="none"/>
        <sz val="10"/>
        <name val="Verdana"/>
        <family val="2"/>
        <scheme val="none"/>
      </font>
      <protection locked="1" hidden="0"/>
    </dxf>
    <dxf>
      <font>
        <b val="0"/>
        <i val="0"/>
        <strike val="0"/>
        <condense val="0"/>
        <extend val="0"/>
        <outline val="0"/>
        <shadow val="0"/>
        <u val="none"/>
        <vertAlign val="baseline"/>
        <sz val="10"/>
        <color rgb="FF000000"/>
        <name val="Verdana"/>
        <family val="2"/>
        <scheme val="none"/>
      </font>
      <fill>
        <patternFill patternType="none">
          <fgColor rgb="FF000000"/>
          <bgColor auto="1"/>
        </patternFill>
      </fill>
      <protection locked="1" hidden="0"/>
    </dxf>
    <dxf>
      <font>
        <strike val="0"/>
        <outline val="0"/>
        <shadow val="0"/>
        <u val="none"/>
        <sz val="10"/>
        <name val="Verdana"/>
        <family val="2"/>
        <scheme val="none"/>
      </font>
      <fill>
        <patternFill patternType="none">
          <fgColor indexed="64"/>
          <bgColor auto="1"/>
        </patternFill>
      </fill>
      <alignment vertical="bottom" textRotation="0" indent="0" justifyLastLine="0" shrinkToFit="0" readingOrder="0"/>
      <protection locked="1" hidden="0"/>
    </dxf>
    <dxf>
      <font>
        <b val="0"/>
        <i val="0"/>
        <strike val="0"/>
        <condense val="0"/>
        <extend val="0"/>
        <outline val="0"/>
        <shadow val="0"/>
        <u val="none"/>
        <vertAlign val="baseline"/>
        <sz val="10"/>
        <color theme="1"/>
        <name val="Verdana"/>
        <family val="2"/>
        <scheme val="none"/>
      </font>
      <fill>
        <patternFill patternType="solid">
          <fgColor indexed="64"/>
          <bgColor theme="0"/>
        </patternFill>
      </fill>
    </dxf>
    <dxf>
      <font>
        <b val="0"/>
        <i val="0"/>
        <strike val="0"/>
        <condense val="0"/>
        <extend val="0"/>
        <outline val="0"/>
        <shadow val="0"/>
        <u val="none"/>
        <vertAlign val="baseline"/>
        <sz val="10"/>
        <color theme="1"/>
        <name val="Verdana"/>
        <family val="2"/>
        <scheme val="none"/>
      </font>
      <numFmt numFmtId="13" formatCode="0%"/>
      <fill>
        <patternFill patternType="none">
          <fgColor indexed="64"/>
          <bgColor indexed="65"/>
        </patternFill>
      </fill>
      <protection locked="1" hidden="0"/>
    </dxf>
    <dxf>
      <font>
        <b/>
        <i val="0"/>
        <strike val="0"/>
        <condense val="0"/>
        <extend val="0"/>
        <outline val="0"/>
        <shadow val="0"/>
        <u val="none"/>
        <vertAlign val="baseline"/>
        <sz val="10"/>
        <color theme="1"/>
        <name val="Verdana"/>
        <family val="2"/>
        <scheme val="none"/>
      </font>
      <numFmt numFmtId="164" formatCode="_ * #,##0_ ;_ * \-#,##0_ ;_ * &quot;-&quot;??_ ;_ @_ "/>
      <border diagonalUp="0" diagonalDown="0" outline="0">
        <left style="medium">
          <color rgb="FFFF0000"/>
        </left>
        <right style="medium">
          <color rgb="FFFF0000"/>
        </right>
        <top style="medium">
          <color rgb="FFFF0000"/>
        </top>
        <bottom style="medium">
          <color rgb="FFFF0000"/>
        </bottom>
      </border>
    </dxf>
    <dxf>
      <font>
        <b val="0"/>
        <i val="0"/>
        <strike val="0"/>
        <condense val="0"/>
        <extend val="0"/>
        <outline val="0"/>
        <shadow val="0"/>
        <u val="none"/>
        <vertAlign val="baseline"/>
        <sz val="10"/>
        <color auto="1"/>
        <name val="Verdana"/>
        <family val="2"/>
        <scheme val="none"/>
      </font>
      <numFmt numFmtId="164" formatCode="_ * #,##0_ ;_ * \-#,##0_ ;_ * &quot;-&quot;??_ ;_ @_ "/>
      <fill>
        <patternFill patternType="none">
          <fgColor indexed="64"/>
          <bgColor auto="1"/>
        </patternFill>
      </fill>
      <protection locked="1" hidden="0"/>
    </dxf>
    <dxf>
      <font>
        <b val="0"/>
        <i val="0"/>
        <strike val="0"/>
        <condense val="0"/>
        <extend val="0"/>
        <outline val="0"/>
        <shadow val="0"/>
        <u val="none"/>
        <vertAlign val="baseline"/>
        <sz val="10"/>
        <color theme="1"/>
        <name val="Verdana"/>
        <family val="2"/>
        <scheme val="none"/>
      </font>
      <numFmt numFmtId="164" formatCode="_ * #,##0_ ;_ * \-#,##0_ ;_ * &quot;-&quot;??_ ;_ @_ "/>
    </dxf>
    <dxf>
      <font>
        <b val="0"/>
        <i val="0"/>
        <strike val="0"/>
        <condense val="0"/>
        <extend val="0"/>
        <outline val="0"/>
        <shadow val="0"/>
        <u val="none"/>
        <vertAlign val="baseline"/>
        <sz val="10"/>
        <color auto="1"/>
        <name val="Verdana"/>
        <family val="2"/>
        <scheme val="none"/>
      </font>
      <numFmt numFmtId="164" formatCode="_ * #,##0_ ;_ * \-#,##0_ ;_ * &quot;-&quot;??_ ;_ @_ "/>
      <fill>
        <patternFill patternType="none">
          <fgColor indexed="64"/>
          <bgColor indexed="65"/>
        </patternFill>
      </fill>
      <protection locked="1" hidden="0"/>
    </dxf>
    <dxf>
      <font>
        <b val="0"/>
        <i val="0"/>
        <strike val="0"/>
        <condense val="0"/>
        <extend val="0"/>
        <outline val="0"/>
        <shadow val="0"/>
        <u val="none"/>
        <vertAlign val="baseline"/>
        <sz val="10"/>
        <color theme="1"/>
        <name val="Verdana"/>
        <family val="2"/>
        <scheme val="none"/>
      </font>
      <fill>
        <patternFill patternType="solid">
          <fgColor indexed="64"/>
          <bgColor theme="0"/>
        </patternFill>
      </fill>
      <alignment horizontal="center" vertical="bottom" textRotation="0" wrapText="0" indent="0" justifyLastLine="0" shrinkToFit="0" readingOrder="0"/>
    </dxf>
    <dxf>
      <font>
        <strike val="0"/>
        <outline val="0"/>
        <shadow val="0"/>
        <u val="none"/>
        <sz val="10"/>
        <name val="Verdana"/>
        <family val="2"/>
        <scheme val="none"/>
      </font>
      <fill>
        <patternFill patternType="none">
          <fgColor indexed="64"/>
          <bgColor auto="1"/>
        </patternFill>
      </fill>
      <alignment horizontal="center" vertical="bottom" textRotation="0" wrapText="0" indent="0" justifyLastLine="0" shrinkToFit="0" readingOrder="0"/>
      <protection locked="0" hidden="0"/>
    </dxf>
    <dxf>
      <font>
        <b val="0"/>
        <i val="0"/>
        <strike val="0"/>
        <condense val="0"/>
        <extend val="0"/>
        <outline val="0"/>
        <shadow val="0"/>
        <u val="none"/>
        <vertAlign val="baseline"/>
        <sz val="10"/>
        <color theme="1"/>
        <name val="Verdana"/>
        <family val="2"/>
        <scheme val="none"/>
      </font>
      <fill>
        <patternFill patternType="solid">
          <fgColor indexed="64"/>
          <bgColor theme="0"/>
        </patternFill>
      </fill>
      <alignment horizontal="center" vertical="bottom" textRotation="0" wrapText="0" indent="0" justifyLastLine="0" shrinkToFit="0" readingOrder="0"/>
    </dxf>
    <dxf>
      <font>
        <strike val="0"/>
        <outline val="0"/>
        <shadow val="0"/>
        <u val="none"/>
        <sz val="10"/>
        <name val="Verdana"/>
        <family val="2"/>
        <scheme val="none"/>
      </font>
      <fill>
        <patternFill patternType="none">
          <fgColor indexed="64"/>
          <bgColor auto="1"/>
        </patternFill>
      </fill>
      <alignment horizontal="center" vertical="bottom" wrapText="0" indent="0" justifyLastLine="0" shrinkToFit="0" readingOrder="0"/>
      <protection locked="0" hidden="0"/>
    </dxf>
    <dxf>
      <font>
        <b val="0"/>
        <i val="0"/>
        <strike val="0"/>
        <condense val="0"/>
        <extend val="0"/>
        <outline val="0"/>
        <shadow val="0"/>
        <u val="none"/>
        <vertAlign val="baseline"/>
        <sz val="10"/>
        <color theme="1"/>
        <name val="Verdana"/>
        <family val="2"/>
        <scheme val="none"/>
      </font>
      <fill>
        <patternFill patternType="solid">
          <fgColor indexed="64"/>
          <bgColor theme="0"/>
        </patternFill>
      </fill>
    </dxf>
    <dxf>
      <font>
        <b val="0"/>
        <i val="0"/>
        <strike val="0"/>
        <condense val="0"/>
        <extend val="0"/>
        <outline val="0"/>
        <shadow val="0"/>
        <u val="none"/>
        <vertAlign val="baseline"/>
        <sz val="10"/>
        <color theme="1"/>
        <name val="Verdana"/>
        <family val="2"/>
        <scheme val="none"/>
      </font>
      <fill>
        <patternFill patternType="none">
          <fgColor indexed="64"/>
          <bgColor auto="1"/>
        </patternFill>
      </fill>
      <protection locked="0" hidden="0"/>
    </dxf>
    <dxf>
      <font>
        <b val="0"/>
        <i val="0"/>
        <strike val="0"/>
        <condense val="0"/>
        <extend val="0"/>
        <outline val="0"/>
        <shadow val="0"/>
        <u val="none"/>
        <vertAlign val="baseline"/>
        <sz val="10"/>
        <color theme="1"/>
        <name val="Verdana"/>
        <family val="2"/>
        <scheme val="none"/>
      </font>
      <fill>
        <patternFill patternType="solid">
          <fgColor indexed="64"/>
          <bgColor theme="0"/>
        </patternFill>
      </fill>
    </dxf>
    <dxf>
      <font>
        <strike val="0"/>
        <outline val="0"/>
        <shadow val="0"/>
        <u val="none"/>
        <sz val="10"/>
        <name val="Verdana"/>
        <family val="2"/>
        <scheme val="none"/>
      </font>
      <numFmt numFmtId="13" formatCode="0%"/>
      <fill>
        <patternFill patternType="none">
          <fgColor indexed="64"/>
          <bgColor indexed="65"/>
        </patternFill>
      </fill>
      <alignment horizontal="general" vertical="bottom" textRotation="0" wrapText="0" indent="0" justifyLastLine="0" shrinkToFit="0" readingOrder="0"/>
      <protection locked="0" hidden="0"/>
    </dxf>
    <dxf>
      <font>
        <b val="0"/>
        <i val="0"/>
        <strike val="0"/>
        <condense val="0"/>
        <extend val="0"/>
        <outline val="0"/>
        <shadow val="0"/>
        <u val="none"/>
        <vertAlign val="baseline"/>
        <sz val="10"/>
        <color theme="1"/>
        <name val="Verdana"/>
        <family val="2"/>
        <scheme val="none"/>
      </font>
      <fill>
        <patternFill patternType="solid">
          <fgColor indexed="64"/>
          <bgColor theme="0"/>
        </patternFill>
      </fill>
    </dxf>
    <dxf>
      <font>
        <strike val="0"/>
        <outline val="0"/>
        <shadow val="0"/>
        <u val="none"/>
        <sz val="10"/>
        <name val="Verdana"/>
        <family val="2"/>
        <scheme val="none"/>
      </font>
      <numFmt numFmtId="13" formatCode="0%"/>
      <fill>
        <patternFill patternType="none">
          <fgColor indexed="64"/>
          <bgColor indexed="65"/>
        </patternFill>
      </fill>
      <protection locked="0" hidden="0"/>
    </dxf>
    <dxf>
      <font>
        <b val="0"/>
        <i val="0"/>
        <strike val="0"/>
        <condense val="0"/>
        <extend val="0"/>
        <outline val="0"/>
        <shadow val="0"/>
        <u val="none"/>
        <vertAlign val="baseline"/>
        <sz val="10"/>
        <color theme="1"/>
        <name val="Verdana"/>
        <family val="2"/>
        <scheme val="none"/>
      </font>
      <fill>
        <patternFill patternType="solid">
          <fgColor indexed="64"/>
          <bgColor theme="0"/>
        </patternFill>
      </fill>
    </dxf>
    <dxf>
      <font>
        <strike val="0"/>
        <outline val="0"/>
        <shadow val="0"/>
        <u val="none"/>
        <sz val="10"/>
        <name val="Verdana"/>
        <family val="2"/>
        <scheme val="none"/>
      </font>
      <numFmt numFmtId="13" formatCode="0%"/>
      <fill>
        <patternFill patternType="none">
          <fgColor indexed="64"/>
          <bgColor auto="1"/>
        </patternFill>
      </fill>
      <protection locked="0" hidden="0"/>
    </dxf>
    <dxf>
      <font>
        <b/>
        <i val="0"/>
        <strike val="0"/>
        <condense val="0"/>
        <extend val="0"/>
        <outline val="0"/>
        <shadow val="0"/>
        <u val="none"/>
        <vertAlign val="baseline"/>
        <sz val="10"/>
        <color theme="1"/>
        <name val="Verdana"/>
        <family val="2"/>
        <scheme val="none"/>
      </font>
      <numFmt numFmtId="164" formatCode="_ * #,##0_ ;_ * \-#,##0_ ;_ * &quot;-&quot;??_ ;_ @_ "/>
    </dxf>
    <dxf>
      <font>
        <b val="0"/>
        <i val="0"/>
        <strike val="0"/>
        <condense val="0"/>
        <extend val="0"/>
        <outline val="0"/>
        <shadow val="0"/>
        <u val="none"/>
        <vertAlign val="baseline"/>
        <sz val="10"/>
        <color auto="1"/>
        <name val="Verdana"/>
        <family val="2"/>
        <scheme val="none"/>
      </font>
      <numFmt numFmtId="164" formatCode="_ * #,##0_ ;_ * \-#,##0_ ;_ * &quot;-&quot;??_ ;_ @_ "/>
      <fill>
        <patternFill patternType="none">
          <fgColor indexed="64"/>
          <bgColor auto="1"/>
        </patternFill>
      </fill>
      <protection locked="1" hidden="0"/>
    </dxf>
    <dxf>
      <font>
        <b val="0"/>
        <i val="0"/>
        <strike val="0"/>
        <condense val="0"/>
        <extend val="0"/>
        <outline val="0"/>
        <shadow val="0"/>
        <u val="none"/>
        <vertAlign val="baseline"/>
        <sz val="10"/>
        <color theme="0"/>
        <name val="Verdana"/>
        <family val="2"/>
        <scheme val="none"/>
      </font>
      <numFmt numFmtId="164" formatCode="_ * #,##0_ ;_ * \-#,##0_ ;_ * &quot;-&quot;??_ ;_ @_ "/>
    </dxf>
    <dxf>
      <font>
        <b val="0"/>
        <i val="0"/>
        <strike val="0"/>
        <condense val="0"/>
        <extend val="0"/>
        <outline val="0"/>
        <shadow val="0"/>
        <u val="none"/>
        <vertAlign val="baseline"/>
        <sz val="10"/>
        <color auto="1"/>
        <name val="Verdana"/>
        <family val="2"/>
        <scheme val="none"/>
      </font>
      <numFmt numFmtId="164" formatCode="_ * #,##0_ ;_ * \-#,##0_ ;_ * &quot;-&quot;??_ ;_ @_ "/>
      <fill>
        <patternFill patternType="none">
          <fgColor indexed="64"/>
          <bgColor auto="1"/>
        </patternFill>
      </fill>
      <protection locked="1" hidden="0"/>
    </dxf>
    <dxf>
      <font>
        <b/>
        <i val="0"/>
        <strike val="0"/>
        <condense val="0"/>
        <extend val="0"/>
        <outline val="0"/>
        <shadow val="0"/>
        <u val="none"/>
        <vertAlign val="baseline"/>
        <sz val="10"/>
        <color theme="1"/>
        <name val="Verdana"/>
        <family val="2"/>
        <scheme val="none"/>
      </font>
      <numFmt numFmtId="164" formatCode="_ * #,##0_ ;_ * \-#,##0_ ;_ * &quot;-&quot;??_ ;_ @_ "/>
    </dxf>
    <dxf>
      <font>
        <strike val="0"/>
        <outline val="0"/>
        <shadow val="0"/>
        <u val="none"/>
        <sz val="10"/>
        <name val="Verdana"/>
        <family val="2"/>
        <scheme val="none"/>
      </font>
      <fill>
        <patternFill patternType="solid">
          <fgColor indexed="64"/>
          <bgColor theme="5" tint="0.79998168889431442"/>
        </patternFill>
      </fill>
      <protection locked="0" hidden="0"/>
    </dxf>
    <dxf>
      <font>
        <b val="0"/>
        <i val="0"/>
        <strike val="0"/>
        <condense val="0"/>
        <extend val="0"/>
        <outline val="0"/>
        <shadow val="0"/>
        <u val="none"/>
        <vertAlign val="baseline"/>
        <sz val="10"/>
        <color theme="1"/>
        <name val="Verdana"/>
        <family val="2"/>
        <scheme val="none"/>
      </font>
      <fill>
        <patternFill patternType="solid">
          <fgColor indexed="64"/>
          <bgColor theme="0"/>
        </patternFill>
      </fill>
    </dxf>
    <dxf>
      <font>
        <strike val="0"/>
        <outline val="0"/>
        <shadow val="0"/>
        <u val="none"/>
        <sz val="10"/>
        <name val="Verdana"/>
        <family val="2"/>
        <scheme val="none"/>
      </font>
      <fill>
        <patternFill patternType="none">
          <fgColor indexed="64"/>
          <bgColor auto="1"/>
        </patternFill>
      </fill>
      <protection locked="0" hidden="0"/>
    </dxf>
    <dxf>
      <font>
        <b val="0"/>
        <i val="0"/>
        <strike val="0"/>
        <condense val="0"/>
        <extend val="0"/>
        <outline val="0"/>
        <shadow val="0"/>
        <u val="none"/>
        <vertAlign val="baseline"/>
        <sz val="10"/>
        <color theme="1"/>
        <name val="Verdana"/>
        <family val="2"/>
        <scheme val="none"/>
      </font>
    </dxf>
    <dxf>
      <font>
        <strike val="0"/>
        <outline val="0"/>
        <shadow val="0"/>
        <u val="none"/>
        <sz val="10"/>
        <name val="Verdana"/>
        <family val="2"/>
        <scheme val="none"/>
      </font>
      <fill>
        <patternFill patternType="none">
          <fgColor indexed="64"/>
          <bgColor auto="1"/>
        </patternFill>
      </fill>
      <protection locked="0" hidden="0"/>
    </dxf>
    <dxf>
      <font>
        <strike val="0"/>
        <outline val="0"/>
        <shadow val="0"/>
        <u val="none"/>
        <sz val="10"/>
        <name val="Verdana"/>
        <family val="2"/>
        <scheme val="none"/>
      </font>
      <protection locked="1" hidden="0"/>
    </dxf>
    <dxf>
      <font>
        <b val="0"/>
        <i val="0"/>
        <strike val="0"/>
        <condense val="0"/>
        <extend val="0"/>
        <outline val="0"/>
        <shadow val="0"/>
        <u val="none"/>
        <vertAlign val="baseline"/>
        <sz val="10"/>
        <color rgb="FF000000"/>
        <name val="Verdana"/>
        <family val="2"/>
        <scheme val="none"/>
      </font>
      <fill>
        <patternFill patternType="none">
          <fgColor rgb="FF000000"/>
          <bgColor auto="1"/>
        </patternFill>
      </fill>
      <protection locked="1" hidden="0"/>
    </dxf>
    <dxf>
      <font>
        <strike val="0"/>
        <outline val="0"/>
        <shadow val="0"/>
        <u val="none"/>
        <sz val="10"/>
        <name val="Verdana"/>
        <family val="2"/>
        <scheme val="none"/>
      </font>
      <fill>
        <patternFill patternType="none">
          <fgColor indexed="64"/>
          <bgColor auto="1"/>
        </patternFill>
      </fill>
      <alignment vertical="bottom" textRotation="0" indent="0" justifyLastLine="0" shrinkToFit="0" readingOrder="0"/>
      <protection locked="1" hidden="0"/>
    </dxf>
    <dxf>
      <font>
        <b val="0"/>
        <i val="0"/>
        <strike val="0"/>
        <condense val="0"/>
        <extend val="0"/>
        <outline val="0"/>
        <shadow val="0"/>
        <u val="none"/>
        <vertAlign val="baseline"/>
        <sz val="10"/>
        <color theme="1"/>
        <name val="Verdana"/>
        <family val="2"/>
        <scheme val="none"/>
      </font>
      <fill>
        <patternFill patternType="solid">
          <fgColor indexed="64"/>
          <bgColor theme="0"/>
        </patternFill>
      </fill>
    </dxf>
    <dxf>
      <font>
        <b val="0"/>
        <i val="0"/>
        <strike val="0"/>
        <condense val="0"/>
        <extend val="0"/>
        <outline val="0"/>
        <shadow val="0"/>
        <u val="none"/>
        <vertAlign val="baseline"/>
        <sz val="10"/>
        <color theme="1"/>
        <name val="Verdana"/>
        <family val="2"/>
        <scheme val="none"/>
      </font>
      <numFmt numFmtId="13" formatCode="0%"/>
      <fill>
        <patternFill patternType="none">
          <fgColor indexed="64"/>
          <bgColor indexed="65"/>
        </patternFill>
      </fill>
      <protection locked="1" hidden="0"/>
    </dxf>
    <dxf>
      <font>
        <b/>
        <i val="0"/>
        <strike val="0"/>
        <condense val="0"/>
        <extend val="0"/>
        <outline val="0"/>
        <shadow val="0"/>
        <u val="none"/>
        <vertAlign val="baseline"/>
        <sz val="10"/>
        <color theme="1"/>
        <name val="Verdana"/>
        <family val="2"/>
        <scheme val="none"/>
      </font>
      <numFmt numFmtId="164" formatCode="_ * #,##0_ ;_ * \-#,##0_ ;_ * &quot;-&quot;??_ ;_ @_ "/>
      <border diagonalUp="0" diagonalDown="0" outline="0">
        <left style="medium">
          <color rgb="FFFF0000"/>
        </left>
        <right style="medium">
          <color rgb="FFFF0000"/>
        </right>
        <top style="medium">
          <color rgb="FFFF0000"/>
        </top>
        <bottom style="medium">
          <color rgb="FFFF0000"/>
        </bottom>
      </border>
    </dxf>
    <dxf>
      <font>
        <b val="0"/>
        <i val="0"/>
        <strike val="0"/>
        <condense val="0"/>
        <extend val="0"/>
        <outline val="0"/>
        <shadow val="0"/>
        <u val="none"/>
        <vertAlign val="baseline"/>
        <sz val="10"/>
        <color auto="1"/>
        <name val="Verdana"/>
        <family val="2"/>
        <scheme val="none"/>
      </font>
      <numFmt numFmtId="164" formatCode="_ * #,##0_ ;_ * \-#,##0_ ;_ * &quot;-&quot;??_ ;_ @_ "/>
      <fill>
        <patternFill patternType="none">
          <fgColor indexed="64"/>
          <bgColor auto="1"/>
        </patternFill>
      </fill>
      <protection locked="1" hidden="0"/>
    </dxf>
    <dxf>
      <font>
        <b val="0"/>
        <i val="0"/>
        <strike val="0"/>
        <condense val="0"/>
        <extend val="0"/>
        <outline val="0"/>
        <shadow val="0"/>
        <u val="none"/>
        <vertAlign val="baseline"/>
        <sz val="10"/>
        <color theme="1"/>
        <name val="Verdana"/>
        <family val="2"/>
        <scheme val="none"/>
      </font>
      <numFmt numFmtId="164" formatCode="_ * #,##0_ ;_ * \-#,##0_ ;_ * &quot;-&quot;??_ ;_ @_ "/>
    </dxf>
    <dxf>
      <font>
        <b val="0"/>
        <i val="0"/>
        <strike val="0"/>
        <condense val="0"/>
        <extend val="0"/>
        <outline val="0"/>
        <shadow val="0"/>
        <u val="none"/>
        <vertAlign val="baseline"/>
        <sz val="10"/>
        <color auto="1"/>
        <name val="Verdana"/>
        <family val="2"/>
        <scheme val="none"/>
      </font>
      <numFmt numFmtId="164" formatCode="_ * #,##0_ ;_ * \-#,##0_ ;_ * &quot;-&quot;??_ ;_ @_ "/>
      <fill>
        <patternFill patternType="none">
          <fgColor indexed="64"/>
          <bgColor indexed="65"/>
        </patternFill>
      </fill>
      <protection locked="1" hidden="0"/>
    </dxf>
    <dxf>
      <font>
        <b val="0"/>
        <i val="0"/>
        <strike val="0"/>
        <condense val="0"/>
        <extend val="0"/>
        <outline val="0"/>
        <shadow val="0"/>
        <u val="none"/>
        <vertAlign val="baseline"/>
        <sz val="10"/>
        <color theme="1"/>
        <name val="Verdana"/>
        <family val="2"/>
        <scheme val="none"/>
      </font>
      <fill>
        <patternFill patternType="solid">
          <fgColor indexed="64"/>
          <bgColor theme="0"/>
        </patternFill>
      </fill>
      <alignment horizontal="center" vertical="bottom" textRotation="0" wrapText="0" indent="0" justifyLastLine="0" shrinkToFit="0" readingOrder="0"/>
    </dxf>
    <dxf>
      <font>
        <strike val="0"/>
        <outline val="0"/>
        <shadow val="0"/>
        <u val="none"/>
        <sz val="10"/>
        <name val="Verdana"/>
        <family val="2"/>
        <scheme val="none"/>
      </font>
      <fill>
        <patternFill patternType="none">
          <fgColor indexed="64"/>
          <bgColor auto="1"/>
        </patternFill>
      </fill>
      <alignment horizontal="center" vertical="bottom" textRotation="0" wrapText="0" indent="0" justifyLastLine="0" shrinkToFit="0" readingOrder="0"/>
      <protection locked="0" hidden="0"/>
    </dxf>
    <dxf>
      <font>
        <b val="0"/>
        <i val="0"/>
        <strike val="0"/>
        <condense val="0"/>
        <extend val="0"/>
        <outline val="0"/>
        <shadow val="0"/>
        <u val="none"/>
        <vertAlign val="baseline"/>
        <sz val="10"/>
        <color theme="1"/>
        <name val="Verdana"/>
        <family val="2"/>
        <scheme val="none"/>
      </font>
      <fill>
        <patternFill patternType="solid">
          <fgColor indexed="64"/>
          <bgColor theme="0"/>
        </patternFill>
      </fill>
      <alignment horizontal="center" vertical="bottom" textRotation="0" wrapText="0" indent="0" justifyLastLine="0" shrinkToFit="0" readingOrder="0"/>
    </dxf>
    <dxf>
      <font>
        <strike val="0"/>
        <outline val="0"/>
        <shadow val="0"/>
        <u val="none"/>
        <sz val="10"/>
        <name val="Verdana"/>
        <family val="2"/>
        <scheme val="none"/>
      </font>
      <fill>
        <patternFill patternType="none">
          <fgColor indexed="64"/>
          <bgColor auto="1"/>
        </patternFill>
      </fill>
      <alignment horizontal="center" vertical="bottom" wrapText="0" indent="0" justifyLastLine="0" shrinkToFit="0" readingOrder="0"/>
      <protection locked="0" hidden="0"/>
    </dxf>
    <dxf>
      <font>
        <b val="0"/>
        <i val="0"/>
        <strike val="0"/>
        <condense val="0"/>
        <extend val="0"/>
        <outline val="0"/>
        <shadow val="0"/>
        <u val="none"/>
        <vertAlign val="baseline"/>
        <sz val="10"/>
        <color theme="1"/>
        <name val="Verdana"/>
        <family val="2"/>
        <scheme val="none"/>
      </font>
      <fill>
        <patternFill patternType="solid">
          <fgColor indexed="64"/>
          <bgColor theme="0"/>
        </patternFill>
      </fill>
    </dxf>
    <dxf>
      <font>
        <b val="0"/>
        <i val="0"/>
        <strike val="0"/>
        <condense val="0"/>
        <extend val="0"/>
        <outline val="0"/>
        <shadow val="0"/>
        <u val="none"/>
        <vertAlign val="baseline"/>
        <sz val="10"/>
        <color theme="1"/>
        <name val="Verdana"/>
        <family val="2"/>
        <scheme val="none"/>
      </font>
      <fill>
        <patternFill patternType="none">
          <fgColor indexed="64"/>
          <bgColor auto="1"/>
        </patternFill>
      </fill>
      <protection locked="0" hidden="0"/>
    </dxf>
    <dxf>
      <font>
        <b val="0"/>
        <i val="0"/>
        <strike val="0"/>
        <condense val="0"/>
        <extend val="0"/>
        <outline val="0"/>
        <shadow val="0"/>
        <u val="none"/>
        <vertAlign val="baseline"/>
        <sz val="10"/>
        <color theme="1"/>
        <name val="Verdana"/>
        <family val="2"/>
        <scheme val="none"/>
      </font>
      <fill>
        <patternFill patternType="solid">
          <fgColor indexed="64"/>
          <bgColor theme="0"/>
        </patternFill>
      </fill>
    </dxf>
    <dxf>
      <font>
        <strike val="0"/>
        <outline val="0"/>
        <shadow val="0"/>
        <u val="none"/>
        <sz val="10"/>
        <name val="Verdana"/>
        <family val="2"/>
        <scheme val="none"/>
      </font>
      <numFmt numFmtId="13" formatCode="0%"/>
      <fill>
        <patternFill patternType="none">
          <fgColor indexed="64"/>
          <bgColor indexed="65"/>
        </patternFill>
      </fill>
      <alignment horizontal="general" vertical="bottom" textRotation="0" wrapText="0" indent="0" justifyLastLine="0" shrinkToFit="0" readingOrder="0"/>
      <protection locked="0" hidden="0"/>
    </dxf>
    <dxf>
      <font>
        <b val="0"/>
        <i val="0"/>
        <strike val="0"/>
        <condense val="0"/>
        <extend val="0"/>
        <outline val="0"/>
        <shadow val="0"/>
        <u val="none"/>
        <vertAlign val="baseline"/>
        <sz val="10"/>
        <color theme="1"/>
        <name val="Verdana"/>
        <family val="2"/>
        <scheme val="none"/>
      </font>
      <fill>
        <patternFill patternType="solid">
          <fgColor indexed="64"/>
          <bgColor theme="0"/>
        </patternFill>
      </fill>
    </dxf>
    <dxf>
      <font>
        <strike val="0"/>
        <outline val="0"/>
        <shadow val="0"/>
        <u val="none"/>
        <sz val="10"/>
        <name val="Verdana"/>
        <family val="2"/>
        <scheme val="none"/>
      </font>
      <numFmt numFmtId="13" formatCode="0%"/>
      <fill>
        <patternFill patternType="none">
          <fgColor indexed="64"/>
          <bgColor indexed="65"/>
        </patternFill>
      </fill>
      <protection locked="0" hidden="0"/>
    </dxf>
    <dxf>
      <font>
        <b val="0"/>
        <i val="0"/>
        <strike val="0"/>
        <condense val="0"/>
        <extend val="0"/>
        <outline val="0"/>
        <shadow val="0"/>
        <u val="none"/>
        <vertAlign val="baseline"/>
        <sz val="10"/>
        <color theme="1"/>
        <name val="Verdana"/>
        <family val="2"/>
        <scheme val="none"/>
      </font>
      <fill>
        <patternFill patternType="solid">
          <fgColor indexed="64"/>
          <bgColor theme="0"/>
        </patternFill>
      </fill>
    </dxf>
    <dxf>
      <font>
        <strike val="0"/>
        <outline val="0"/>
        <shadow val="0"/>
        <u val="none"/>
        <sz val="10"/>
        <name val="Verdana"/>
        <family val="2"/>
        <scheme val="none"/>
      </font>
      <numFmt numFmtId="13" formatCode="0%"/>
      <fill>
        <patternFill patternType="none">
          <fgColor indexed="64"/>
          <bgColor auto="1"/>
        </patternFill>
      </fill>
      <protection locked="0" hidden="0"/>
    </dxf>
    <dxf>
      <font>
        <b/>
        <i val="0"/>
        <strike val="0"/>
        <condense val="0"/>
        <extend val="0"/>
        <outline val="0"/>
        <shadow val="0"/>
        <u val="none"/>
        <vertAlign val="baseline"/>
        <sz val="10"/>
        <color theme="1"/>
        <name val="Verdana"/>
        <family val="2"/>
        <scheme val="none"/>
      </font>
      <numFmt numFmtId="164" formatCode="_ * #,##0_ ;_ * \-#,##0_ ;_ * &quot;-&quot;??_ ;_ @_ "/>
    </dxf>
    <dxf>
      <font>
        <b val="0"/>
        <i val="0"/>
        <strike val="0"/>
        <condense val="0"/>
        <extend val="0"/>
        <outline val="0"/>
        <shadow val="0"/>
        <u val="none"/>
        <vertAlign val="baseline"/>
        <sz val="10"/>
        <color auto="1"/>
        <name val="Verdana"/>
        <family val="2"/>
        <scheme val="none"/>
      </font>
      <numFmt numFmtId="164" formatCode="_ * #,##0_ ;_ * \-#,##0_ ;_ * &quot;-&quot;??_ ;_ @_ "/>
      <fill>
        <patternFill patternType="none">
          <fgColor indexed="64"/>
          <bgColor auto="1"/>
        </patternFill>
      </fill>
      <protection locked="1" hidden="0"/>
    </dxf>
    <dxf>
      <font>
        <b val="0"/>
        <i val="0"/>
        <strike val="0"/>
        <condense val="0"/>
        <extend val="0"/>
        <outline val="0"/>
        <shadow val="0"/>
        <u val="none"/>
        <vertAlign val="baseline"/>
        <sz val="10"/>
        <color theme="0"/>
        <name val="Verdana"/>
        <family val="2"/>
        <scheme val="none"/>
      </font>
      <numFmt numFmtId="164" formatCode="_ * #,##0_ ;_ * \-#,##0_ ;_ * &quot;-&quot;??_ ;_ @_ "/>
    </dxf>
    <dxf>
      <font>
        <b val="0"/>
        <i val="0"/>
        <strike val="0"/>
        <condense val="0"/>
        <extend val="0"/>
        <outline val="0"/>
        <shadow val="0"/>
        <u val="none"/>
        <vertAlign val="baseline"/>
        <sz val="10"/>
        <color auto="1"/>
        <name val="Verdana"/>
        <family val="2"/>
        <scheme val="none"/>
      </font>
      <numFmt numFmtId="164" formatCode="_ * #,##0_ ;_ * \-#,##0_ ;_ * &quot;-&quot;??_ ;_ @_ "/>
      <fill>
        <patternFill patternType="none">
          <fgColor indexed="64"/>
          <bgColor auto="1"/>
        </patternFill>
      </fill>
      <protection locked="1" hidden="0"/>
    </dxf>
    <dxf>
      <font>
        <b/>
        <i val="0"/>
        <strike val="0"/>
        <condense val="0"/>
        <extend val="0"/>
        <outline val="0"/>
        <shadow val="0"/>
        <u val="none"/>
        <vertAlign val="baseline"/>
        <sz val="10"/>
        <color theme="1"/>
        <name val="Verdana"/>
        <family val="2"/>
        <scheme val="none"/>
      </font>
      <numFmt numFmtId="164" formatCode="_ * #,##0_ ;_ * \-#,##0_ ;_ * &quot;-&quot;??_ ;_ @_ "/>
    </dxf>
    <dxf>
      <font>
        <strike val="0"/>
        <outline val="0"/>
        <shadow val="0"/>
        <u val="none"/>
        <sz val="10"/>
        <name val="Verdana"/>
        <family val="2"/>
        <scheme val="none"/>
      </font>
      <fill>
        <patternFill patternType="solid">
          <fgColor indexed="64"/>
          <bgColor theme="5" tint="0.79998168889431442"/>
        </patternFill>
      </fill>
      <protection locked="0" hidden="0"/>
    </dxf>
    <dxf>
      <font>
        <b val="0"/>
        <i val="0"/>
        <strike val="0"/>
        <condense val="0"/>
        <extend val="0"/>
        <outline val="0"/>
        <shadow val="0"/>
        <u val="none"/>
        <vertAlign val="baseline"/>
        <sz val="10"/>
        <color theme="1"/>
        <name val="Verdana"/>
        <family val="2"/>
        <scheme val="none"/>
      </font>
      <fill>
        <patternFill patternType="solid">
          <fgColor indexed="64"/>
          <bgColor theme="0"/>
        </patternFill>
      </fill>
    </dxf>
    <dxf>
      <font>
        <strike val="0"/>
        <outline val="0"/>
        <shadow val="0"/>
        <u val="none"/>
        <sz val="10"/>
        <name val="Verdana"/>
        <family val="2"/>
        <scheme val="none"/>
      </font>
      <fill>
        <patternFill patternType="none">
          <fgColor indexed="64"/>
          <bgColor auto="1"/>
        </patternFill>
      </fill>
      <protection locked="0" hidden="0"/>
    </dxf>
    <dxf>
      <font>
        <b val="0"/>
        <i val="0"/>
        <strike val="0"/>
        <condense val="0"/>
        <extend val="0"/>
        <outline val="0"/>
        <shadow val="0"/>
        <u val="none"/>
        <vertAlign val="baseline"/>
        <sz val="10"/>
        <color theme="1"/>
        <name val="Verdana"/>
        <family val="2"/>
        <scheme val="none"/>
      </font>
    </dxf>
    <dxf>
      <font>
        <strike val="0"/>
        <outline val="0"/>
        <shadow val="0"/>
        <u val="none"/>
        <sz val="10"/>
        <name val="Verdana"/>
        <family val="2"/>
        <scheme val="none"/>
      </font>
      <fill>
        <patternFill patternType="none">
          <fgColor indexed="64"/>
          <bgColor auto="1"/>
        </patternFill>
      </fill>
      <protection locked="0" hidden="0"/>
    </dxf>
    <dxf>
      <font>
        <strike val="0"/>
        <outline val="0"/>
        <shadow val="0"/>
        <u val="none"/>
        <sz val="10"/>
        <name val="Verdana"/>
        <family val="2"/>
        <scheme val="none"/>
      </font>
      <protection locked="1" hidden="0"/>
    </dxf>
    <dxf>
      <font>
        <b val="0"/>
        <i val="0"/>
        <strike val="0"/>
        <condense val="0"/>
        <extend val="0"/>
        <outline val="0"/>
        <shadow val="0"/>
        <u val="none"/>
        <vertAlign val="baseline"/>
        <sz val="10"/>
        <color rgb="FF000000"/>
        <name val="Verdana"/>
        <family val="2"/>
        <scheme val="none"/>
      </font>
      <fill>
        <patternFill patternType="none">
          <fgColor rgb="FF000000"/>
          <bgColor auto="1"/>
        </patternFill>
      </fill>
      <protection locked="1" hidden="0"/>
    </dxf>
    <dxf>
      <font>
        <strike val="0"/>
        <outline val="0"/>
        <shadow val="0"/>
        <u val="none"/>
        <sz val="10"/>
        <name val="Verdana"/>
        <family val="2"/>
        <scheme val="none"/>
      </font>
      <fill>
        <patternFill patternType="none">
          <fgColor indexed="64"/>
          <bgColor auto="1"/>
        </patternFill>
      </fill>
      <alignment vertical="bottom" textRotation="0" indent="0" justifyLastLine="0" shrinkToFit="0" readingOrder="0"/>
      <protection locked="1" hidden="0"/>
    </dxf>
    <dxf>
      <font>
        <b val="0"/>
        <i val="0"/>
        <strike val="0"/>
        <condense val="0"/>
        <extend val="0"/>
        <outline val="0"/>
        <shadow val="0"/>
        <u val="none"/>
        <vertAlign val="baseline"/>
        <sz val="10"/>
        <color theme="1"/>
        <name val="Verdana"/>
        <family val="2"/>
        <scheme val="none"/>
      </font>
      <fill>
        <patternFill patternType="solid">
          <fgColor indexed="64"/>
          <bgColor theme="0"/>
        </patternFill>
      </fill>
    </dxf>
    <dxf>
      <font>
        <b val="0"/>
        <i val="0"/>
        <strike val="0"/>
        <condense val="0"/>
        <extend val="0"/>
        <outline val="0"/>
        <shadow val="0"/>
        <u val="none"/>
        <vertAlign val="baseline"/>
        <sz val="10"/>
        <color theme="1"/>
        <name val="Verdana"/>
        <family val="2"/>
        <scheme val="none"/>
      </font>
      <numFmt numFmtId="13" formatCode="0%"/>
      <fill>
        <patternFill patternType="none">
          <fgColor indexed="64"/>
          <bgColor indexed="65"/>
        </patternFill>
      </fill>
      <protection locked="1" hidden="0"/>
    </dxf>
    <dxf>
      <font>
        <b/>
        <i val="0"/>
        <strike val="0"/>
        <condense val="0"/>
        <extend val="0"/>
        <outline val="0"/>
        <shadow val="0"/>
        <u val="none"/>
        <vertAlign val="baseline"/>
        <sz val="10"/>
        <color theme="1"/>
        <name val="Verdana"/>
        <family val="2"/>
        <scheme val="none"/>
      </font>
      <numFmt numFmtId="164" formatCode="_ * #,##0_ ;_ * \-#,##0_ ;_ * &quot;-&quot;??_ ;_ @_ "/>
      <border diagonalUp="0" diagonalDown="0" outline="0">
        <left style="medium">
          <color rgb="FFFF0000"/>
        </left>
        <right style="medium">
          <color rgb="FFFF0000"/>
        </right>
        <top style="medium">
          <color rgb="FFFF0000"/>
        </top>
        <bottom style="medium">
          <color rgb="FFFF0000"/>
        </bottom>
      </border>
    </dxf>
    <dxf>
      <font>
        <b val="0"/>
        <i val="0"/>
        <strike val="0"/>
        <condense val="0"/>
        <extend val="0"/>
        <outline val="0"/>
        <shadow val="0"/>
        <u val="none"/>
        <vertAlign val="baseline"/>
        <sz val="10"/>
        <color auto="1"/>
        <name val="Verdana"/>
        <family val="2"/>
        <scheme val="none"/>
      </font>
      <numFmt numFmtId="164" formatCode="_ * #,##0_ ;_ * \-#,##0_ ;_ * &quot;-&quot;??_ ;_ @_ "/>
      <fill>
        <patternFill patternType="none">
          <fgColor indexed="64"/>
          <bgColor auto="1"/>
        </patternFill>
      </fill>
      <protection locked="1" hidden="0"/>
    </dxf>
    <dxf>
      <font>
        <b val="0"/>
        <i val="0"/>
        <strike val="0"/>
        <condense val="0"/>
        <extend val="0"/>
        <outline val="0"/>
        <shadow val="0"/>
        <u val="none"/>
        <vertAlign val="baseline"/>
        <sz val="10"/>
        <color theme="1"/>
        <name val="Verdana"/>
        <family val="2"/>
        <scheme val="none"/>
      </font>
      <numFmt numFmtId="164" formatCode="_ * #,##0_ ;_ * \-#,##0_ ;_ * &quot;-&quot;??_ ;_ @_ "/>
    </dxf>
    <dxf>
      <font>
        <b val="0"/>
        <i val="0"/>
        <strike val="0"/>
        <condense val="0"/>
        <extend val="0"/>
        <outline val="0"/>
        <shadow val="0"/>
        <u val="none"/>
        <vertAlign val="baseline"/>
        <sz val="10"/>
        <color auto="1"/>
        <name val="Verdana"/>
        <family val="2"/>
        <scheme val="none"/>
      </font>
      <numFmt numFmtId="164" formatCode="_ * #,##0_ ;_ * \-#,##0_ ;_ * &quot;-&quot;??_ ;_ @_ "/>
      <fill>
        <patternFill patternType="none">
          <fgColor indexed="64"/>
          <bgColor indexed="65"/>
        </patternFill>
      </fill>
      <protection locked="1" hidden="0"/>
    </dxf>
    <dxf>
      <font>
        <b val="0"/>
        <i val="0"/>
        <strike val="0"/>
        <condense val="0"/>
        <extend val="0"/>
        <outline val="0"/>
        <shadow val="0"/>
        <u val="none"/>
        <vertAlign val="baseline"/>
        <sz val="10"/>
        <color theme="1"/>
        <name val="Verdana"/>
        <family val="2"/>
        <scheme val="none"/>
      </font>
      <fill>
        <patternFill patternType="solid">
          <fgColor indexed="64"/>
          <bgColor theme="0"/>
        </patternFill>
      </fill>
      <alignment horizontal="center" vertical="bottom" textRotation="0" wrapText="0" indent="0" justifyLastLine="0" shrinkToFit="0" readingOrder="0"/>
    </dxf>
    <dxf>
      <font>
        <strike val="0"/>
        <outline val="0"/>
        <shadow val="0"/>
        <u val="none"/>
        <sz val="10"/>
        <name val="Verdana"/>
        <family val="2"/>
        <scheme val="none"/>
      </font>
      <fill>
        <patternFill patternType="none">
          <fgColor indexed="64"/>
          <bgColor auto="1"/>
        </patternFill>
      </fill>
      <alignment horizontal="center" vertical="bottom" textRotation="0" wrapText="0" indent="0" justifyLastLine="0" shrinkToFit="0" readingOrder="0"/>
      <protection locked="0" hidden="0"/>
    </dxf>
    <dxf>
      <font>
        <b val="0"/>
        <i val="0"/>
        <strike val="0"/>
        <condense val="0"/>
        <extend val="0"/>
        <outline val="0"/>
        <shadow val="0"/>
        <u val="none"/>
        <vertAlign val="baseline"/>
        <sz val="10"/>
        <color theme="1"/>
        <name val="Verdana"/>
        <family val="2"/>
        <scheme val="none"/>
      </font>
      <fill>
        <patternFill patternType="solid">
          <fgColor indexed="64"/>
          <bgColor theme="0"/>
        </patternFill>
      </fill>
      <alignment horizontal="center" vertical="bottom" textRotation="0" wrapText="0" indent="0" justifyLastLine="0" shrinkToFit="0" readingOrder="0"/>
    </dxf>
    <dxf>
      <font>
        <strike val="0"/>
        <outline val="0"/>
        <shadow val="0"/>
        <u val="none"/>
        <sz val="10"/>
        <name val="Verdana"/>
        <family val="2"/>
        <scheme val="none"/>
      </font>
      <fill>
        <patternFill patternType="none">
          <fgColor indexed="64"/>
          <bgColor auto="1"/>
        </patternFill>
      </fill>
      <alignment horizontal="center" vertical="bottom" wrapText="0" indent="0" justifyLastLine="0" shrinkToFit="0" readingOrder="0"/>
      <protection locked="0" hidden="0"/>
    </dxf>
    <dxf>
      <font>
        <b val="0"/>
        <i val="0"/>
        <strike val="0"/>
        <condense val="0"/>
        <extend val="0"/>
        <outline val="0"/>
        <shadow val="0"/>
        <u val="none"/>
        <vertAlign val="baseline"/>
        <sz val="10"/>
        <color theme="1"/>
        <name val="Verdana"/>
        <family val="2"/>
        <scheme val="none"/>
      </font>
      <fill>
        <patternFill patternType="solid">
          <fgColor indexed="64"/>
          <bgColor theme="0"/>
        </patternFill>
      </fill>
    </dxf>
    <dxf>
      <font>
        <b val="0"/>
        <i val="0"/>
        <strike val="0"/>
        <condense val="0"/>
        <extend val="0"/>
        <outline val="0"/>
        <shadow val="0"/>
        <u val="none"/>
        <vertAlign val="baseline"/>
        <sz val="10"/>
        <color theme="1"/>
        <name val="Verdana"/>
        <family val="2"/>
        <scheme val="none"/>
      </font>
      <fill>
        <patternFill patternType="none">
          <fgColor indexed="64"/>
          <bgColor auto="1"/>
        </patternFill>
      </fill>
      <protection locked="0" hidden="0"/>
    </dxf>
    <dxf>
      <font>
        <b val="0"/>
        <i val="0"/>
        <strike val="0"/>
        <condense val="0"/>
        <extend val="0"/>
        <outline val="0"/>
        <shadow val="0"/>
        <u val="none"/>
        <vertAlign val="baseline"/>
        <sz val="10"/>
        <color theme="1"/>
        <name val="Verdana"/>
        <family val="2"/>
        <scheme val="none"/>
      </font>
      <fill>
        <patternFill patternType="solid">
          <fgColor indexed="64"/>
          <bgColor theme="0"/>
        </patternFill>
      </fill>
    </dxf>
    <dxf>
      <font>
        <strike val="0"/>
        <outline val="0"/>
        <shadow val="0"/>
        <u val="none"/>
        <sz val="10"/>
        <name val="Verdana"/>
        <family val="2"/>
        <scheme val="none"/>
      </font>
      <numFmt numFmtId="13" formatCode="0%"/>
      <fill>
        <patternFill patternType="none">
          <fgColor indexed="64"/>
          <bgColor indexed="65"/>
        </patternFill>
      </fill>
      <alignment horizontal="general" vertical="bottom" textRotation="0" wrapText="0" indent="0" justifyLastLine="0" shrinkToFit="0" readingOrder="0"/>
      <protection locked="0" hidden="0"/>
    </dxf>
    <dxf>
      <font>
        <b val="0"/>
        <i val="0"/>
        <strike val="0"/>
        <condense val="0"/>
        <extend val="0"/>
        <outline val="0"/>
        <shadow val="0"/>
        <u val="none"/>
        <vertAlign val="baseline"/>
        <sz val="10"/>
        <color theme="1"/>
        <name val="Verdana"/>
        <family val="2"/>
        <scheme val="none"/>
      </font>
      <fill>
        <patternFill patternType="solid">
          <fgColor indexed="64"/>
          <bgColor theme="0"/>
        </patternFill>
      </fill>
    </dxf>
    <dxf>
      <font>
        <strike val="0"/>
        <outline val="0"/>
        <shadow val="0"/>
        <u val="none"/>
        <sz val="10"/>
        <name val="Verdana"/>
        <family val="2"/>
        <scheme val="none"/>
      </font>
      <numFmt numFmtId="13" formatCode="0%"/>
      <fill>
        <patternFill patternType="none">
          <fgColor indexed="64"/>
          <bgColor indexed="65"/>
        </patternFill>
      </fill>
      <protection locked="0" hidden="0"/>
    </dxf>
    <dxf>
      <font>
        <b val="0"/>
        <i val="0"/>
        <strike val="0"/>
        <condense val="0"/>
        <extend val="0"/>
        <outline val="0"/>
        <shadow val="0"/>
        <u val="none"/>
        <vertAlign val="baseline"/>
        <sz val="10"/>
        <color theme="1"/>
        <name val="Verdana"/>
        <family val="2"/>
        <scheme val="none"/>
      </font>
      <fill>
        <patternFill patternType="solid">
          <fgColor indexed="64"/>
          <bgColor theme="0"/>
        </patternFill>
      </fill>
    </dxf>
    <dxf>
      <font>
        <strike val="0"/>
        <outline val="0"/>
        <shadow val="0"/>
        <u val="none"/>
        <sz val="10"/>
        <name val="Verdana"/>
        <family val="2"/>
        <scheme val="none"/>
      </font>
      <numFmt numFmtId="13" formatCode="0%"/>
      <fill>
        <patternFill patternType="none">
          <fgColor indexed="64"/>
          <bgColor auto="1"/>
        </patternFill>
      </fill>
      <protection locked="0" hidden="0"/>
    </dxf>
    <dxf>
      <font>
        <b/>
        <i val="0"/>
        <strike val="0"/>
        <condense val="0"/>
        <extend val="0"/>
        <outline val="0"/>
        <shadow val="0"/>
        <u val="none"/>
        <vertAlign val="baseline"/>
        <sz val="10"/>
        <color theme="1"/>
        <name val="Verdana"/>
        <family val="2"/>
        <scheme val="none"/>
      </font>
      <numFmt numFmtId="164" formatCode="_ * #,##0_ ;_ * \-#,##0_ ;_ * &quot;-&quot;??_ ;_ @_ "/>
    </dxf>
    <dxf>
      <font>
        <b val="0"/>
        <i val="0"/>
        <strike val="0"/>
        <condense val="0"/>
        <extend val="0"/>
        <outline val="0"/>
        <shadow val="0"/>
        <u val="none"/>
        <vertAlign val="baseline"/>
        <sz val="10"/>
        <color auto="1"/>
        <name val="Verdana"/>
        <family val="2"/>
        <scheme val="none"/>
      </font>
      <numFmt numFmtId="164" formatCode="_ * #,##0_ ;_ * \-#,##0_ ;_ * &quot;-&quot;??_ ;_ @_ "/>
      <fill>
        <patternFill patternType="none">
          <fgColor indexed="64"/>
          <bgColor auto="1"/>
        </patternFill>
      </fill>
      <protection locked="1" hidden="0"/>
    </dxf>
    <dxf>
      <font>
        <b val="0"/>
        <i val="0"/>
        <strike val="0"/>
        <condense val="0"/>
        <extend val="0"/>
        <outline val="0"/>
        <shadow val="0"/>
        <u val="none"/>
        <vertAlign val="baseline"/>
        <sz val="10"/>
        <color theme="0"/>
        <name val="Verdana"/>
        <family val="2"/>
        <scheme val="none"/>
      </font>
      <numFmt numFmtId="164" formatCode="_ * #,##0_ ;_ * \-#,##0_ ;_ * &quot;-&quot;??_ ;_ @_ "/>
    </dxf>
    <dxf>
      <font>
        <b val="0"/>
        <i val="0"/>
        <strike val="0"/>
        <condense val="0"/>
        <extend val="0"/>
        <outline val="0"/>
        <shadow val="0"/>
        <u val="none"/>
        <vertAlign val="baseline"/>
        <sz val="10"/>
        <color auto="1"/>
        <name val="Verdana"/>
        <family val="2"/>
        <scheme val="none"/>
      </font>
      <numFmt numFmtId="164" formatCode="_ * #,##0_ ;_ * \-#,##0_ ;_ * &quot;-&quot;??_ ;_ @_ "/>
      <fill>
        <patternFill patternType="none">
          <fgColor indexed="64"/>
          <bgColor auto="1"/>
        </patternFill>
      </fill>
      <protection locked="1" hidden="0"/>
    </dxf>
    <dxf>
      <font>
        <b/>
        <i val="0"/>
        <strike val="0"/>
        <condense val="0"/>
        <extend val="0"/>
        <outline val="0"/>
        <shadow val="0"/>
        <u val="none"/>
        <vertAlign val="baseline"/>
        <sz val="10"/>
        <color theme="1"/>
        <name val="Verdana"/>
        <family val="2"/>
        <scheme val="none"/>
      </font>
      <numFmt numFmtId="164" formatCode="_ * #,##0_ ;_ * \-#,##0_ ;_ * &quot;-&quot;??_ ;_ @_ "/>
    </dxf>
    <dxf>
      <font>
        <strike val="0"/>
        <outline val="0"/>
        <shadow val="0"/>
        <u val="none"/>
        <sz val="10"/>
        <name val="Verdana"/>
        <family val="2"/>
        <scheme val="none"/>
      </font>
      <fill>
        <patternFill patternType="solid">
          <fgColor indexed="64"/>
          <bgColor theme="5" tint="0.79998168889431442"/>
        </patternFill>
      </fill>
      <protection locked="0" hidden="0"/>
    </dxf>
    <dxf>
      <font>
        <b val="0"/>
        <i val="0"/>
        <strike val="0"/>
        <condense val="0"/>
        <extend val="0"/>
        <outline val="0"/>
        <shadow val="0"/>
        <u val="none"/>
        <vertAlign val="baseline"/>
        <sz val="10"/>
        <color theme="1"/>
        <name val="Verdana"/>
        <family val="2"/>
        <scheme val="none"/>
      </font>
      <fill>
        <patternFill patternType="solid">
          <fgColor indexed="64"/>
          <bgColor theme="0"/>
        </patternFill>
      </fill>
    </dxf>
    <dxf>
      <font>
        <strike val="0"/>
        <outline val="0"/>
        <shadow val="0"/>
        <u val="none"/>
        <sz val="10"/>
        <name val="Verdana"/>
        <family val="2"/>
        <scheme val="none"/>
      </font>
      <fill>
        <patternFill patternType="none">
          <fgColor indexed="64"/>
          <bgColor auto="1"/>
        </patternFill>
      </fill>
      <protection locked="0" hidden="0"/>
    </dxf>
    <dxf>
      <font>
        <b val="0"/>
        <i val="0"/>
        <strike val="0"/>
        <condense val="0"/>
        <extend val="0"/>
        <outline val="0"/>
        <shadow val="0"/>
        <u val="none"/>
        <vertAlign val="baseline"/>
        <sz val="10"/>
        <color theme="1"/>
        <name val="Verdana"/>
        <family val="2"/>
        <scheme val="none"/>
      </font>
    </dxf>
    <dxf>
      <font>
        <strike val="0"/>
        <outline val="0"/>
        <shadow val="0"/>
        <u val="none"/>
        <sz val="10"/>
        <name val="Verdana"/>
        <family val="2"/>
        <scheme val="none"/>
      </font>
      <fill>
        <patternFill patternType="none">
          <fgColor indexed="64"/>
          <bgColor auto="1"/>
        </patternFill>
      </fill>
      <protection locked="0" hidden="0"/>
    </dxf>
    <dxf>
      <font>
        <strike val="0"/>
        <outline val="0"/>
        <shadow val="0"/>
        <u val="none"/>
        <sz val="10"/>
        <name val="Verdana"/>
        <family val="2"/>
        <scheme val="none"/>
      </font>
      <protection locked="1" hidden="0"/>
    </dxf>
    <dxf>
      <font>
        <b val="0"/>
        <i val="0"/>
        <strike val="0"/>
        <condense val="0"/>
        <extend val="0"/>
        <outline val="0"/>
        <shadow val="0"/>
        <u val="none"/>
        <vertAlign val="baseline"/>
        <sz val="10"/>
        <color rgb="FF000000"/>
        <name val="Verdana"/>
        <family val="2"/>
        <scheme val="none"/>
      </font>
      <fill>
        <patternFill patternType="none">
          <fgColor rgb="FF000000"/>
          <bgColor auto="1"/>
        </patternFill>
      </fill>
      <protection locked="1" hidden="0"/>
    </dxf>
    <dxf>
      <font>
        <strike val="0"/>
        <outline val="0"/>
        <shadow val="0"/>
        <u val="none"/>
        <sz val="10"/>
        <name val="Verdana"/>
        <family val="2"/>
        <scheme val="none"/>
      </font>
      <fill>
        <patternFill patternType="none">
          <fgColor indexed="64"/>
          <bgColor auto="1"/>
        </patternFill>
      </fill>
      <alignment vertical="bottom" textRotation="0" indent="0" justifyLastLine="0" shrinkToFit="0" readingOrder="0"/>
      <protection locked="1" hidden="0"/>
    </dxf>
    <dxf>
      <font>
        <b val="0"/>
        <i val="0"/>
        <strike val="0"/>
        <condense val="0"/>
        <extend val="0"/>
        <outline val="0"/>
        <shadow val="0"/>
        <u val="none"/>
        <vertAlign val="baseline"/>
        <sz val="10"/>
        <color theme="1"/>
        <name val="Verdana"/>
        <family val="2"/>
        <scheme val="none"/>
      </font>
      <fill>
        <patternFill patternType="solid">
          <fgColor indexed="64"/>
          <bgColor theme="0"/>
        </patternFill>
      </fill>
    </dxf>
    <dxf>
      <font>
        <b val="0"/>
        <i val="0"/>
        <strike val="0"/>
        <condense val="0"/>
        <extend val="0"/>
        <outline val="0"/>
        <shadow val="0"/>
        <u val="none"/>
        <vertAlign val="baseline"/>
        <sz val="10"/>
        <color theme="1"/>
        <name val="Verdana"/>
        <family val="2"/>
        <scheme val="none"/>
      </font>
      <numFmt numFmtId="13" formatCode="0%"/>
      <fill>
        <patternFill patternType="none">
          <fgColor indexed="64"/>
          <bgColor indexed="65"/>
        </patternFill>
      </fill>
      <protection locked="1" hidden="0"/>
    </dxf>
    <dxf>
      <font>
        <b/>
        <i val="0"/>
        <strike val="0"/>
        <condense val="0"/>
        <extend val="0"/>
        <outline val="0"/>
        <shadow val="0"/>
        <u val="none"/>
        <vertAlign val="baseline"/>
        <sz val="10"/>
        <color theme="1"/>
        <name val="Verdana"/>
        <family val="2"/>
        <scheme val="none"/>
      </font>
      <numFmt numFmtId="164" formatCode="_ * #,##0_ ;_ * \-#,##0_ ;_ * &quot;-&quot;??_ ;_ @_ "/>
      <border diagonalUp="0" diagonalDown="0" outline="0">
        <left style="medium">
          <color rgb="FFFF0000"/>
        </left>
        <right style="medium">
          <color rgb="FFFF0000"/>
        </right>
        <top style="medium">
          <color rgb="FFFF0000"/>
        </top>
        <bottom style="medium">
          <color rgb="FFFF0000"/>
        </bottom>
      </border>
    </dxf>
    <dxf>
      <font>
        <b val="0"/>
        <i val="0"/>
        <strike val="0"/>
        <condense val="0"/>
        <extend val="0"/>
        <outline val="0"/>
        <shadow val="0"/>
        <u val="none"/>
        <vertAlign val="baseline"/>
        <sz val="10"/>
        <color auto="1"/>
        <name val="Verdana"/>
        <family val="2"/>
        <scheme val="none"/>
      </font>
      <numFmt numFmtId="164" formatCode="_ * #,##0_ ;_ * \-#,##0_ ;_ * &quot;-&quot;??_ ;_ @_ "/>
      <fill>
        <patternFill patternType="none">
          <fgColor indexed="64"/>
          <bgColor auto="1"/>
        </patternFill>
      </fill>
      <protection locked="1" hidden="0"/>
    </dxf>
    <dxf>
      <font>
        <b val="0"/>
        <i val="0"/>
        <strike val="0"/>
        <condense val="0"/>
        <extend val="0"/>
        <outline val="0"/>
        <shadow val="0"/>
        <u val="none"/>
        <vertAlign val="baseline"/>
        <sz val="10"/>
        <color theme="1"/>
        <name val="Verdana"/>
        <family val="2"/>
        <scheme val="none"/>
      </font>
      <numFmt numFmtId="164" formatCode="_ * #,##0_ ;_ * \-#,##0_ ;_ * &quot;-&quot;??_ ;_ @_ "/>
    </dxf>
    <dxf>
      <font>
        <b val="0"/>
        <i val="0"/>
        <strike val="0"/>
        <condense val="0"/>
        <extend val="0"/>
        <outline val="0"/>
        <shadow val="0"/>
        <u val="none"/>
        <vertAlign val="baseline"/>
        <sz val="10"/>
        <color auto="1"/>
        <name val="Verdana"/>
        <family val="2"/>
        <scheme val="none"/>
      </font>
      <numFmt numFmtId="164" formatCode="_ * #,##0_ ;_ * \-#,##0_ ;_ * &quot;-&quot;??_ ;_ @_ "/>
      <fill>
        <patternFill patternType="none">
          <fgColor indexed="64"/>
          <bgColor indexed="65"/>
        </patternFill>
      </fill>
      <protection locked="1" hidden="0"/>
    </dxf>
    <dxf>
      <font>
        <b val="0"/>
        <i val="0"/>
        <strike val="0"/>
        <condense val="0"/>
        <extend val="0"/>
        <outline val="0"/>
        <shadow val="0"/>
        <u val="none"/>
        <vertAlign val="baseline"/>
        <sz val="10"/>
        <color theme="1"/>
        <name val="Verdana"/>
        <family val="2"/>
        <scheme val="none"/>
      </font>
      <fill>
        <patternFill patternType="solid">
          <fgColor indexed="64"/>
          <bgColor theme="0"/>
        </patternFill>
      </fill>
      <alignment horizontal="center" vertical="bottom" textRotation="0" wrapText="0" indent="0" justifyLastLine="0" shrinkToFit="0" readingOrder="0"/>
    </dxf>
    <dxf>
      <font>
        <strike val="0"/>
        <outline val="0"/>
        <shadow val="0"/>
        <u val="none"/>
        <sz val="10"/>
        <name val="Verdana"/>
        <family val="2"/>
        <scheme val="none"/>
      </font>
      <fill>
        <patternFill patternType="none">
          <fgColor indexed="64"/>
          <bgColor auto="1"/>
        </patternFill>
      </fill>
      <alignment horizontal="center" vertical="bottom" textRotation="0" wrapText="0" indent="0" justifyLastLine="0" shrinkToFit="0" readingOrder="0"/>
      <protection locked="0" hidden="0"/>
    </dxf>
    <dxf>
      <font>
        <b val="0"/>
        <i val="0"/>
        <strike val="0"/>
        <condense val="0"/>
        <extend val="0"/>
        <outline val="0"/>
        <shadow val="0"/>
        <u val="none"/>
        <vertAlign val="baseline"/>
        <sz val="10"/>
        <color theme="1"/>
        <name val="Verdana"/>
        <family val="2"/>
        <scheme val="none"/>
      </font>
      <fill>
        <patternFill patternType="solid">
          <fgColor indexed="64"/>
          <bgColor theme="0"/>
        </patternFill>
      </fill>
      <alignment horizontal="center" vertical="bottom" textRotation="0" wrapText="0" indent="0" justifyLastLine="0" shrinkToFit="0" readingOrder="0"/>
    </dxf>
    <dxf>
      <font>
        <strike val="0"/>
        <outline val="0"/>
        <shadow val="0"/>
        <u val="none"/>
        <sz val="10"/>
        <name val="Verdana"/>
        <family val="2"/>
        <scheme val="none"/>
      </font>
      <fill>
        <patternFill patternType="none">
          <fgColor indexed="64"/>
          <bgColor auto="1"/>
        </patternFill>
      </fill>
      <alignment horizontal="center" vertical="bottom" wrapText="0" indent="0" justifyLastLine="0" shrinkToFit="0" readingOrder="0"/>
      <protection locked="0" hidden="0"/>
    </dxf>
    <dxf>
      <font>
        <b val="0"/>
        <i val="0"/>
        <strike val="0"/>
        <condense val="0"/>
        <extend val="0"/>
        <outline val="0"/>
        <shadow val="0"/>
        <u val="none"/>
        <vertAlign val="baseline"/>
        <sz val="10"/>
        <color theme="1"/>
        <name val="Verdana"/>
        <family val="2"/>
        <scheme val="none"/>
      </font>
      <fill>
        <patternFill patternType="solid">
          <fgColor indexed="64"/>
          <bgColor theme="0"/>
        </patternFill>
      </fill>
    </dxf>
    <dxf>
      <font>
        <b val="0"/>
        <i val="0"/>
        <strike val="0"/>
        <condense val="0"/>
        <extend val="0"/>
        <outline val="0"/>
        <shadow val="0"/>
        <u val="none"/>
        <vertAlign val="baseline"/>
        <sz val="10"/>
        <color theme="1"/>
        <name val="Verdana"/>
        <family val="2"/>
        <scheme val="none"/>
      </font>
      <fill>
        <patternFill patternType="none">
          <fgColor indexed="64"/>
          <bgColor auto="1"/>
        </patternFill>
      </fill>
      <protection locked="0" hidden="0"/>
    </dxf>
    <dxf>
      <font>
        <b val="0"/>
        <i val="0"/>
        <strike val="0"/>
        <condense val="0"/>
        <extend val="0"/>
        <outline val="0"/>
        <shadow val="0"/>
        <u val="none"/>
        <vertAlign val="baseline"/>
        <sz val="10"/>
        <color theme="1"/>
        <name val="Verdana"/>
        <family val="2"/>
        <scheme val="none"/>
      </font>
      <fill>
        <patternFill patternType="solid">
          <fgColor indexed="64"/>
          <bgColor theme="0"/>
        </patternFill>
      </fill>
    </dxf>
    <dxf>
      <font>
        <strike val="0"/>
        <outline val="0"/>
        <shadow val="0"/>
        <u val="none"/>
        <sz val="10"/>
        <name val="Verdana"/>
        <family val="2"/>
        <scheme val="none"/>
      </font>
      <numFmt numFmtId="13" formatCode="0%"/>
      <fill>
        <patternFill patternType="none">
          <fgColor indexed="64"/>
          <bgColor indexed="65"/>
        </patternFill>
      </fill>
      <alignment horizontal="general" vertical="bottom" textRotation="0" wrapText="0" indent="0" justifyLastLine="0" shrinkToFit="0" readingOrder="0"/>
      <protection locked="0" hidden="0"/>
    </dxf>
    <dxf>
      <font>
        <b val="0"/>
        <i val="0"/>
        <strike val="0"/>
        <condense val="0"/>
        <extend val="0"/>
        <outline val="0"/>
        <shadow val="0"/>
        <u val="none"/>
        <vertAlign val="baseline"/>
        <sz val="10"/>
        <color theme="1"/>
        <name val="Verdana"/>
        <family val="2"/>
        <scheme val="none"/>
      </font>
      <fill>
        <patternFill patternType="solid">
          <fgColor indexed="64"/>
          <bgColor theme="0"/>
        </patternFill>
      </fill>
    </dxf>
    <dxf>
      <font>
        <strike val="0"/>
        <outline val="0"/>
        <shadow val="0"/>
        <u val="none"/>
        <sz val="10"/>
        <name val="Verdana"/>
        <family val="2"/>
        <scheme val="none"/>
      </font>
      <numFmt numFmtId="13" formatCode="0%"/>
      <fill>
        <patternFill patternType="none">
          <fgColor indexed="64"/>
          <bgColor indexed="65"/>
        </patternFill>
      </fill>
      <protection locked="0" hidden="0"/>
    </dxf>
    <dxf>
      <font>
        <b val="0"/>
        <i val="0"/>
        <strike val="0"/>
        <condense val="0"/>
        <extend val="0"/>
        <outline val="0"/>
        <shadow val="0"/>
        <u val="none"/>
        <vertAlign val="baseline"/>
        <sz val="10"/>
        <color theme="1"/>
        <name val="Verdana"/>
        <family val="2"/>
        <scheme val="none"/>
      </font>
      <fill>
        <patternFill patternType="solid">
          <fgColor indexed="64"/>
          <bgColor theme="0"/>
        </patternFill>
      </fill>
    </dxf>
    <dxf>
      <font>
        <strike val="0"/>
        <outline val="0"/>
        <shadow val="0"/>
        <u val="none"/>
        <sz val="10"/>
        <name val="Verdana"/>
        <family val="2"/>
        <scheme val="none"/>
      </font>
      <numFmt numFmtId="13" formatCode="0%"/>
      <fill>
        <patternFill patternType="none">
          <fgColor indexed="64"/>
          <bgColor auto="1"/>
        </patternFill>
      </fill>
      <protection locked="0" hidden="0"/>
    </dxf>
    <dxf>
      <font>
        <b/>
        <i val="0"/>
        <strike val="0"/>
        <condense val="0"/>
        <extend val="0"/>
        <outline val="0"/>
        <shadow val="0"/>
        <u val="none"/>
        <vertAlign val="baseline"/>
        <sz val="10"/>
        <color theme="1"/>
        <name val="Verdana"/>
        <family val="2"/>
        <scheme val="none"/>
      </font>
      <numFmt numFmtId="164" formatCode="_ * #,##0_ ;_ * \-#,##0_ ;_ * &quot;-&quot;??_ ;_ @_ "/>
    </dxf>
    <dxf>
      <font>
        <b val="0"/>
        <i val="0"/>
        <strike val="0"/>
        <condense val="0"/>
        <extend val="0"/>
        <outline val="0"/>
        <shadow val="0"/>
        <u val="none"/>
        <vertAlign val="baseline"/>
        <sz val="10"/>
        <color auto="1"/>
        <name val="Verdana"/>
        <family val="2"/>
        <scheme val="none"/>
      </font>
      <numFmt numFmtId="164" formatCode="_ * #,##0_ ;_ * \-#,##0_ ;_ * &quot;-&quot;??_ ;_ @_ "/>
      <fill>
        <patternFill patternType="none">
          <fgColor indexed="64"/>
          <bgColor auto="1"/>
        </patternFill>
      </fill>
      <protection locked="1" hidden="0"/>
    </dxf>
    <dxf>
      <font>
        <b val="0"/>
        <i val="0"/>
        <strike val="0"/>
        <condense val="0"/>
        <extend val="0"/>
        <outline val="0"/>
        <shadow val="0"/>
        <u val="none"/>
        <vertAlign val="baseline"/>
        <sz val="10"/>
        <color theme="0"/>
        <name val="Verdana"/>
        <family val="2"/>
        <scheme val="none"/>
      </font>
      <numFmt numFmtId="164" formatCode="_ * #,##0_ ;_ * \-#,##0_ ;_ * &quot;-&quot;??_ ;_ @_ "/>
    </dxf>
    <dxf>
      <font>
        <b val="0"/>
        <i val="0"/>
        <strike val="0"/>
        <condense val="0"/>
        <extend val="0"/>
        <outline val="0"/>
        <shadow val="0"/>
        <u val="none"/>
        <vertAlign val="baseline"/>
        <sz val="10"/>
        <color auto="1"/>
        <name val="Verdana"/>
        <family val="2"/>
        <scheme val="none"/>
      </font>
      <numFmt numFmtId="164" formatCode="_ * #,##0_ ;_ * \-#,##0_ ;_ * &quot;-&quot;??_ ;_ @_ "/>
      <fill>
        <patternFill patternType="none">
          <fgColor indexed="64"/>
          <bgColor auto="1"/>
        </patternFill>
      </fill>
      <protection locked="1" hidden="0"/>
    </dxf>
    <dxf>
      <font>
        <b/>
        <i val="0"/>
        <strike val="0"/>
        <condense val="0"/>
        <extend val="0"/>
        <outline val="0"/>
        <shadow val="0"/>
        <u val="none"/>
        <vertAlign val="baseline"/>
        <sz val="10"/>
        <color theme="1"/>
        <name val="Verdana"/>
        <family val="2"/>
        <scheme val="none"/>
      </font>
      <numFmt numFmtId="164" formatCode="_ * #,##0_ ;_ * \-#,##0_ ;_ * &quot;-&quot;??_ ;_ @_ "/>
    </dxf>
    <dxf>
      <font>
        <strike val="0"/>
        <outline val="0"/>
        <shadow val="0"/>
        <u val="none"/>
        <sz val="10"/>
        <name val="Verdana"/>
        <family val="2"/>
        <scheme val="none"/>
      </font>
      <fill>
        <patternFill patternType="solid">
          <fgColor indexed="64"/>
          <bgColor theme="5" tint="0.79998168889431442"/>
        </patternFill>
      </fill>
      <protection locked="0" hidden="0"/>
    </dxf>
    <dxf>
      <font>
        <b val="0"/>
        <i val="0"/>
        <strike val="0"/>
        <condense val="0"/>
        <extend val="0"/>
        <outline val="0"/>
        <shadow val="0"/>
        <u val="none"/>
        <vertAlign val="baseline"/>
        <sz val="10"/>
        <color theme="1"/>
        <name val="Verdana"/>
        <family val="2"/>
        <scheme val="none"/>
      </font>
      <fill>
        <patternFill patternType="solid">
          <fgColor indexed="64"/>
          <bgColor theme="0"/>
        </patternFill>
      </fill>
    </dxf>
    <dxf>
      <font>
        <strike val="0"/>
        <outline val="0"/>
        <shadow val="0"/>
        <u val="none"/>
        <sz val="10"/>
        <name val="Verdana"/>
        <family val="2"/>
        <scheme val="none"/>
      </font>
      <fill>
        <patternFill patternType="none">
          <fgColor indexed="64"/>
          <bgColor auto="1"/>
        </patternFill>
      </fill>
      <protection locked="0" hidden="0"/>
    </dxf>
    <dxf>
      <font>
        <b val="0"/>
        <i val="0"/>
        <strike val="0"/>
        <condense val="0"/>
        <extend val="0"/>
        <outline val="0"/>
        <shadow val="0"/>
        <u val="none"/>
        <vertAlign val="baseline"/>
        <sz val="10"/>
        <color theme="1"/>
        <name val="Verdana"/>
        <family val="2"/>
        <scheme val="none"/>
      </font>
    </dxf>
    <dxf>
      <font>
        <strike val="0"/>
        <outline val="0"/>
        <shadow val="0"/>
        <u val="none"/>
        <sz val="10"/>
        <name val="Verdana"/>
        <family val="2"/>
        <scheme val="none"/>
      </font>
      <fill>
        <patternFill patternType="none">
          <fgColor indexed="64"/>
          <bgColor auto="1"/>
        </patternFill>
      </fill>
      <protection locked="0" hidden="0"/>
    </dxf>
    <dxf>
      <font>
        <strike val="0"/>
        <outline val="0"/>
        <shadow val="0"/>
        <u val="none"/>
        <sz val="10"/>
        <name val="Verdana"/>
        <family val="2"/>
        <scheme val="none"/>
      </font>
      <protection locked="1" hidden="0"/>
    </dxf>
    <dxf>
      <font>
        <b val="0"/>
        <i val="0"/>
        <strike val="0"/>
        <condense val="0"/>
        <extend val="0"/>
        <outline val="0"/>
        <shadow val="0"/>
        <u val="none"/>
        <vertAlign val="baseline"/>
        <sz val="10"/>
        <color rgb="FF000000"/>
        <name val="Verdana"/>
        <family val="2"/>
        <scheme val="none"/>
      </font>
      <fill>
        <patternFill patternType="none">
          <fgColor rgb="FF000000"/>
          <bgColor auto="1"/>
        </patternFill>
      </fill>
      <protection locked="1" hidden="0"/>
    </dxf>
    <dxf>
      <font>
        <strike val="0"/>
        <outline val="0"/>
        <shadow val="0"/>
        <u val="none"/>
        <sz val="10"/>
        <name val="Verdana"/>
        <family val="2"/>
        <scheme val="none"/>
      </font>
      <fill>
        <patternFill patternType="none">
          <fgColor indexed="64"/>
          <bgColor auto="1"/>
        </patternFill>
      </fill>
      <alignment vertical="bottom" textRotation="0" indent="0" justifyLastLine="0" shrinkToFit="0" readingOrder="0"/>
      <protection locked="1" hidden="0"/>
    </dxf>
    <dxf>
      <font>
        <b val="0"/>
        <i val="0"/>
        <strike val="0"/>
        <condense val="0"/>
        <extend val="0"/>
        <outline val="0"/>
        <shadow val="0"/>
        <u val="none"/>
        <vertAlign val="baseline"/>
        <sz val="10"/>
        <color theme="1"/>
        <name val="Verdana"/>
        <family val="2"/>
        <scheme val="none"/>
      </font>
      <fill>
        <patternFill patternType="solid">
          <fgColor indexed="64"/>
          <bgColor theme="0"/>
        </patternFill>
      </fill>
    </dxf>
    <dxf>
      <font>
        <b val="0"/>
        <i val="0"/>
        <strike val="0"/>
        <condense val="0"/>
        <extend val="0"/>
        <outline val="0"/>
        <shadow val="0"/>
        <u val="none"/>
        <vertAlign val="baseline"/>
        <sz val="10"/>
        <color theme="1"/>
        <name val="Verdana"/>
        <family val="2"/>
        <scheme val="none"/>
      </font>
      <numFmt numFmtId="13" formatCode="0%"/>
      <fill>
        <patternFill patternType="none">
          <fgColor indexed="64"/>
          <bgColor indexed="65"/>
        </patternFill>
      </fill>
      <protection locked="1" hidden="0"/>
    </dxf>
    <dxf>
      <font>
        <b/>
        <i val="0"/>
        <strike val="0"/>
        <condense val="0"/>
        <extend val="0"/>
        <outline val="0"/>
        <shadow val="0"/>
        <u val="none"/>
        <vertAlign val="baseline"/>
        <sz val="10"/>
        <color theme="1"/>
        <name val="Verdana"/>
        <family val="2"/>
        <scheme val="none"/>
      </font>
      <numFmt numFmtId="164" formatCode="_ * #,##0_ ;_ * \-#,##0_ ;_ * &quot;-&quot;??_ ;_ @_ "/>
      <border diagonalUp="0" diagonalDown="0" outline="0">
        <left style="medium">
          <color rgb="FFFF0000"/>
        </left>
        <right style="medium">
          <color rgb="FFFF0000"/>
        </right>
        <top style="medium">
          <color rgb="FFFF0000"/>
        </top>
        <bottom style="medium">
          <color rgb="FFFF0000"/>
        </bottom>
      </border>
    </dxf>
    <dxf>
      <font>
        <b val="0"/>
        <i val="0"/>
        <strike val="0"/>
        <condense val="0"/>
        <extend val="0"/>
        <outline val="0"/>
        <shadow val="0"/>
        <u val="none"/>
        <vertAlign val="baseline"/>
        <sz val="10"/>
        <color auto="1"/>
        <name val="Verdana"/>
        <family val="2"/>
        <scheme val="none"/>
      </font>
      <numFmt numFmtId="164" formatCode="_ * #,##0_ ;_ * \-#,##0_ ;_ * &quot;-&quot;??_ ;_ @_ "/>
      <fill>
        <patternFill patternType="none">
          <fgColor indexed="64"/>
          <bgColor auto="1"/>
        </patternFill>
      </fill>
      <protection locked="1" hidden="0"/>
    </dxf>
    <dxf>
      <font>
        <b val="0"/>
        <i val="0"/>
        <strike val="0"/>
        <condense val="0"/>
        <extend val="0"/>
        <outline val="0"/>
        <shadow val="0"/>
        <u val="none"/>
        <vertAlign val="baseline"/>
        <sz val="10"/>
        <color theme="1"/>
        <name val="Verdana"/>
        <family val="2"/>
        <scheme val="none"/>
      </font>
      <numFmt numFmtId="164" formatCode="_ * #,##0_ ;_ * \-#,##0_ ;_ * &quot;-&quot;??_ ;_ @_ "/>
    </dxf>
    <dxf>
      <font>
        <b val="0"/>
        <i val="0"/>
        <strike val="0"/>
        <condense val="0"/>
        <extend val="0"/>
        <outline val="0"/>
        <shadow val="0"/>
        <u val="none"/>
        <vertAlign val="baseline"/>
        <sz val="10"/>
        <color auto="1"/>
        <name val="Verdana"/>
        <family val="2"/>
        <scheme val="none"/>
      </font>
      <numFmt numFmtId="164" formatCode="_ * #,##0_ ;_ * \-#,##0_ ;_ * &quot;-&quot;??_ ;_ @_ "/>
      <fill>
        <patternFill patternType="none">
          <fgColor indexed="64"/>
          <bgColor indexed="65"/>
        </patternFill>
      </fill>
      <protection locked="1" hidden="0"/>
    </dxf>
    <dxf>
      <font>
        <b val="0"/>
        <i val="0"/>
        <strike val="0"/>
        <condense val="0"/>
        <extend val="0"/>
        <outline val="0"/>
        <shadow val="0"/>
        <u val="none"/>
        <vertAlign val="baseline"/>
        <sz val="10"/>
        <color theme="1"/>
        <name val="Verdana"/>
        <family val="2"/>
        <scheme val="none"/>
      </font>
      <fill>
        <patternFill patternType="solid">
          <fgColor indexed="64"/>
          <bgColor theme="0"/>
        </patternFill>
      </fill>
      <alignment horizontal="center" vertical="bottom" textRotation="0" wrapText="0" indent="0" justifyLastLine="0" shrinkToFit="0" readingOrder="0"/>
    </dxf>
    <dxf>
      <font>
        <strike val="0"/>
        <outline val="0"/>
        <shadow val="0"/>
        <u val="none"/>
        <sz val="10"/>
        <name val="Verdana"/>
        <family val="2"/>
        <scheme val="none"/>
      </font>
      <fill>
        <patternFill patternType="none">
          <fgColor indexed="64"/>
          <bgColor auto="1"/>
        </patternFill>
      </fill>
      <alignment horizontal="center" vertical="bottom" textRotation="0" wrapText="0" indent="0" justifyLastLine="0" shrinkToFit="0" readingOrder="0"/>
      <protection locked="1" hidden="0"/>
    </dxf>
    <dxf>
      <font>
        <b val="0"/>
        <i val="0"/>
        <strike val="0"/>
        <condense val="0"/>
        <extend val="0"/>
        <outline val="0"/>
        <shadow val="0"/>
        <u val="none"/>
        <vertAlign val="baseline"/>
        <sz val="10"/>
        <color theme="1"/>
        <name val="Verdana"/>
        <family val="2"/>
        <scheme val="none"/>
      </font>
      <fill>
        <patternFill patternType="solid">
          <fgColor indexed="64"/>
          <bgColor theme="0"/>
        </patternFill>
      </fill>
      <alignment horizontal="center" vertical="bottom" textRotation="0" wrapText="0" indent="0" justifyLastLine="0" shrinkToFit="0" readingOrder="0"/>
    </dxf>
    <dxf>
      <font>
        <strike val="0"/>
        <outline val="0"/>
        <shadow val="0"/>
        <u val="none"/>
        <sz val="10"/>
        <name val="Verdana"/>
        <family val="2"/>
        <scheme val="none"/>
      </font>
      <fill>
        <patternFill patternType="none">
          <fgColor indexed="64"/>
          <bgColor auto="1"/>
        </patternFill>
      </fill>
      <alignment horizontal="center" vertical="bottom" wrapText="0" indent="0" justifyLastLine="0" shrinkToFit="0" readingOrder="0"/>
      <protection locked="1" hidden="0"/>
    </dxf>
    <dxf>
      <font>
        <b val="0"/>
        <i val="0"/>
        <strike val="0"/>
        <condense val="0"/>
        <extend val="0"/>
        <outline val="0"/>
        <shadow val="0"/>
        <u val="none"/>
        <vertAlign val="baseline"/>
        <sz val="10"/>
        <color theme="1"/>
        <name val="Verdana"/>
        <family val="2"/>
        <scheme val="none"/>
      </font>
      <fill>
        <patternFill patternType="solid">
          <fgColor indexed="64"/>
          <bgColor theme="0"/>
        </patternFill>
      </fill>
    </dxf>
    <dxf>
      <font>
        <b val="0"/>
        <i val="0"/>
        <strike val="0"/>
        <condense val="0"/>
        <extend val="0"/>
        <outline val="0"/>
        <shadow val="0"/>
        <u val="none"/>
        <vertAlign val="baseline"/>
        <sz val="10"/>
        <color theme="1"/>
        <name val="Verdana"/>
        <family val="2"/>
        <scheme val="none"/>
      </font>
      <fill>
        <patternFill patternType="none">
          <fgColor indexed="64"/>
          <bgColor auto="1"/>
        </patternFill>
      </fill>
      <protection locked="1" hidden="0"/>
    </dxf>
    <dxf>
      <font>
        <b val="0"/>
        <i val="0"/>
        <strike val="0"/>
        <condense val="0"/>
        <extend val="0"/>
        <outline val="0"/>
        <shadow val="0"/>
        <u val="none"/>
        <vertAlign val="baseline"/>
        <sz val="10"/>
        <color theme="1"/>
        <name val="Verdana"/>
        <family val="2"/>
        <scheme val="none"/>
      </font>
      <fill>
        <patternFill patternType="solid">
          <fgColor indexed="64"/>
          <bgColor theme="0"/>
        </patternFill>
      </fill>
    </dxf>
    <dxf>
      <font>
        <strike val="0"/>
        <outline val="0"/>
        <shadow val="0"/>
        <u val="none"/>
        <sz val="10"/>
        <name val="Verdana"/>
        <family val="2"/>
        <scheme val="none"/>
      </font>
      <numFmt numFmtId="13" formatCode="0%"/>
      <fill>
        <patternFill patternType="none">
          <fgColor indexed="64"/>
          <bgColor indexed="65"/>
        </patternFill>
      </fill>
      <alignment horizontal="general" vertical="bottom" textRotation="0" wrapText="0" indent="0" justifyLastLine="0" shrinkToFit="0" readingOrder="0"/>
      <protection locked="1" hidden="0"/>
    </dxf>
    <dxf>
      <font>
        <b val="0"/>
        <i val="0"/>
        <strike val="0"/>
        <condense val="0"/>
        <extend val="0"/>
        <outline val="0"/>
        <shadow val="0"/>
        <u val="none"/>
        <vertAlign val="baseline"/>
        <sz val="10"/>
        <color theme="1"/>
        <name val="Verdana"/>
        <family val="2"/>
        <scheme val="none"/>
      </font>
      <fill>
        <patternFill patternType="solid">
          <fgColor indexed="64"/>
          <bgColor theme="0"/>
        </patternFill>
      </fill>
    </dxf>
    <dxf>
      <font>
        <strike val="0"/>
        <outline val="0"/>
        <shadow val="0"/>
        <u val="none"/>
        <sz val="10"/>
        <name val="Verdana"/>
        <family val="2"/>
        <scheme val="none"/>
      </font>
      <numFmt numFmtId="13" formatCode="0%"/>
      <fill>
        <patternFill patternType="none">
          <fgColor indexed="64"/>
          <bgColor indexed="65"/>
        </patternFill>
      </fill>
      <protection locked="1" hidden="0"/>
    </dxf>
    <dxf>
      <font>
        <b val="0"/>
        <i val="0"/>
        <strike val="0"/>
        <condense val="0"/>
        <extend val="0"/>
        <outline val="0"/>
        <shadow val="0"/>
        <u val="none"/>
        <vertAlign val="baseline"/>
        <sz val="10"/>
        <color theme="1"/>
        <name val="Verdana"/>
        <family val="2"/>
        <scheme val="none"/>
      </font>
      <fill>
        <patternFill patternType="solid">
          <fgColor indexed="64"/>
          <bgColor theme="0"/>
        </patternFill>
      </fill>
    </dxf>
    <dxf>
      <font>
        <strike val="0"/>
        <outline val="0"/>
        <shadow val="0"/>
        <u val="none"/>
        <sz val="10"/>
        <name val="Verdana"/>
        <family val="2"/>
        <scheme val="none"/>
      </font>
      <numFmt numFmtId="13" formatCode="0%"/>
      <fill>
        <patternFill patternType="none">
          <fgColor indexed="64"/>
          <bgColor auto="1"/>
        </patternFill>
      </fill>
      <protection locked="1" hidden="0"/>
    </dxf>
    <dxf>
      <font>
        <b/>
        <i val="0"/>
        <strike val="0"/>
        <condense val="0"/>
        <extend val="0"/>
        <outline val="0"/>
        <shadow val="0"/>
        <u val="none"/>
        <vertAlign val="baseline"/>
        <sz val="10"/>
        <color theme="1"/>
        <name val="Verdana"/>
        <family val="2"/>
        <scheme val="none"/>
      </font>
      <numFmt numFmtId="164" formatCode="_ * #,##0_ ;_ * \-#,##0_ ;_ * &quot;-&quot;??_ ;_ @_ "/>
    </dxf>
    <dxf>
      <font>
        <b val="0"/>
        <i val="0"/>
        <strike val="0"/>
        <condense val="0"/>
        <extend val="0"/>
        <outline val="0"/>
        <shadow val="0"/>
        <u val="none"/>
        <vertAlign val="baseline"/>
        <sz val="10"/>
        <color auto="1"/>
        <name val="Verdana"/>
        <family val="2"/>
        <scheme val="none"/>
      </font>
      <numFmt numFmtId="164" formatCode="_ * #,##0_ ;_ * \-#,##0_ ;_ * &quot;-&quot;??_ ;_ @_ "/>
      <fill>
        <patternFill patternType="none">
          <fgColor indexed="64"/>
          <bgColor auto="1"/>
        </patternFill>
      </fill>
      <protection locked="1" hidden="0"/>
    </dxf>
    <dxf>
      <font>
        <b val="0"/>
        <i val="0"/>
        <strike val="0"/>
        <condense val="0"/>
        <extend val="0"/>
        <outline val="0"/>
        <shadow val="0"/>
        <u val="none"/>
        <vertAlign val="baseline"/>
        <sz val="10"/>
        <color theme="0"/>
        <name val="Verdana"/>
        <family val="2"/>
        <scheme val="none"/>
      </font>
      <numFmt numFmtId="164" formatCode="_ * #,##0_ ;_ * \-#,##0_ ;_ * &quot;-&quot;??_ ;_ @_ "/>
    </dxf>
    <dxf>
      <font>
        <b val="0"/>
        <i val="0"/>
        <strike val="0"/>
        <condense val="0"/>
        <extend val="0"/>
        <outline val="0"/>
        <shadow val="0"/>
        <u val="none"/>
        <vertAlign val="baseline"/>
        <sz val="10"/>
        <color auto="1"/>
        <name val="Verdana"/>
        <family val="2"/>
        <scheme val="none"/>
      </font>
      <numFmt numFmtId="164" formatCode="_ * #,##0_ ;_ * \-#,##0_ ;_ * &quot;-&quot;??_ ;_ @_ "/>
      <fill>
        <patternFill patternType="none">
          <fgColor indexed="64"/>
          <bgColor auto="1"/>
        </patternFill>
      </fill>
      <protection locked="1" hidden="0"/>
    </dxf>
    <dxf>
      <font>
        <b/>
        <i val="0"/>
        <strike val="0"/>
        <condense val="0"/>
        <extend val="0"/>
        <outline val="0"/>
        <shadow val="0"/>
        <u val="none"/>
        <vertAlign val="baseline"/>
        <sz val="10"/>
        <color theme="1"/>
        <name val="Verdana"/>
        <family val="2"/>
        <scheme val="none"/>
      </font>
      <numFmt numFmtId="164" formatCode="_ * #,##0_ ;_ * \-#,##0_ ;_ * &quot;-&quot;??_ ;_ @_ "/>
    </dxf>
    <dxf>
      <font>
        <strike val="0"/>
        <outline val="0"/>
        <shadow val="0"/>
        <u val="none"/>
        <sz val="10"/>
        <name val="Verdana"/>
        <family val="2"/>
        <scheme val="none"/>
      </font>
      <fill>
        <patternFill patternType="none">
          <fgColor indexed="64"/>
          <bgColor indexed="65"/>
        </patternFill>
      </fill>
      <protection locked="1" hidden="0"/>
    </dxf>
    <dxf>
      <font>
        <b val="0"/>
        <i val="0"/>
        <strike val="0"/>
        <condense val="0"/>
        <extend val="0"/>
        <outline val="0"/>
        <shadow val="0"/>
        <u val="none"/>
        <vertAlign val="baseline"/>
        <sz val="10"/>
        <color theme="1"/>
        <name val="Verdana"/>
        <family val="2"/>
        <scheme val="none"/>
      </font>
      <fill>
        <patternFill patternType="solid">
          <fgColor indexed="64"/>
          <bgColor theme="0"/>
        </patternFill>
      </fill>
    </dxf>
    <dxf>
      <font>
        <strike val="0"/>
        <outline val="0"/>
        <shadow val="0"/>
        <u val="none"/>
        <sz val="10"/>
        <name val="Verdana"/>
        <family val="2"/>
        <scheme val="none"/>
      </font>
      <fill>
        <patternFill patternType="none">
          <fgColor indexed="64"/>
          <bgColor auto="1"/>
        </patternFill>
      </fill>
      <protection locked="1" hidden="0"/>
    </dxf>
    <dxf>
      <font>
        <b val="0"/>
        <i val="0"/>
        <strike val="0"/>
        <condense val="0"/>
        <extend val="0"/>
        <outline val="0"/>
        <shadow val="0"/>
        <u val="none"/>
        <vertAlign val="baseline"/>
        <sz val="10"/>
        <color theme="1"/>
        <name val="Verdana"/>
        <family val="2"/>
        <scheme val="none"/>
      </font>
    </dxf>
    <dxf>
      <font>
        <strike val="0"/>
        <outline val="0"/>
        <shadow val="0"/>
        <u val="none"/>
        <sz val="10"/>
        <name val="Verdana"/>
        <family val="2"/>
        <scheme val="none"/>
      </font>
      <fill>
        <patternFill patternType="none">
          <fgColor indexed="64"/>
          <bgColor auto="1"/>
        </patternFill>
      </fill>
      <protection locked="1" hidden="0"/>
    </dxf>
    <dxf>
      <font>
        <strike val="0"/>
        <outline val="0"/>
        <shadow val="0"/>
        <u val="none"/>
        <sz val="10"/>
        <name val="Verdana"/>
        <family val="2"/>
        <scheme val="none"/>
      </font>
      <protection locked="1" hidden="0"/>
    </dxf>
    <dxf>
      <font>
        <b val="0"/>
        <i val="0"/>
        <strike val="0"/>
        <condense val="0"/>
        <extend val="0"/>
        <outline val="0"/>
        <shadow val="0"/>
        <u val="none"/>
        <vertAlign val="baseline"/>
        <sz val="10"/>
        <color rgb="FF000000"/>
        <name val="Verdana"/>
        <family val="2"/>
        <scheme val="none"/>
      </font>
      <fill>
        <patternFill patternType="none">
          <fgColor rgb="FF000000"/>
          <bgColor auto="1"/>
        </patternFill>
      </fill>
      <protection locked="1" hidden="0"/>
    </dxf>
    <dxf>
      <font>
        <strike val="0"/>
        <outline val="0"/>
        <shadow val="0"/>
        <u val="none"/>
        <sz val="10"/>
        <name val="Verdana"/>
        <family val="2"/>
        <scheme val="none"/>
      </font>
      <fill>
        <patternFill patternType="none">
          <fgColor indexed="64"/>
          <bgColor auto="1"/>
        </patternFill>
      </fill>
      <alignment vertical="bottom" textRotation="0" indent="0" justifyLastLine="0" shrinkToFit="0" readingOrder="0"/>
      <protection locked="1" hidden="0"/>
    </dxf>
    <dxf>
      <font>
        <b val="0"/>
        <i val="0"/>
        <strike val="0"/>
        <condense val="0"/>
        <extend val="0"/>
        <outline val="0"/>
        <shadow val="0"/>
        <u val="none"/>
        <vertAlign val="baseline"/>
        <sz val="10"/>
        <color theme="1"/>
        <name val="Verdana"/>
        <family val="2"/>
        <scheme val="none"/>
      </font>
      <fill>
        <patternFill patternType="solid">
          <fgColor indexed="64"/>
          <bgColor theme="0"/>
        </patternFill>
      </fill>
    </dxf>
    <dxf>
      <font>
        <b val="0"/>
        <i val="0"/>
        <strike val="0"/>
        <condense val="0"/>
        <extend val="0"/>
        <outline val="0"/>
        <shadow val="0"/>
        <u val="none"/>
        <vertAlign val="baseline"/>
        <sz val="10"/>
        <color theme="1"/>
        <name val="Verdana"/>
        <family val="2"/>
        <scheme val="none"/>
      </font>
      <numFmt numFmtId="13" formatCode="0%"/>
      <fill>
        <patternFill patternType="none">
          <fgColor indexed="64"/>
          <bgColor indexed="65"/>
        </patternFill>
      </fill>
      <protection locked="1" hidden="0"/>
    </dxf>
    <dxf>
      <font>
        <b/>
        <i val="0"/>
        <strike val="0"/>
        <condense val="0"/>
        <extend val="0"/>
        <outline val="0"/>
        <shadow val="0"/>
        <u val="none"/>
        <vertAlign val="baseline"/>
        <sz val="10"/>
        <color theme="1"/>
        <name val="Verdana"/>
        <family val="2"/>
        <scheme val="none"/>
      </font>
      <numFmt numFmtId="164" formatCode="_ * #,##0_ ;_ * \-#,##0_ ;_ * &quot;-&quot;??_ ;_ @_ "/>
      <border diagonalUp="0" diagonalDown="0" outline="0">
        <left style="medium">
          <color rgb="FFFF0000"/>
        </left>
        <right style="medium">
          <color rgb="FFFF0000"/>
        </right>
        <top style="medium">
          <color rgb="FFFF0000"/>
        </top>
        <bottom style="medium">
          <color rgb="FFFF0000"/>
        </bottom>
      </border>
    </dxf>
    <dxf>
      <font>
        <b val="0"/>
        <i val="0"/>
        <strike val="0"/>
        <condense val="0"/>
        <extend val="0"/>
        <outline val="0"/>
        <shadow val="0"/>
        <u val="none"/>
        <vertAlign val="baseline"/>
        <sz val="10"/>
        <color rgb="FFFF0000"/>
        <name val="Verdana"/>
        <family val="2"/>
        <scheme val="none"/>
      </font>
      <numFmt numFmtId="164" formatCode="_ * #,##0_ ;_ * \-#,##0_ ;_ * &quot;-&quot;??_ ;_ @_ "/>
      <fill>
        <patternFill patternType="none">
          <fgColor indexed="64"/>
          <bgColor auto="1"/>
        </patternFill>
      </fill>
      <protection locked="1" hidden="0"/>
    </dxf>
    <dxf>
      <font>
        <b val="0"/>
        <i val="0"/>
        <strike val="0"/>
        <condense val="0"/>
        <extend val="0"/>
        <outline val="0"/>
        <shadow val="0"/>
        <u val="none"/>
        <vertAlign val="baseline"/>
        <sz val="10"/>
        <color theme="1"/>
        <name val="Verdana"/>
        <family val="2"/>
        <scheme val="none"/>
      </font>
      <numFmt numFmtId="164" formatCode="_ * #,##0_ ;_ * \-#,##0_ ;_ * &quot;-&quot;??_ ;_ @_ "/>
    </dxf>
    <dxf>
      <font>
        <b val="0"/>
        <i val="0"/>
        <strike val="0"/>
        <condense val="0"/>
        <extend val="0"/>
        <outline val="0"/>
        <shadow val="0"/>
        <u val="none"/>
        <vertAlign val="baseline"/>
        <sz val="10"/>
        <color rgb="FFFF0000"/>
        <name val="Verdana"/>
        <family val="2"/>
        <scheme val="none"/>
      </font>
      <numFmt numFmtId="164" formatCode="_ * #,##0_ ;_ * \-#,##0_ ;_ * &quot;-&quot;??_ ;_ @_ "/>
      <fill>
        <patternFill patternType="none">
          <fgColor indexed="64"/>
          <bgColor indexed="65"/>
        </patternFill>
      </fill>
      <protection locked="1" hidden="0"/>
    </dxf>
    <dxf>
      <font>
        <b val="0"/>
        <i val="0"/>
        <strike val="0"/>
        <condense val="0"/>
        <extend val="0"/>
        <outline val="0"/>
        <shadow val="0"/>
        <u val="none"/>
        <vertAlign val="baseline"/>
        <sz val="10"/>
        <color theme="1"/>
        <name val="Verdana"/>
        <family val="2"/>
        <scheme val="none"/>
      </font>
      <fill>
        <patternFill patternType="solid">
          <fgColor indexed="64"/>
          <bgColor theme="0"/>
        </patternFill>
      </fill>
      <alignment horizontal="center" vertical="bottom" textRotation="0" wrapText="0" indent="0" justifyLastLine="0" shrinkToFit="0" readingOrder="0"/>
    </dxf>
    <dxf>
      <font>
        <strike val="0"/>
        <outline val="0"/>
        <shadow val="0"/>
        <u val="none"/>
        <sz val="10"/>
        <name val="Verdana"/>
        <family val="2"/>
        <scheme val="none"/>
      </font>
      <fill>
        <patternFill patternType="none">
          <fgColor indexed="64"/>
          <bgColor auto="1"/>
        </patternFill>
      </fill>
      <alignment horizontal="center" vertical="bottom" textRotation="0" wrapText="0" indent="0" justifyLastLine="0" shrinkToFit="0" readingOrder="0"/>
      <protection locked="1" hidden="0"/>
    </dxf>
    <dxf>
      <font>
        <b val="0"/>
        <i val="0"/>
        <strike val="0"/>
        <condense val="0"/>
        <extend val="0"/>
        <outline val="0"/>
        <shadow val="0"/>
        <u val="none"/>
        <vertAlign val="baseline"/>
        <sz val="10"/>
        <color theme="1"/>
        <name val="Verdana"/>
        <family val="2"/>
        <scheme val="none"/>
      </font>
      <fill>
        <patternFill patternType="solid">
          <fgColor indexed="64"/>
          <bgColor theme="0"/>
        </patternFill>
      </fill>
      <alignment horizontal="center" vertical="bottom" textRotation="0" wrapText="0" indent="0" justifyLastLine="0" shrinkToFit="0" readingOrder="0"/>
    </dxf>
    <dxf>
      <font>
        <strike val="0"/>
        <outline val="0"/>
        <shadow val="0"/>
        <u val="none"/>
        <sz val="10"/>
        <name val="Verdana"/>
        <family val="2"/>
        <scheme val="none"/>
      </font>
      <fill>
        <patternFill patternType="none">
          <fgColor indexed="64"/>
          <bgColor auto="1"/>
        </patternFill>
      </fill>
      <alignment horizontal="center" vertical="bottom" indent="0" justifyLastLine="0" shrinkToFit="0" readingOrder="0"/>
      <protection locked="1" hidden="0"/>
    </dxf>
    <dxf>
      <font>
        <b val="0"/>
        <i val="0"/>
        <strike val="0"/>
        <condense val="0"/>
        <extend val="0"/>
        <outline val="0"/>
        <shadow val="0"/>
        <u val="none"/>
        <vertAlign val="baseline"/>
        <sz val="10"/>
        <color theme="1"/>
        <name val="Verdana"/>
        <family val="2"/>
        <scheme val="none"/>
      </font>
      <fill>
        <patternFill patternType="solid">
          <fgColor indexed="64"/>
          <bgColor theme="0"/>
        </patternFill>
      </fill>
    </dxf>
    <dxf>
      <font>
        <b val="0"/>
        <i val="0"/>
        <strike val="0"/>
        <condense val="0"/>
        <extend val="0"/>
        <outline val="0"/>
        <shadow val="0"/>
        <u val="none"/>
        <vertAlign val="baseline"/>
        <sz val="10"/>
        <color theme="1"/>
        <name val="Verdana"/>
        <family val="2"/>
        <scheme val="none"/>
      </font>
      <fill>
        <patternFill patternType="none">
          <fgColor indexed="64"/>
          <bgColor auto="1"/>
        </patternFill>
      </fill>
      <protection locked="1" hidden="0"/>
    </dxf>
    <dxf>
      <font>
        <b val="0"/>
        <i val="0"/>
        <strike val="0"/>
        <condense val="0"/>
        <extend val="0"/>
        <outline val="0"/>
        <shadow val="0"/>
        <u val="none"/>
        <vertAlign val="baseline"/>
        <sz val="10"/>
        <color theme="1"/>
        <name val="Verdana"/>
        <family val="2"/>
        <scheme val="none"/>
      </font>
      <fill>
        <patternFill patternType="solid">
          <fgColor indexed="64"/>
          <bgColor theme="0"/>
        </patternFill>
      </fill>
    </dxf>
    <dxf>
      <font>
        <strike val="0"/>
        <outline val="0"/>
        <shadow val="0"/>
        <u val="none"/>
        <sz val="10"/>
        <name val="Verdana"/>
        <family val="2"/>
        <scheme val="none"/>
      </font>
      <numFmt numFmtId="13" formatCode="0%"/>
      <fill>
        <patternFill patternType="none">
          <fgColor indexed="64"/>
          <bgColor indexed="65"/>
        </patternFill>
      </fill>
      <alignment horizontal="general" vertical="bottom" textRotation="0" wrapText="0" indent="0" justifyLastLine="0" shrinkToFit="0" readingOrder="0"/>
      <protection locked="1" hidden="0"/>
    </dxf>
    <dxf>
      <font>
        <b val="0"/>
        <i val="0"/>
        <strike val="0"/>
        <condense val="0"/>
        <extend val="0"/>
        <outline val="0"/>
        <shadow val="0"/>
        <u val="none"/>
        <vertAlign val="baseline"/>
        <sz val="10"/>
        <color theme="1"/>
        <name val="Verdana"/>
        <family val="2"/>
        <scheme val="none"/>
      </font>
      <fill>
        <patternFill patternType="solid">
          <fgColor indexed="64"/>
          <bgColor theme="0"/>
        </patternFill>
      </fill>
    </dxf>
    <dxf>
      <font>
        <strike val="0"/>
        <outline val="0"/>
        <shadow val="0"/>
        <u val="none"/>
        <sz val="10"/>
        <name val="Verdana"/>
        <family val="2"/>
        <scheme val="none"/>
      </font>
      <numFmt numFmtId="13" formatCode="0%"/>
      <fill>
        <patternFill patternType="none">
          <fgColor indexed="64"/>
          <bgColor indexed="65"/>
        </patternFill>
      </fill>
      <protection locked="1" hidden="0"/>
    </dxf>
    <dxf>
      <font>
        <b val="0"/>
        <i val="0"/>
        <strike val="0"/>
        <condense val="0"/>
        <extend val="0"/>
        <outline val="0"/>
        <shadow val="0"/>
        <u val="none"/>
        <vertAlign val="baseline"/>
        <sz val="10"/>
        <color theme="1"/>
        <name val="Verdana"/>
        <family val="2"/>
        <scheme val="none"/>
      </font>
      <fill>
        <patternFill patternType="solid">
          <fgColor indexed="64"/>
          <bgColor theme="0"/>
        </patternFill>
      </fill>
    </dxf>
    <dxf>
      <font>
        <strike val="0"/>
        <outline val="0"/>
        <shadow val="0"/>
        <u val="none"/>
        <sz val="10"/>
        <name val="Verdana"/>
        <family val="2"/>
        <scheme val="none"/>
      </font>
      <numFmt numFmtId="13" formatCode="0%"/>
      <fill>
        <patternFill patternType="none">
          <fgColor indexed="64"/>
          <bgColor auto="1"/>
        </patternFill>
      </fill>
      <protection locked="1" hidden="0"/>
    </dxf>
    <dxf>
      <font>
        <b/>
        <i val="0"/>
        <strike val="0"/>
        <condense val="0"/>
        <extend val="0"/>
        <outline val="0"/>
        <shadow val="0"/>
        <u val="none"/>
        <vertAlign val="baseline"/>
        <sz val="10"/>
        <color theme="1"/>
        <name val="Verdana"/>
        <family val="2"/>
        <scheme val="none"/>
      </font>
      <numFmt numFmtId="164" formatCode="_ * #,##0_ ;_ * \-#,##0_ ;_ * &quot;-&quot;??_ ;_ @_ "/>
    </dxf>
    <dxf>
      <font>
        <b val="0"/>
        <i val="0"/>
        <strike val="0"/>
        <condense val="0"/>
        <extend val="0"/>
        <outline val="0"/>
        <shadow val="0"/>
        <u val="none"/>
        <vertAlign val="baseline"/>
        <sz val="10"/>
        <color rgb="FFFF0000"/>
        <name val="Verdana"/>
        <family val="2"/>
        <scheme val="none"/>
      </font>
      <numFmt numFmtId="164" formatCode="_ * #,##0_ ;_ * \-#,##0_ ;_ * &quot;-&quot;??_ ;_ @_ "/>
      <fill>
        <patternFill patternType="none">
          <fgColor indexed="64"/>
          <bgColor auto="1"/>
        </patternFill>
      </fill>
      <protection locked="1" hidden="0"/>
    </dxf>
    <dxf>
      <font>
        <b val="0"/>
        <i val="0"/>
        <strike val="0"/>
        <condense val="0"/>
        <extend val="0"/>
        <outline val="0"/>
        <shadow val="0"/>
        <u val="none"/>
        <vertAlign val="baseline"/>
        <sz val="10"/>
        <color theme="0"/>
        <name val="Verdana"/>
        <family val="2"/>
        <scheme val="none"/>
      </font>
      <numFmt numFmtId="164" formatCode="_ * #,##0_ ;_ * \-#,##0_ ;_ * &quot;-&quot;??_ ;_ @_ "/>
    </dxf>
    <dxf>
      <font>
        <b val="0"/>
        <i val="0"/>
        <strike val="0"/>
        <condense val="0"/>
        <extend val="0"/>
        <outline val="0"/>
        <shadow val="0"/>
        <u val="none"/>
        <vertAlign val="baseline"/>
        <sz val="10"/>
        <color rgb="FFFF0000"/>
        <name val="Verdana"/>
        <family val="2"/>
        <scheme val="none"/>
      </font>
      <numFmt numFmtId="164" formatCode="_ * #,##0_ ;_ * \-#,##0_ ;_ * &quot;-&quot;??_ ;_ @_ "/>
      <fill>
        <patternFill patternType="none">
          <fgColor indexed="64"/>
          <bgColor auto="1"/>
        </patternFill>
      </fill>
      <protection locked="1" hidden="0"/>
    </dxf>
    <dxf>
      <font>
        <b/>
        <i val="0"/>
        <strike val="0"/>
        <condense val="0"/>
        <extend val="0"/>
        <outline val="0"/>
        <shadow val="0"/>
        <u val="none"/>
        <vertAlign val="baseline"/>
        <sz val="10"/>
        <color theme="1"/>
        <name val="Verdana"/>
        <family val="2"/>
        <scheme val="none"/>
      </font>
      <numFmt numFmtId="164" formatCode="_ * #,##0_ ;_ * \-#,##0_ ;_ * &quot;-&quot;??_ ;_ @_ "/>
    </dxf>
    <dxf>
      <font>
        <strike val="0"/>
        <outline val="0"/>
        <shadow val="0"/>
        <u val="none"/>
        <sz val="10"/>
        <name val="Verdana"/>
        <family val="2"/>
        <scheme val="none"/>
      </font>
      <fill>
        <patternFill patternType="none">
          <fgColor indexed="64"/>
          <bgColor indexed="65"/>
        </patternFill>
      </fill>
      <protection locked="1" hidden="0"/>
    </dxf>
    <dxf>
      <font>
        <b val="0"/>
        <i val="0"/>
        <strike val="0"/>
        <condense val="0"/>
        <extend val="0"/>
        <outline val="0"/>
        <shadow val="0"/>
        <u val="none"/>
        <vertAlign val="baseline"/>
        <sz val="10"/>
        <color theme="1"/>
        <name val="Verdana"/>
        <family val="2"/>
        <scheme val="none"/>
      </font>
      <fill>
        <patternFill patternType="solid">
          <fgColor indexed="64"/>
          <bgColor theme="0"/>
        </patternFill>
      </fill>
    </dxf>
    <dxf>
      <font>
        <strike val="0"/>
        <outline val="0"/>
        <shadow val="0"/>
        <u val="none"/>
        <sz val="10"/>
        <name val="Verdana"/>
        <family val="2"/>
        <scheme val="none"/>
      </font>
      <fill>
        <patternFill patternType="none">
          <fgColor indexed="64"/>
          <bgColor auto="1"/>
        </patternFill>
      </fill>
      <protection locked="1" hidden="0"/>
    </dxf>
    <dxf>
      <font>
        <b val="0"/>
        <i val="0"/>
        <strike val="0"/>
        <condense val="0"/>
        <extend val="0"/>
        <outline val="0"/>
        <shadow val="0"/>
        <u val="none"/>
        <vertAlign val="baseline"/>
        <sz val="10"/>
        <color theme="1"/>
        <name val="Verdana"/>
        <family val="2"/>
        <scheme val="none"/>
      </font>
    </dxf>
    <dxf>
      <font>
        <strike val="0"/>
        <outline val="0"/>
        <shadow val="0"/>
        <u val="none"/>
        <sz val="10"/>
        <name val="Verdana"/>
        <family val="2"/>
        <scheme val="none"/>
      </font>
      <fill>
        <patternFill patternType="none">
          <fgColor indexed="64"/>
          <bgColor auto="1"/>
        </patternFill>
      </fill>
      <protection locked="1" hidden="0"/>
    </dxf>
    <dxf>
      <font>
        <strike val="0"/>
        <outline val="0"/>
        <shadow val="0"/>
        <u val="none"/>
        <sz val="10"/>
        <name val="Verdana"/>
        <family val="2"/>
        <scheme val="none"/>
      </font>
      <protection locked="1" hidden="0"/>
    </dxf>
    <dxf>
      <font>
        <b val="0"/>
        <i val="0"/>
        <strike val="0"/>
        <condense val="0"/>
        <extend val="0"/>
        <outline val="0"/>
        <shadow val="0"/>
        <u val="none"/>
        <vertAlign val="baseline"/>
        <sz val="10"/>
        <color rgb="FF000000"/>
        <name val="Verdana"/>
        <family val="2"/>
        <scheme val="none"/>
      </font>
      <fill>
        <patternFill patternType="none">
          <fgColor rgb="FF000000"/>
          <bgColor auto="1"/>
        </patternFill>
      </fill>
      <protection locked="1" hidden="0"/>
    </dxf>
    <dxf>
      <font>
        <strike val="0"/>
        <outline val="0"/>
        <shadow val="0"/>
        <u val="none"/>
        <sz val="10"/>
        <name val="Verdana"/>
        <family val="2"/>
        <scheme val="none"/>
      </font>
      <fill>
        <patternFill patternType="none">
          <fgColor indexed="64"/>
          <bgColor auto="1"/>
        </patternFill>
      </fill>
      <alignment vertical="bottom" textRotation="0" indent="0" justifyLastLine="0" shrinkToFit="0" readingOrder="0"/>
      <protection locked="1" hidden="0"/>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calcChain" Target="calcChain.xml"/><Relationship Id="rId3" Type="http://schemas.openxmlformats.org/officeDocument/2006/relationships/worksheet" Target="worksheets/sheet3.xml"/><Relationship Id="rId21" Type="http://schemas.openxmlformats.org/officeDocument/2006/relationships/customXml" Target="../customXml/item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20"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19"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externalLink" Target="externalLinks/externalLink1.xml"/></Relationships>
</file>

<file path=xl/ctrlProps/ctrlProp1.xml><?xml version="1.0" encoding="utf-8"?>
<formControlPr xmlns="http://schemas.microsoft.com/office/spreadsheetml/2009/9/main" objectType="Button" lockText="1"/>
</file>

<file path=xl/ctrlProps/ctrlProp2.xml><?xml version="1.0" encoding="utf-8"?>
<formControlPr xmlns="http://schemas.microsoft.com/office/spreadsheetml/2009/9/main" objectType="Button" lockText="1"/>
</file>

<file path=xl/ctrlProps/ctrlProp3.xml><?xml version="1.0" encoding="utf-8"?>
<formControlPr xmlns="http://schemas.microsoft.com/office/spreadsheetml/2009/9/main" objectType="Button" lockText="1"/>
</file>

<file path=xl/ctrlProps/ctrlProp4.xml><?xml version="1.0" encoding="utf-8"?>
<formControlPr xmlns="http://schemas.microsoft.com/office/spreadsheetml/2009/9/main" objectType="Button" lockText="1"/>
</file>

<file path=xl/ctrlProps/ctrlProp5.xml><?xml version="1.0" encoding="utf-8"?>
<formControlPr xmlns="http://schemas.microsoft.com/office/spreadsheetml/2009/9/main" objectType="Button" lockText="1"/>
</file>

<file path=xl/ctrlProps/ctrlProp6.xml><?xml version="1.0" encoding="utf-8"?>
<formControlPr xmlns="http://schemas.microsoft.com/office/spreadsheetml/2009/9/main" objectType="Button" lockText="1"/>
</file>

<file path=xl/ctrlProps/ctrlProp7.xml><?xml version="1.0" encoding="utf-8"?>
<formControlPr xmlns="http://schemas.microsoft.com/office/spreadsheetml/2009/9/main" objectType="Button" lockText="1"/>
</file>

<file path=xl/ctrlProps/ctrlProp8.xml><?xml version="1.0" encoding="utf-8"?>
<formControlPr xmlns="http://schemas.microsoft.com/office/spreadsheetml/2009/9/main" objectType="Button" lockText="1"/>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svg"/><Relationship Id="rId1" Type="http://schemas.openxmlformats.org/officeDocument/2006/relationships/image" Target="../media/image1.png"/><Relationship Id="rId4" Type="http://schemas.openxmlformats.org/officeDocument/2006/relationships/image" Target="../media/image4.svg"/></Relationships>
</file>

<file path=xl/drawings/_rels/drawing2.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svg"/><Relationship Id="rId1" Type="http://schemas.openxmlformats.org/officeDocument/2006/relationships/image" Target="../media/image1.png"/><Relationship Id="rId4" Type="http://schemas.openxmlformats.org/officeDocument/2006/relationships/image" Target="../media/image4.svg"/></Relationships>
</file>

<file path=xl/drawings/_rels/drawing3.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svg"/><Relationship Id="rId1" Type="http://schemas.openxmlformats.org/officeDocument/2006/relationships/image" Target="../media/image1.png"/><Relationship Id="rId4" Type="http://schemas.openxmlformats.org/officeDocument/2006/relationships/image" Target="../media/image4.svg"/></Relationships>
</file>

<file path=xl/drawings/_rels/drawing4.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svg"/><Relationship Id="rId1" Type="http://schemas.openxmlformats.org/officeDocument/2006/relationships/image" Target="../media/image1.png"/><Relationship Id="rId4" Type="http://schemas.openxmlformats.org/officeDocument/2006/relationships/image" Target="../media/image4.svg"/></Relationships>
</file>

<file path=xl/drawings/_rels/drawing5.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svg"/><Relationship Id="rId1" Type="http://schemas.openxmlformats.org/officeDocument/2006/relationships/image" Target="../media/image1.png"/><Relationship Id="rId4" Type="http://schemas.openxmlformats.org/officeDocument/2006/relationships/image" Target="../media/image4.svg"/></Relationships>
</file>

<file path=xl/drawings/_rels/drawing6.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svg"/><Relationship Id="rId1" Type="http://schemas.openxmlformats.org/officeDocument/2006/relationships/image" Target="../media/image1.png"/><Relationship Id="rId4" Type="http://schemas.openxmlformats.org/officeDocument/2006/relationships/image" Target="../media/image4.svg"/></Relationships>
</file>

<file path=xl/drawings/_rels/drawing7.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svg"/><Relationship Id="rId1" Type="http://schemas.openxmlformats.org/officeDocument/2006/relationships/image" Target="../media/image1.png"/><Relationship Id="rId4" Type="http://schemas.openxmlformats.org/officeDocument/2006/relationships/image" Target="../media/image4.svg"/></Relationships>
</file>

<file path=xl/drawings/_rels/drawing8.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svg"/><Relationship Id="rId1" Type="http://schemas.openxmlformats.org/officeDocument/2006/relationships/image" Target="../media/image1.png"/><Relationship Id="rId4" Type="http://schemas.openxmlformats.org/officeDocument/2006/relationships/image" Target="../media/image4.svg"/></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7</xdr:col>
          <xdr:colOff>38100</xdr:colOff>
          <xdr:row>0</xdr:row>
          <xdr:rowOff>180975</xdr:rowOff>
        </xdr:from>
        <xdr:to>
          <xdr:col>7</xdr:col>
          <xdr:colOff>809625</xdr:colOff>
          <xdr:row>2</xdr:row>
          <xdr:rowOff>219075</xdr:rowOff>
        </xdr:to>
        <xdr:sp macro="" textlink="">
          <xdr:nvSpPr>
            <xdr:cNvPr id="20481" name="Button 1" hidden="1">
              <a:extLst>
                <a:ext uri="{63B3BB69-23CF-44E3-9099-C40C66FF867C}">
                  <a14:compatExt spid="_x0000_s20481"/>
                </a:ext>
                <a:ext uri="{FF2B5EF4-FFF2-40B4-BE49-F238E27FC236}">
                  <a16:creationId xmlns:a16="http://schemas.microsoft.com/office/drawing/2014/main" id="{00000000-0008-0000-0200-000001500000}"/>
                </a:ext>
              </a:extLst>
            </xdr:cNvPr>
            <xdr:cNvSpPr/>
          </xdr:nvSpPr>
          <xdr:spPr bwMode="auto">
            <a:xfrm>
              <a:off x="0" y="0"/>
              <a:ext cx="0" cy="0"/>
            </a:xfrm>
            <a:prstGeom prst="rect">
              <a:avLst/>
            </a:prstGeom>
            <a:noFill/>
            <a:ln w="9525">
              <a:miter lim="800000"/>
              <a:headEnd/>
              <a:tailEnd/>
            </a:ln>
          </xdr:spPr>
          <xdr:txBody>
            <a:bodyPr vertOverflow="clip" wrap="square" lIns="27432" tIns="27432" rIns="27432" bIns="27432" anchor="ctr" upright="1"/>
            <a:lstStyle/>
            <a:p>
              <a:pPr algn="ctr" rtl="0">
                <a:defRPr sz="1000"/>
              </a:pPr>
              <a:r>
                <a:rPr lang="nl-NL" sz="1200" b="0" i="0" u="none" strike="noStrike" baseline="0">
                  <a:solidFill>
                    <a:srgbClr val="000000"/>
                  </a:solidFill>
                  <a:latin typeface="Calibri"/>
                  <a:cs typeface="Calibri"/>
                </a:rPr>
                <a:t>PDF</a:t>
              </a:r>
            </a:p>
          </xdr:txBody>
        </xdr:sp>
        <xdr:clientData fPrintsWithSheet="0"/>
      </xdr:twoCellAnchor>
    </mc:Choice>
    <mc:Fallback/>
  </mc:AlternateContent>
  <xdr:twoCellAnchor editAs="oneCell">
    <xdr:from>
      <xdr:col>8</xdr:col>
      <xdr:colOff>1148522</xdr:colOff>
      <xdr:row>0</xdr:row>
      <xdr:rowOff>0</xdr:rowOff>
    </xdr:from>
    <xdr:to>
      <xdr:col>16</xdr:col>
      <xdr:colOff>546375</xdr:colOff>
      <xdr:row>0</xdr:row>
      <xdr:rowOff>1</xdr:rowOff>
    </xdr:to>
    <xdr:pic>
      <xdr:nvPicPr>
        <xdr:cNvPr id="3" name="Graphic 2">
          <a:extLst>
            <a:ext uri="{FF2B5EF4-FFF2-40B4-BE49-F238E27FC236}">
              <a16:creationId xmlns:a16="http://schemas.microsoft.com/office/drawing/2014/main" id="{00000000-0008-0000-0200-000003000000}"/>
            </a:ext>
          </a:extLst>
        </xdr:cNvPr>
        <xdr:cNvPicPr>
          <a:picLocks noChangeAspect="1"/>
        </xdr:cNvPicPr>
      </xdr:nvPicPr>
      <xdr:blipFill>
        <a:blip xmlns:r="http://schemas.openxmlformats.org/officeDocument/2006/relationships" r:embed="rId1">
          <a:extLst>
            <a:ext uri="{96DAC541-7B7A-43D3-8B79-37D633B846F1}">
              <asvg:svgBlip xmlns:asvg="http://schemas.microsoft.com/office/drawing/2016/SVG/main" r:embed="rId2"/>
            </a:ext>
          </a:extLst>
        </a:blip>
        <a:stretch>
          <a:fillRect/>
        </a:stretch>
      </xdr:blipFill>
      <xdr:spPr>
        <a:xfrm flipV="1">
          <a:off x="8511347" y="0"/>
          <a:ext cx="6512200" cy="1"/>
        </a:xfrm>
        <a:prstGeom prst="rect">
          <a:avLst/>
        </a:prstGeom>
      </xdr:spPr>
    </xdr:pic>
    <xdr:clientData/>
  </xdr:twoCellAnchor>
  <xdr:twoCellAnchor editAs="oneCell">
    <xdr:from>
      <xdr:col>13</xdr:col>
      <xdr:colOff>363330</xdr:colOff>
      <xdr:row>0</xdr:row>
      <xdr:rowOff>65846</xdr:rowOff>
    </xdr:from>
    <xdr:to>
      <xdr:col>14</xdr:col>
      <xdr:colOff>1557544</xdr:colOff>
      <xdr:row>3</xdr:row>
      <xdr:rowOff>118980</xdr:rowOff>
    </xdr:to>
    <xdr:pic>
      <xdr:nvPicPr>
        <xdr:cNvPr id="4" name="Graphic 3">
          <a:extLst>
            <a:ext uri="{FF2B5EF4-FFF2-40B4-BE49-F238E27FC236}">
              <a16:creationId xmlns:a16="http://schemas.microsoft.com/office/drawing/2014/main" id="{00000000-0008-0000-0200-000004000000}"/>
            </a:ext>
          </a:extLst>
        </xdr:cNvPr>
        <xdr:cNvPicPr>
          <a:picLocks noChangeAspect="1"/>
        </xdr:cNvPicPr>
      </xdr:nvPicPr>
      <xdr:blipFill>
        <a:blip xmlns:r="http://schemas.openxmlformats.org/officeDocument/2006/relationships" r:embed="rId3">
          <a:extLst>
            <a:ext uri="{96DAC541-7B7A-43D3-8B79-37D633B846F1}">
              <asvg:svgBlip xmlns:asvg="http://schemas.microsoft.com/office/drawing/2016/SVG/main" r:embed="rId4"/>
            </a:ext>
          </a:extLst>
        </a:blip>
        <a:stretch>
          <a:fillRect/>
        </a:stretch>
      </xdr:blipFill>
      <xdr:spPr>
        <a:xfrm>
          <a:off x="9831180" y="65846"/>
          <a:ext cx="2156239" cy="577009"/>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7</xdr:col>
          <xdr:colOff>38100</xdr:colOff>
          <xdr:row>1</xdr:row>
          <xdr:rowOff>180975</xdr:rowOff>
        </xdr:from>
        <xdr:to>
          <xdr:col>7</xdr:col>
          <xdr:colOff>809625</xdr:colOff>
          <xdr:row>2</xdr:row>
          <xdr:rowOff>219075</xdr:rowOff>
        </xdr:to>
        <xdr:sp macro="" textlink="">
          <xdr:nvSpPr>
            <xdr:cNvPr id="21505" name="Button 1" hidden="1">
              <a:extLst>
                <a:ext uri="{63B3BB69-23CF-44E3-9099-C40C66FF867C}">
                  <a14:compatExt spid="_x0000_s21505"/>
                </a:ext>
                <a:ext uri="{FF2B5EF4-FFF2-40B4-BE49-F238E27FC236}">
                  <a16:creationId xmlns:a16="http://schemas.microsoft.com/office/drawing/2014/main" id="{00000000-0008-0000-0300-000001540000}"/>
                </a:ext>
              </a:extLst>
            </xdr:cNvPr>
            <xdr:cNvSpPr/>
          </xdr:nvSpPr>
          <xdr:spPr bwMode="auto">
            <a:xfrm>
              <a:off x="0" y="0"/>
              <a:ext cx="0" cy="0"/>
            </a:xfrm>
            <a:prstGeom prst="rect">
              <a:avLst/>
            </a:prstGeom>
            <a:noFill/>
            <a:ln w="9525">
              <a:miter lim="800000"/>
              <a:headEnd/>
              <a:tailEnd/>
            </a:ln>
          </xdr:spPr>
          <xdr:txBody>
            <a:bodyPr vertOverflow="clip" wrap="square" lIns="27432" tIns="27432" rIns="27432" bIns="27432" anchor="ctr" upright="1"/>
            <a:lstStyle/>
            <a:p>
              <a:pPr algn="ctr" rtl="0">
                <a:defRPr sz="1000"/>
              </a:pPr>
              <a:r>
                <a:rPr lang="nl-NL" sz="1200" b="0" i="0" u="none" strike="noStrike" baseline="0">
                  <a:solidFill>
                    <a:srgbClr val="000000"/>
                  </a:solidFill>
                  <a:latin typeface="Calibri"/>
                  <a:cs typeface="Calibri"/>
                </a:rPr>
                <a:t>PDF</a:t>
              </a:r>
            </a:p>
          </xdr:txBody>
        </xdr:sp>
        <xdr:clientData fPrintsWithSheet="0"/>
      </xdr:twoCellAnchor>
    </mc:Choice>
    <mc:Fallback/>
  </mc:AlternateContent>
  <xdr:twoCellAnchor editAs="oneCell">
    <xdr:from>
      <xdr:col>8</xdr:col>
      <xdr:colOff>1148522</xdr:colOff>
      <xdr:row>0</xdr:row>
      <xdr:rowOff>0</xdr:rowOff>
    </xdr:from>
    <xdr:to>
      <xdr:col>16</xdr:col>
      <xdr:colOff>546375</xdr:colOff>
      <xdr:row>0</xdr:row>
      <xdr:rowOff>1</xdr:rowOff>
    </xdr:to>
    <xdr:pic>
      <xdr:nvPicPr>
        <xdr:cNvPr id="3" name="Graphic 2">
          <a:extLst>
            <a:ext uri="{FF2B5EF4-FFF2-40B4-BE49-F238E27FC236}">
              <a16:creationId xmlns:a16="http://schemas.microsoft.com/office/drawing/2014/main" id="{00000000-0008-0000-0300-000003000000}"/>
            </a:ext>
          </a:extLst>
        </xdr:cNvPr>
        <xdr:cNvPicPr>
          <a:picLocks noChangeAspect="1"/>
        </xdr:cNvPicPr>
      </xdr:nvPicPr>
      <xdr:blipFill>
        <a:blip xmlns:r="http://schemas.openxmlformats.org/officeDocument/2006/relationships" r:embed="rId1">
          <a:extLst>
            <a:ext uri="{96DAC541-7B7A-43D3-8B79-37D633B846F1}">
              <asvg:svgBlip xmlns:asvg="http://schemas.microsoft.com/office/drawing/2016/SVG/main" r:embed="rId2"/>
            </a:ext>
          </a:extLst>
        </a:blip>
        <a:stretch>
          <a:fillRect/>
        </a:stretch>
      </xdr:blipFill>
      <xdr:spPr>
        <a:xfrm flipV="1">
          <a:off x="6920672" y="0"/>
          <a:ext cx="6513028" cy="1"/>
        </a:xfrm>
        <a:prstGeom prst="rect">
          <a:avLst/>
        </a:prstGeom>
      </xdr:spPr>
    </xdr:pic>
    <xdr:clientData/>
  </xdr:twoCellAnchor>
  <xdr:twoCellAnchor editAs="oneCell">
    <xdr:from>
      <xdr:col>13</xdr:col>
      <xdr:colOff>382380</xdr:colOff>
      <xdr:row>0</xdr:row>
      <xdr:rowOff>65846</xdr:rowOff>
    </xdr:from>
    <xdr:to>
      <xdr:col>15</xdr:col>
      <xdr:colOff>4969</xdr:colOff>
      <xdr:row>3</xdr:row>
      <xdr:rowOff>118980</xdr:rowOff>
    </xdr:to>
    <xdr:pic>
      <xdr:nvPicPr>
        <xdr:cNvPr id="4" name="Graphic 3">
          <a:extLst>
            <a:ext uri="{FF2B5EF4-FFF2-40B4-BE49-F238E27FC236}">
              <a16:creationId xmlns:a16="http://schemas.microsoft.com/office/drawing/2014/main" id="{00000000-0008-0000-0300-000004000000}"/>
            </a:ext>
          </a:extLst>
        </xdr:cNvPr>
        <xdr:cNvPicPr>
          <a:picLocks noChangeAspect="1"/>
        </xdr:cNvPicPr>
      </xdr:nvPicPr>
      <xdr:blipFill>
        <a:blip xmlns:r="http://schemas.openxmlformats.org/officeDocument/2006/relationships" r:embed="rId3">
          <a:extLst>
            <a:ext uri="{96DAC541-7B7A-43D3-8B79-37D633B846F1}">
              <asvg:svgBlip xmlns:asvg="http://schemas.microsoft.com/office/drawing/2016/SVG/main" r:embed="rId4"/>
            </a:ext>
          </a:extLst>
        </a:blip>
        <a:stretch>
          <a:fillRect/>
        </a:stretch>
      </xdr:blipFill>
      <xdr:spPr>
        <a:xfrm>
          <a:off x="9850230" y="65846"/>
          <a:ext cx="2156239" cy="577009"/>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7</xdr:col>
          <xdr:colOff>38100</xdr:colOff>
          <xdr:row>1</xdr:row>
          <xdr:rowOff>180975</xdr:rowOff>
        </xdr:from>
        <xdr:to>
          <xdr:col>7</xdr:col>
          <xdr:colOff>809625</xdr:colOff>
          <xdr:row>2</xdr:row>
          <xdr:rowOff>219075</xdr:rowOff>
        </xdr:to>
        <xdr:sp macro="" textlink="">
          <xdr:nvSpPr>
            <xdr:cNvPr id="22529" name="Button 1" hidden="1">
              <a:extLst>
                <a:ext uri="{63B3BB69-23CF-44E3-9099-C40C66FF867C}">
                  <a14:compatExt spid="_x0000_s22529"/>
                </a:ext>
                <a:ext uri="{FF2B5EF4-FFF2-40B4-BE49-F238E27FC236}">
                  <a16:creationId xmlns:a16="http://schemas.microsoft.com/office/drawing/2014/main" id="{00000000-0008-0000-0500-000001580000}"/>
                </a:ext>
              </a:extLst>
            </xdr:cNvPr>
            <xdr:cNvSpPr/>
          </xdr:nvSpPr>
          <xdr:spPr bwMode="auto">
            <a:xfrm>
              <a:off x="0" y="0"/>
              <a:ext cx="0" cy="0"/>
            </a:xfrm>
            <a:prstGeom prst="rect">
              <a:avLst/>
            </a:prstGeom>
            <a:noFill/>
            <a:ln w="9525">
              <a:miter lim="800000"/>
              <a:headEnd/>
              <a:tailEnd/>
            </a:ln>
          </xdr:spPr>
          <xdr:txBody>
            <a:bodyPr vertOverflow="clip" wrap="square" lIns="27432" tIns="27432" rIns="27432" bIns="27432" anchor="ctr" upright="1"/>
            <a:lstStyle/>
            <a:p>
              <a:pPr algn="ctr" rtl="0">
                <a:defRPr sz="1000"/>
              </a:pPr>
              <a:r>
                <a:rPr lang="nl-NL" sz="1200" b="0" i="0" u="none" strike="noStrike" baseline="0">
                  <a:solidFill>
                    <a:srgbClr val="000000"/>
                  </a:solidFill>
                  <a:latin typeface="Calibri"/>
                  <a:cs typeface="Calibri"/>
                </a:rPr>
                <a:t>PDF</a:t>
              </a:r>
            </a:p>
          </xdr:txBody>
        </xdr:sp>
        <xdr:clientData fPrintsWithSheet="0"/>
      </xdr:twoCellAnchor>
    </mc:Choice>
    <mc:Fallback/>
  </mc:AlternateContent>
  <xdr:twoCellAnchor editAs="oneCell">
    <xdr:from>
      <xdr:col>8</xdr:col>
      <xdr:colOff>1148522</xdr:colOff>
      <xdr:row>0</xdr:row>
      <xdr:rowOff>0</xdr:rowOff>
    </xdr:from>
    <xdr:to>
      <xdr:col>16</xdr:col>
      <xdr:colOff>546375</xdr:colOff>
      <xdr:row>0</xdr:row>
      <xdr:rowOff>1</xdr:rowOff>
    </xdr:to>
    <xdr:pic>
      <xdr:nvPicPr>
        <xdr:cNvPr id="3" name="Graphic 2">
          <a:extLst>
            <a:ext uri="{FF2B5EF4-FFF2-40B4-BE49-F238E27FC236}">
              <a16:creationId xmlns:a16="http://schemas.microsoft.com/office/drawing/2014/main" id="{00000000-0008-0000-0500-000003000000}"/>
            </a:ext>
          </a:extLst>
        </xdr:cNvPr>
        <xdr:cNvPicPr>
          <a:picLocks noChangeAspect="1"/>
        </xdr:cNvPicPr>
      </xdr:nvPicPr>
      <xdr:blipFill>
        <a:blip xmlns:r="http://schemas.openxmlformats.org/officeDocument/2006/relationships" r:embed="rId1">
          <a:extLst>
            <a:ext uri="{96DAC541-7B7A-43D3-8B79-37D633B846F1}">
              <asvg:svgBlip xmlns:asvg="http://schemas.microsoft.com/office/drawing/2016/SVG/main" r:embed="rId2"/>
            </a:ext>
          </a:extLst>
        </a:blip>
        <a:stretch>
          <a:fillRect/>
        </a:stretch>
      </xdr:blipFill>
      <xdr:spPr>
        <a:xfrm flipV="1">
          <a:off x="6920672" y="0"/>
          <a:ext cx="6513028" cy="1"/>
        </a:xfrm>
        <a:prstGeom prst="rect">
          <a:avLst/>
        </a:prstGeom>
      </xdr:spPr>
    </xdr:pic>
    <xdr:clientData/>
  </xdr:twoCellAnchor>
  <xdr:twoCellAnchor editAs="oneCell">
    <xdr:from>
      <xdr:col>13</xdr:col>
      <xdr:colOff>363330</xdr:colOff>
      <xdr:row>0</xdr:row>
      <xdr:rowOff>65846</xdr:rowOff>
    </xdr:from>
    <xdr:to>
      <xdr:col>14</xdr:col>
      <xdr:colOff>1557544</xdr:colOff>
      <xdr:row>3</xdr:row>
      <xdr:rowOff>118980</xdr:rowOff>
    </xdr:to>
    <xdr:pic>
      <xdr:nvPicPr>
        <xdr:cNvPr id="4" name="Graphic 3">
          <a:extLst>
            <a:ext uri="{FF2B5EF4-FFF2-40B4-BE49-F238E27FC236}">
              <a16:creationId xmlns:a16="http://schemas.microsoft.com/office/drawing/2014/main" id="{00000000-0008-0000-0500-000004000000}"/>
            </a:ext>
          </a:extLst>
        </xdr:cNvPr>
        <xdr:cNvPicPr>
          <a:picLocks noChangeAspect="1"/>
        </xdr:cNvPicPr>
      </xdr:nvPicPr>
      <xdr:blipFill>
        <a:blip xmlns:r="http://schemas.openxmlformats.org/officeDocument/2006/relationships" r:embed="rId3">
          <a:extLst>
            <a:ext uri="{96DAC541-7B7A-43D3-8B79-37D633B846F1}">
              <asvg:svgBlip xmlns:asvg="http://schemas.microsoft.com/office/drawing/2016/SVG/main" r:embed="rId4"/>
            </a:ext>
          </a:extLst>
        </a:blip>
        <a:stretch>
          <a:fillRect/>
        </a:stretch>
      </xdr:blipFill>
      <xdr:spPr>
        <a:xfrm>
          <a:off x="9831180" y="65846"/>
          <a:ext cx="2156239" cy="577009"/>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7</xdr:col>
          <xdr:colOff>38100</xdr:colOff>
          <xdr:row>1</xdr:row>
          <xdr:rowOff>180975</xdr:rowOff>
        </xdr:from>
        <xdr:to>
          <xdr:col>7</xdr:col>
          <xdr:colOff>809625</xdr:colOff>
          <xdr:row>2</xdr:row>
          <xdr:rowOff>219075</xdr:rowOff>
        </xdr:to>
        <xdr:sp macro="" textlink="">
          <xdr:nvSpPr>
            <xdr:cNvPr id="28673" name="Button 1" hidden="1">
              <a:extLst>
                <a:ext uri="{63B3BB69-23CF-44E3-9099-C40C66FF867C}">
                  <a14:compatExt spid="_x0000_s28673"/>
                </a:ext>
                <a:ext uri="{FF2B5EF4-FFF2-40B4-BE49-F238E27FC236}">
                  <a16:creationId xmlns:a16="http://schemas.microsoft.com/office/drawing/2014/main" id="{00000000-0008-0000-0600-000001700000}"/>
                </a:ext>
              </a:extLst>
            </xdr:cNvPr>
            <xdr:cNvSpPr/>
          </xdr:nvSpPr>
          <xdr:spPr bwMode="auto">
            <a:xfrm>
              <a:off x="0" y="0"/>
              <a:ext cx="0" cy="0"/>
            </a:xfrm>
            <a:prstGeom prst="rect">
              <a:avLst/>
            </a:prstGeom>
            <a:noFill/>
            <a:ln w="9525">
              <a:miter lim="800000"/>
              <a:headEnd/>
              <a:tailEnd/>
            </a:ln>
          </xdr:spPr>
          <xdr:txBody>
            <a:bodyPr vertOverflow="clip" wrap="square" lIns="27432" tIns="27432" rIns="27432" bIns="27432" anchor="ctr" upright="1"/>
            <a:lstStyle/>
            <a:p>
              <a:pPr algn="ctr" rtl="0">
                <a:defRPr sz="1000"/>
              </a:pPr>
              <a:r>
                <a:rPr lang="nl-NL" sz="1200" b="0" i="0" u="none" strike="noStrike" baseline="0">
                  <a:solidFill>
                    <a:srgbClr val="000000"/>
                  </a:solidFill>
                  <a:latin typeface="Calibri"/>
                  <a:cs typeface="Calibri"/>
                </a:rPr>
                <a:t>PDF</a:t>
              </a:r>
            </a:p>
          </xdr:txBody>
        </xdr:sp>
        <xdr:clientData fPrintsWithSheet="0"/>
      </xdr:twoCellAnchor>
    </mc:Choice>
    <mc:Fallback/>
  </mc:AlternateContent>
  <xdr:twoCellAnchor editAs="oneCell">
    <xdr:from>
      <xdr:col>8</xdr:col>
      <xdr:colOff>1148522</xdr:colOff>
      <xdr:row>0</xdr:row>
      <xdr:rowOff>0</xdr:rowOff>
    </xdr:from>
    <xdr:to>
      <xdr:col>16</xdr:col>
      <xdr:colOff>546375</xdr:colOff>
      <xdr:row>0</xdr:row>
      <xdr:rowOff>1</xdr:rowOff>
    </xdr:to>
    <xdr:pic>
      <xdr:nvPicPr>
        <xdr:cNvPr id="3" name="Graphic 2">
          <a:extLst>
            <a:ext uri="{FF2B5EF4-FFF2-40B4-BE49-F238E27FC236}">
              <a16:creationId xmlns:a16="http://schemas.microsoft.com/office/drawing/2014/main" id="{00000000-0008-0000-0600-000003000000}"/>
            </a:ext>
          </a:extLst>
        </xdr:cNvPr>
        <xdr:cNvPicPr>
          <a:picLocks noChangeAspect="1"/>
        </xdr:cNvPicPr>
      </xdr:nvPicPr>
      <xdr:blipFill>
        <a:blip xmlns:r="http://schemas.openxmlformats.org/officeDocument/2006/relationships" r:embed="rId1">
          <a:extLst>
            <a:ext uri="{96DAC541-7B7A-43D3-8B79-37D633B846F1}">
              <asvg:svgBlip xmlns:asvg="http://schemas.microsoft.com/office/drawing/2016/SVG/main" r:embed="rId2"/>
            </a:ext>
          </a:extLst>
        </a:blip>
        <a:stretch>
          <a:fillRect/>
        </a:stretch>
      </xdr:blipFill>
      <xdr:spPr>
        <a:xfrm flipV="1">
          <a:off x="6920672" y="0"/>
          <a:ext cx="6513028" cy="1"/>
        </a:xfrm>
        <a:prstGeom prst="rect">
          <a:avLst/>
        </a:prstGeom>
      </xdr:spPr>
    </xdr:pic>
    <xdr:clientData/>
  </xdr:twoCellAnchor>
  <xdr:twoCellAnchor editAs="oneCell">
    <xdr:from>
      <xdr:col>13</xdr:col>
      <xdr:colOff>363330</xdr:colOff>
      <xdr:row>0</xdr:row>
      <xdr:rowOff>65846</xdr:rowOff>
    </xdr:from>
    <xdr:to>
      <xdr:col>14</xdr:col>
      <xdr:colOff>1557544</xdr:colOff>
      <xdr:row>3</xdr:row>
      <xdr:rowOff>118980</xdr:rowOff>
    </xdr:to>
    <xdr:pic>
      <xdr:nvPicPr>
        <xdr:cNvPr id="4" name="Graphic 3">
          <a:extLst>
            <a:ext uri="{FF2B5EF4-FFF2-40B4-BE49-F238E27FC236}">
              <a16:creationId xmlns:a16="http://schemas.microsoft.com/office/drawing/2014/main" id="{00000000-0008-0000-0600-000004000000}"/>
            </a:ext>
          </a:extLst>
        </xdr:cNvPr>
        <xdr:cNvPicPr>
          <a:picLocks noChangeAspect="1"/>
        </xdr:cNvPicPr>
      </xdr:nvPicPr>
      <xdr:blipFill>
        <a:blip xmlns:r="http://schemas.openxmlformats.org/officeDocument/2006/relationships" r:embed="rId3">
          <a:extLst>
            <a:ext uri="{96DAC541-7B7A-43D3-8B79-37D633B846F1}">
              <asvg:svgBlip xmlns:asvg="http://schemas.microsoft.com/office/drawing/2016/SVG/main" r:embed="rId4"/>
            </a:ext>
          </a:extLst>
        </a:blip>
        <a:stretch>
          <a:fillRect/>
        </a:stretch>
      </xdr:blipFill>
      <xdr:spPr>
        <a:xfrm>
          <a:off x="9831180" y="65846"/>
          <a:ext cx="2156239" cy="577009"/>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7</xdr:col>
          <xdr:colOff>38100</xdr:colOff>
          <xdr:row>1</xdr:row>
          <xdr:rowOff>180975</xdr:rowOff>
        </xdr:from>
        <xdr:to>
          <xdr:col>7</xdr:col>
          <xdr:colOff>809625</xdr:colOff>
          <xdr:row>2</xdr:row>
          <xdr:rowOff>219075</xdr:rowOff>
        </xdr:to>
        <xdr:sp macro="" textlink="">
          <xdr:nvSpPr>
            <xdr:cNvPr id="29697" name="Button 1" hidden="1">
              <a:extLst>
                <a:ext uri="{63B3BB69-23CF-44E3-9099-C40C66FF867C}">
                  <a14:compatExt spid="_x0000_s29697"/>
                </a:ext>
                <a:ext uri="{FF2B5EF4-FFF2-40B4-BE49-F238E27FC236}">
                  <a16:creationId xmlns:a16="http://schemas.microsoft.com/office/drawing/2014/main" id="{00000000-0008-0000-0700-000001740000}"/>
                </a:ext>
              </a:extLst>
            </xdr:cNvPr>
            <xdr:cNvSpPr/>
          </xdr:nvSpPr>
          <xdr:spPr bwMode="auto">
            <a:xfrm>
              <a:off x="0" y="0"/>
              <a:ext cx="0" cy="0"/>
            </a:xfrm>
            <a:prstGeom prst="rect">
              <a:avLst/>
            </a:prstGeom>
            <a:noFill/>
            <a:ln w="9525">
              <a:miter lim="800000"/>
              <a:headEnd/>
              <a:tailEnd/>
            </a:ln>
          </xdr:spPr>
          <xdr:txBody>
            <a:bodyPr vertOverflow="clip" wrap="square" lIns="27432" tIns="27432" rIns="27432" bIns="27432" anchor="ctr" upright="1"/>
            <a:lstStyle/>
            <a:p>
              <a:pPr algn="ctr" rtl="0">
                <a:defRPr sz="1000"/>
              </a:pPr>
              <a:r>
                <a:rPr lang="nl-NL" sz="1200" b="0" i="0" u="none" strike="noStrike" baseline="0">
                  <a:solidFill>
                    <a:srgbClr val="000000"/>
                  </a:solidFill>
                  <a:latin typeface="Calibri"/>
                  <a:cs typeface="Calibri"/>
                </a:rPr>
                <a:t>PDF</a:t>
              </a:r>
            </a:p>
          </xdr:txBody>
        </xdr:sp>
        <xdr:clientData fPrintsWithSheet="0"/>
      </xdr:twoCellAnchor>
    </mc:Choice>
    <mc:Fallback/>
  </mc:AlternateContent>
  <xdr:twoCellAnchor editAs="oneCell">
    <xdr:from>
      <xdr:col>8</xdr:col>
      <xdr:colOff>1148522</xdr:colOff>
      <xdr:row>0</xdr:row>
      <xdr:rowOff>0</xdr:rowOff>
    </xdr:from>
    <xdr:to>
      <xdr:col>16</xdr:col>
      <xdr:colOff>546375</xdr:colOff>
      <xdr:row>0</xdr:row>
      <xdr:rowOff>1</xdr:rowOff>
    </xdr:to>
    <xdr:pic>
      <xdr:nvPicPr>
        <xdr:cNvPr id="3" name="Graphic 2">
          <a:extLst>
            <a:ext uri="{FF2B5EF4-FFF2-40B4-BE49-F238E27FC236}">
              <a16:creationId xmlns:a16="http://schemas.microsoft.com/office/drawing/2014/main" id="{00000000-0008-0000-0700-000003000000}"/>
            </a:ext>
          </a:extLst>
        </xdr:cNvPr>
        <xdr:cNvPicPr>
          <a:picLocks noChangeAspect="1"/>
        </xdr:cNvPicPr>
      </xdr:nvPicPr>
      <xdr:blipFill>
        <a:blip xmlns:r="http://schemas.openxmlformats.org/officeDocument/2006/relationships" r:embed="rId1">
          <a:extLst>
            <a:ext uri="{96DAC541-7B7A-43D3-8B79-37D633B846F1}">
              <asvg:svgBlip xmlns:asvg="http://schemas.microsoft.com/office/drawing/2016/SVG/main" r:embed="rId2"/>
            </a:ext>
          </a:extLst>
        </a:blip>
        <a:stretch>
          <a:fillRect/>
        </a:stretch>
      </xdr:blipFill>
      <xdr:spPr>
        <a:xfrm flipV="1">
          <a:off x="6920672" y="0"/>
          <a:ext cx="6513028" cy="1"/>
        </a:xfrm>
        <a:prstGeom prst="rect">
          <a:avLst/>
        </a:prstGeom>
      </xdr:spPr>
    </xdr:pic>
    <xdr:clientData/>
  </xdr:twoCellAnchor>
  <xdr:twoCellAnchor editAs="oneCell">
    <xdr:from>
      <xdr:col>13</xdr:col>
      <xdr:colOff>363330</xdr:colOff>
      <xdr:row>0</xdr:row>
      <xdr:rowOff>65846</xdr:rowOff>
    </xdr:from>
    <xdr:to>
      <xdr:col>14</xdr:col>
      <xdr:colOff>1557544</xdr:colOff>
      <xdr:row>3</xdr:row>
      <xdr:rowOff>118980</xdr:rowOff>
    </xdr:to>
    <xdr:pic>
      <xdr:nvPicPr>
        <xdr:cNvPr id="4" name="Graphic 3">
          <a:extLst>
            <a:ext uri="{FF2B5EF4-FFF2-40B4-BE49-F238E27FC236}">
              <a16:creationId xmlns:a16="http://schemas.microsoft.com/office/drawing/2014/main" id="{00000000-0008-0000-0700-000004000000}"/>
            </a:ext>
          </a:extLst>
        </xdr:cNvPr>
        <xdr:cNvPicPr>
          <a:picLocks noChangeAspect="1"/>
        </xdr:cNvPicPr>
      </xdr:nvPicPr>
      <xdr:blipFill>
        <a:blip xmlns:r="http://schemas.openxmlformats.org/officeDocument/2006/relationships" r:embed="rId3">
          <a:extLst>
            <a:ext uri="{96DAC541-7B7A-43D3-8B79-37D633B846F1}">
              <asvg:svgBlip xmlns:asvg="http://schemas.microsoft.com/office/drawing/2016/SVG/main" r:embed="rId4"/>
            </a:ext>
          </a:extLst>
        </a:blip>
        <a:stretch>
          <a:fillRect/>
        </a:stretch>
      </xdr:blipFill>
      <xdr:spPr>
        <a:xfrm>
          <a:off x="9831180" y="65846"/>
          <a:ext cx="2156239" cy="577009"/>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7</xdr:col>
          <xdr:colOff>38100</xdr:colOff>
          <xdr:row>1</xdr:row>
          <xdr:rowOff>180975</xdr:rowOff>
        </xdr:from>
        <xdr:to>
          <xdr:col>7</xdr:col>
          <xdr:colOff>809625</xdr:colOff>
          <xdr:row>2</xdr:row>
          <xdr:rowOff>219075</xdr:rowOff>
        </xdr:to>
        <xdr:sp macro="" textlink="">
          <xdr:nvSpPr>
            <xdr:cNvPr id="30721" name="Button 1" hidden="1">
              <a:extLst>
                <a:ext uri="{63B3BB69-23CF-44E3-9099-C40C66FF867C}">
                  <a14:compatExt spid="_x0000_s30721"/>
                </a:ext>
                <a:ext uri="{FF2B5EF4-FFF2-40B4-BE49-F238E27FC236}">
                  <a16:creationId xmlns:a16="http://schemas.microsoft.com/office/drawing/2014/main" id="{00000000-0008-0000-0800-000001780000}"/>
                </a:ext>
              </a:extLst>
            </xdr:cNvPr>
            <xdr:cNvSpPr/>
          </xdr:nvSpPr>
          <xdr:spPr bwMode="auto">
            <a:xfrm>
              <a:off x="0" y="0"/>
              <a:ext cx="0" cy="0"/>
            </a:xfrm>
            <a:prstGeom prst="rect">
              <a:avLst/>
            </a:prstGeom>
            <a:noFill/>
            <a:ln w="9525">
              <a:miter lim="800000"/>
              <a:headEnd/>
              <a:tailEnd/>
            </a:ln>
          </xdr:spPr>
          <xdr:txBody>
            <a:bodyPr vertOverflow="clip" wrap="square" lIns="27432" tIns="27432" rIns="27432" bIns="27432" anchor="ctr" upright="1"/>
            <a:lstStyle/>
            <a:p>
              <a:pPr algn="ctr" rtl="0">
                <a:defRPr sz="1000"/>
              </a:pPr>
              <a:r>
                <a:rPr lang="nl-NL" sz="1200" b="0" i="0" u="none" strike="noStrike" baseline="0">
                  <a:solidFill>
                    <a:srgbClr val="000000"/>
                  </a:solidFill>
                  <a:latin typeface="Calibri"/>
                  <a:cs typeface="Calibri"/>
                </a:rPr>
                <a:t>PDF</a:t>
              </a:r>
            </a:p>
          </xdr:txBody>
        </xdr:sp>
        <xdr:clientData fPrintsWithSheet="0"/>
      </xdr:twoCellAnchor>
    </mc:Choice>
    <mc:Fallback/>
  </mc:AlternateContent>
  <xdr:twoCellAnchor editAs="oneCell">
    <xdr:from>
      <xdr:col>8</xdr:col>
      <xdr:colOff>1148522</xdr:colOff>
      <xdr:row>0</xdr:row>
      <xdr:rowOff>0</xdr:rowOff>
    </xdr:from>
    <xdr:to>
      <xdr:col>16</xdr:col>
      <xdr:colOff>546375</xdr:colOff>
      <xdr:row>0</xdr:row>
      <xdr:rowOff>1</xdr:rowOff>
    </xdr:to>
    <xdr:pic>
      <xdr:nvPicPr>
        <xdr:cNvPr id="3" name="Graphic 2">
          <a:extLst>
            <a:ext uri="{FF2B5EF4-FFF2-40B4-BE49-F238E27FC236}">
              <a16:creationId xmlns:a16="http://schemas.microsoft.com/office/drawing/2014/main" id="{00000000-0008-0000-0800-000003000000}"/>
            </a:ext>
          </a:extLst>
        </xdr:cNvPr>
        <xdr:cNvPicPr>
          <a:picLocks noChangeAspect="1"/>
        </xdr:cNvPicPr>
      </xdr:nvPicPr>
      <xdr:blipFill>
        <a:blip xmlns:r="http://schemas.openxmlformats.org/officeDocument/2006/relationships" r:embed="rId1">
          <a:extLst>
            <a:ext uri="{96DAC541-7B7A-43D3-8B79-37D633B846F1}">
              <asvg:svgBlip xmlns:asvg="http://schemas.microsoft.com/office/drawing/2016/SVG/main" r:embed="rId2"/>
            </a:ext>
          </a:extLst>
        </a:blip>
        <a:stretch>
          <a:fillRect/>
        </a:stretch>
      </xdr:blipFill>
      <xdr:spPr>
        <a:xfrm flipV="1">
          <a:off x="6920672" y="0"/>
          <a:ext cx="6513028" cy="1"/>
        </a:xfrm>
        <a:prstGeom prst="rect">
          <a:avLst/>
        </a:prstGeom>
      </xdr:spPr>
    </xdr:pic>
    <xdr:clientData/>
  </xdr:twoCellAnchor>
  <xdr:twoCellAnchor editAs="oneCell">
    <xdr:from>
      <xdr:col>13</xdr:col>
      <xdr:colOff>363330</xdr:colOff>
      <xdr:row>0</xdr:row>
      <xdr:rowOff>65846</xdr:rowOff>
    </xdr:from>
    <xdr:to>
      <xdr:col>14</xdr:col>
      <xdr:colOff>1557544</xdr:colOff>
      <xdr:row>3</xdr:row>
      <xdr:rowOff>118980</xdr:rowOff>
    </xdr:to>
    <xdr:pic>
      <xdr:nvPicPr>
        <xdr:cNvPr id="4" name="Graphic 3">
          <a:extLst>
            <a:ext uri="{FF2B5EF4-FFF2-40B4-BE49-F238E27FC236}">
              <a16:creationId xmlns:a16="http://schemas.microsoft.com/office/drawing/2014/main" id="{00000000-0008-0000-0800-000004000000}"/>
            </a:ext>
          </a:extLst>
        </xdr:cNvPr>
        <xdr:cNvPicPr>
          <a:picLocks noChangeAspect="1"/>
        </xdr:cNvPicPr>
      </xdr:nvPicPr>
      <xdr:blipFill>
        <a:blip xmlns:r="http://schemas.openxmlformats.org/officeDocument/2006/relationships" r:embed="rId3">
          <a:extLst>
            <a:ext uri="{96DAC541-7B7A-43D3-8B79-37D633B846F1}">
              <asvg:svgBlip xmlns:asvg="http://schemas.microsoft.com/office/drawing/2016/SVG/main" r:embed="rId4"/>
            </a:ext>
          </a:extLst>
        </a:blip>
        <a:stretch>
          <a:fillRect/>
        </a:stretch>
      </xdr:blipFill>
      <xdr:spPr>
        <a:xfrm>
          <a:off x="9831180" y="65846"/>
          <a:ext cx="2156239" cy="577009"/>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7</xdr:col>
          <xdr:colOff>38100</xdr:colOff>
          <xdr:row>1</xdr:row>
          <xdr:rowOff>180975</xdr:rowOff>
        </xdr:from>
        <xdr:to>
          <xdr:col>7</xdr:col>
          <xdr:colOff>809625</xdr:colOff>
          <xdr:row>2</xdr:row>
          <xdr:rowOff>219075</xdr:rowOff>
        </xdr:to>
        <xdr:sp macro="" textlink="">
          <xdr:nvSpPr>
            <xdr:cNvPr id="31745" name="Button 1" hidden="1">
              <a:extLst>
                <a:ext uri="{63B3BB69-23CF-44E3-9099-C40C66FF867C}">
                  <a14:compatExt spid="_x0000_s31745"/>
                </a:ext>
                <a:ext uri="{FF2B5EF4-FFF2-40B4-BE49-F238E27FC236}">
                  <a16:creationId xmlns:a16="http://schemas.microsoft.com/office/drawing/2014/main" id="{00000000-0008-0000-0900-0000017C0000}"/>
                </a:ext>
              </a:extLst>
            </xdr:cNvPr>
            <xdr:cNvSpPr/>
          </xdr:nvSpPr>
          <xdr:spPr bwMode="auto">
            <a:xfrm>
              <a:off x="0" y="0"/>
              <a:ext cx="0" cy="0"/>
            </a:xfrm>
            <a:prstGeom prst="rect">
              <a:avLst/>
            </a:prstGeom>
            <a:noFill/>
            <a:ln w="9525">
              <a:miter lim="800000"/>
              <a:headEnd/>
              <a:tailEnd/>
            </a:ln>
          </xdr:spPr>
          <xdr:txBody>
            <a:bodyPr vertOverflow="clip" wrap="square" lIns="27432" tIns="27432" rIns="27432" bIns="27432" anchor="ctr" upright="1"/>
            <a:lstStyle/>
            <a:p>
              <a:pPr algn="ctr" rtl="0">
                <a:defRPr sz="1000"/>
              </a:pPr>
              <a:r>
                <a:rPr lang="nl-NL" sz="1200" b="0" i="0" u="none" strike="noStrike" baseline="0">
                  <a:solidFill>
                    <a:srgbClr val="000000"/>
                  </a:solidFill>
                  <a:latin typeface="Calibri"/>
                  <a:cs typeface="Calibri"/>
                </a:rPr>
                <a:t>PDF</a:t>
              </a:r>
            </a:p>
          </xdr:txBody>
        </xdr:sp>
        <xdr:clientData fPrintsWithSheet="0"/>
      </xdr:twoCellAnchor>
    </mc:Choice>
    <mc:Fallback/>
  </mc:AlternateContent>
  <xdr:twoCellAnchor editAs="oneCell">
    <xdr:from>
      <xdr:col>8</xdr:col>
      <xdr:colOff>1148522</xdr:colOff>
      <xdr:row>0</xdr:row>
      <xdr:rowOff>0</xdr:rowOff>
    </xdr:from>
    <xdr:to>
      <xdr:col>16</xdr:col>
      <xdr:colOff>546375</xdr:colOff>
      <xdr:row>0</xdr:row>
      <xdr:rowOff>1</xdr:rowOff>
    </xdr:to>
    <xdr:pic>
      <xdr:nvPicPr>
        <xdr:cNvPr id="3" name="Graphic 2">
          <a:extLst>
            <a:ext uri="{FF2B5EF4-FFF2-40B4-BE49-F238E27FC236}">
              <a16:creationId xmlns:a16="http://schemas.microsoft.com/office/drawing/2014/main" id="{00000000-0008-0000-0900-000003000000}"/>
            </a:ext>
          </a:extLst>
        </xdr:cNvPr>
        <xdr:cNvPicPr>
          <a:picLocks noChangeAspect="1"/>
        </xdr:cNvPicPr>
      </xdr:nvPicPr>
      <xdr:blipFill>
        <a:blip xmlns:r="http://schemas.openxmlformats.org/officeDocument/2006/relationships" r:embed="rId1">
          <a:extLst>
            <a:ext uri="{96DAC541-7B7A-43D3-8B79-37D633B846F1}">
              <asvg:svgBlip xmlns:asvg="http://schemas.microsoft.com/office/drawing/2016/SVG/main" r:embed="rId2"/>
            </a:ext>
          </a:extLst>
        </a:blip>
        <a:stretch>
          <a:fillRect/>
        </a:stretch>
      </xdr:blipFill>
      <xdr:spPr>
        <a:xfrm flipV="1">
          <a:off x="6920672" y="0"/>
          <a:ext cx="6513028" cy="1"/>
        </a:xfrm>
        <a:prstGeom prst="rect">
          <a:avLst/>
        </a:prstGeom>
      </xdr:spPr>
    </xdr:pic>
    <xdr:clientData/>
  </xdr:twoCellAnchor>
  <xdr:twoCellAnchor editAs="oneCell">
    <xdr:from>
      <xdr:col>13</xdr:col>
      <xdr:colOff>363330</xdr:colOff>
      <xdr:row>0</xdr:row>
      <xdr:rowOff>65846</xdr:rowOff>
    </xdr:from>
    <xdr:to>
      <xdr:col>14</xdr:col>
      <xdr:colOff>1557544</xdr:colOff>
      <xdr:row>3</xdr:row>
      <xdr:rowOff>118980</xdr:rowOff>
    </xdr:to>
    <xdr:pic>
      <xdr:nvPicPr>
        <xdr:cNvPr id="4" name="Graphic 3">
          <a:extLst>
            <a:ext uri="{FF2B5EF4-FFF2-40B4-BE49-F238E27FC236}">
              <a16:creationId xmlns:a16="http://schemas.microsoft.com/office/drawing/2014/main" id="{00000000-0008-0000-0900-000004000000}"/>
            </a:ext>
          </a:extLst>
        </xdr:cNvPr>
        <xdr:cNvPicPr>
          <a:picLocks noChangeAspect="1"/>
        </xdr:cNvPicPr>
      </xdr:nvPicPr>
      <xdr:blipFill>
        <a:blip xmlns:r="http://schemas.openxmlformats.org/officeDocument/2006/relationships" r:embed="rId3">
          <a:extLst>
            <a:ext uri="{96DAC541-7B7A-43D3-8B79-37D633B846F1}">
              <asvg:svgBlip xmlns:asvg="http://schemas.microsoft.com/office/drawing/2016/SVG/main" r:embed="rId4"/>
            </a:ext>
          </a:extLst>
        </a:blip>
        <a:stretch>
          <a:fillRect/>
        </a:stretch>
      </xdr:blipFill>
      <xdr:spPr>
        <a:xfrm>
          <a:off x="9831180" y="65846"/>
          <a:ext cx="2156239" cy="577009"/>
        </a:xfrm>
        <a:prstGeom prst="rect">
          <a:avLst/>
        </a:prstGeom>
      </xdr:spPr>
    </xdr:pic>
    <xdr:clientData/>
  </xdr:twoCellAnchor>
</xdr:wsDr>
</file>

<file path=xl/drawings/drawing8.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7</xdr:col>
          <xdr:colOff>38100</xdr:colOff>
          <xdr:row>1</xdr:row>
          <xdr:rowOff>180975</xdr:rowOff>
        </xdr:from>
        <xdr:to>
          <xdr:col>7</xdr:col>
          <xdr:colOff>809625</xdr:colOff>
          <xdr:row>2</xdr:row>
          <xdr:rowOff>219075</xdr:rowOff>
        </xdr:to>
        <xdr:sp macro="" textlink="">
          <xdr:nvSpPr>
            <xdr:cNvPr id="32769" name="Button 1" hidden="1">
              <a:extLst>
                <a:ext uri="{63B3BB69-23CF-44E3-9099-C40C66FF867C}">
                  <a14:compatExt spid="_x0000_s32769"/>
                </a:ext>
                <a:ext uri="{FF2B5EF4-FFF2-40B4-BE49-F238E27FC236}">
                  <a16:creationId xmlns:a16="http://schemas.microsoft.com/office/drawing/2014/main" id="{00000000-0008-0000-0A00-000001800000}"/>
                </a:ext>
              </a:extLst>
            </xdr:cNvPr>
            <xdr:cNvSpPr/>
          </xdr:nvSpPr>
          <xdr:spPr bwMode="auto">
            <a:xfrm>
              <a:off x="0" y="0"/>
              <a:ext cx="0" cy="0"/>
            </a:xfrm>
            <a:prstGeom prst="rect">
              <a:avLst/>
            </a:prstGeom>
            <a:noFill/>
            <a:ln w="9525">
              <a:miter lim="800000"/>
              <a:headEnd/>
              <a:tailEnd/>
            </a:ln>
          </xdr:spPr>
          <xdr:txBody>
            <a:bodyPr vertOverflow="clip" wrap="square" lIns="27432" tIns="27432" rIns="27432" bIns="27432" anchor="ctr" upright="1"/>
            <a:lstStyle/>
            <a:p>
              <a:pPr algn="ctr" rtl="0">
                <a:defRPr sz="1000"/>
              </a:pPr>
              <a:r>
                <a:rPr lang="nl-NL" sz="1200" b="0" i="0" u="none" strike="noStrike" baseline="0">
                  <a:solidFill>
                    <a:srgbClr val="000000"/>
                  </a:solidFill>
                  <a:latin typeface="Calibri"/>
                  <a:cs typeface="Calibri"/>
                </a:rPr>
                <a:t>PDF</a:t>
              </a:r>
            </a:p>
          </xdr:txBody>
        </xdr:sp>
        <xdr:clientData fPrintsWithSheet="0"/>
      </xdr:twoCellAnchor>
    </mc:Choice>
    <mc:Fallback/>
  </mc:AlternateContent>
  <xdr:twoCellAnchor editAs="oneCell">
    <xdr:from>
      <xdr:col>8</xdr:col>
      <xdr:colOff>1148522</xdr:colOff>
      <xdr:row>0</xdr:row>
      <xdr:rowOff>0</xdr:rowOff>
    </xdr:from>
    <xdr:to>
      <xdr:col>16</xdr:col>
      <xdr:colOff>546375</xdr:colOff>
      <xdr:row>0</xdr:row>
      <xdr:rowOff>1</xdr:rowOff>
    </xdr:to>
    <xdr:pic>
      <xdr:nvPicPr>
        <xdr:cNvPr id="3" name="Graphic 2">
          <a:extLst>
            <a:ext uri="{FF2B5EF4-FFF2-40B4-BE49-F238E27FC236}">
              <a16:creationId xmlns:a16="http://schemas.microsoft.com/office/drawing/2014/main" id="{00000000-0008-0000-0A00-000003000000}"/>
            </a:ext>
          </a:extLst>
        </xdr:cNvPr>
        <xdr:cNvPicPr>
          <a:picLocks noChangeAspect="1"/>
        </xdr:cNvPicPr>
      </xdr:nvPicPr>
      <xdr:blipFill>
        <a:blip xmlns:r="http://schemas.openxmlformats.org/officeDocument/2006/relationships" r:embed="rId1">
          <a:extLst>
            <a:ext uri="{96DAC541-7B7A-43D3-8B79-37D633B846F1}">
              <asvg:svgBlip xmlns:asvg="http://schemas.microsoft.com/office/drawing/2016/SVG/main" r:embed="rId2"/>
            </a:ext>
          </a:extLst>
        </a:blip>
        <a:stretch>
          <a:fillRect/>
        </a:stretch>
      </xdr:blipFill>
      <xdr:spPr>
        <a:xfrm flipV="1">
          <a:off x="6920672" y="0"/>
          <a:ext cx="6513028" cy="1"/>
        </a:xfrm>
        <a:prstGeom prst="rect">
          <a:avLst/>
        </a:prstGeom>
      </xdr:spPr>
    </xdr:pic>
    <xdr:clientData/>
  </xdr:twoCellAnchor>
  <xdr:twoCellAnchor editAs="oneCell">
    <xdr:from>
      <xdr:col>13</xdr:col>
      <xdr:colOff>363330</xdr:colOff>
      <xdr:row>0</xdr:row>
      <xdr:rowOff>65846</xdr:rowOff>
    </xdr:from>
    <xdr:to>
      <xdr:col>14</xdr:col>
      <xdr:colOff>1557544</xdr:colOff>
      <xdr:row>3</xdr:row>
      <xdr:rowOff>118980</xdr:rowOff>
    </xdr:to>
    <xdr:pic>
      <xdr:nvPicPr>
        <xdr:cNvPr id="4" name="Graphic 3">
          <a:extLst>
            <a:ext uri="{FF2B5EF4-FFF2-40B4-BE49-F238E27FC236}">
              <a16:creationId xmlns:a16="http://schemas.microsoft.com/office/drawing/2014/main" id="{00000000-0008-0000-0A00-000004000000}"/>
            </a:ext>
          </a:extLst>
        </xdr:cNvPr>
        <xdr:cNvPicPr>
          <a:picLocks noChangeAspect="1"/>
        </xdr:cNvPicPr>
      </xdr:nvPicPr>
      <xdr:blipFill>
        <a:blip xmlns:r="http://schemas.openxmlformats.org/officeDocument/2006/relationships" r:embed="rId3">
          <a:extLst>
            <a:ext uri="{96DAC541-7B7A-43D3-8B79-37D633B846F1}">
              <asvg:svgBlip xmlns:asvg="http://schemas.microsoft.com/office/drawing/2016/SVG/main" r:embed="rId4"/>
            </a:ext>
          </a:extLst>
        </a:blip>
        <a:stretch>
          <a:fillRect/>
        </a:stretch>
      </xdr:blipFill>
      <xdr:spPr>
        <a:xfrm>
          <a:off x="9831180" y="65846"/>
          <a:ext cx="2156239" cy="577009"/>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Aanbest_slibtransport_HHNK_2022.xls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aatregelscore MW"/>
      <sheetName val="Toelichting"/>
      <sheetName val="Maatregelscore T"/>
      <sheetName val="Transportkosten"/>
      <sheetName val="Overige kosten"/>
      <sheetName val="Jaar 1"/>
      <sheetName val="Jaar 2"/>
      <sheetName val="Jaar 3"/>
      <sheetName val="Jaar 4"/>
      <sheetName val="Jaar 5"/>
      <sheetName val="Jaar 6"/>
      <sheetName val="Referentie uitstoot"/>
      <sheetName val="Verzamelblad"/>
      <sheetName val="Brongegevens"/>
      <sheetName val="Aanbest_slibtransport_HHNK_2022"/>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row r="4">
          <cell r="G4">
            <v>3.262</v>
          </cell>
          <cell r="H4">
            <v>42.8</v>
          </cell>
          <cell r="J4">
            <v>0.84</v>
          </cell>
        </row>
      </sheetData>
      <sheetData sheetId="14" refreshError="1"/>
    </sheetDataSet>
  </externalBook>
</externalLink>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98999A91-CB98-48CA-B29B-7DE831F7D22A}" name="TblMaatregelscore2" displayName="TblMaatregelscore2" ref="B5:O9" totalsRowCount="1" headerRowDxfId="295" dataDxfId="294" totalsRowDxfId="293">
  <tableColumns count="14">
    <tableColumn id="1" xr3:uid="{4BC92095-9179-4069-B887-864FB7C11E7B}" name="In te zetten_x000a_materieel" totalsRowLabel="Totaal" dataDxfId="292" totalsRowDxfId="291"/>
    <tableColumn id="2" xr3:uid="{EB4905D5-92E5-4E92-96C5-95779AB21AD7}" name="Vermogen_x000a_motor_x000a_[kW]" dataDxfId="290" totalsRowDxfId="289"/>
    <tableColumn id="3" xr3:uid="{E22F729C-61CF-4665-8FB5-E33F4BD1E582}" name="Inzet (verdeel 1000 uur over het materieel)" totalsRowFunction="custom" dataDxfId="288" totalsRowDxfId="287">
      <totalsRowFormula>SUM(TblMaatregelscore2[Inzet (verdeel 1000 uur over het materieel)])</totalsRowFormula>
    </tableColumn>
    <tableColumn id="4" xr3:uid="{7CEF3962-CF40-484D-8382-D3F4527D0BD1}" name="Energie_x000a_inhoud_x000a_[MJ]" totalsRowFunction="sum" dataDxfId="286" totalsRowDxfId="285">
      <calculatedColumnFormula>IFERROR(TblMaatregelscore2[[#This Row],[Vermogen
motor
'[kW']]]*TblMaatregelscore2[[#This Row],[Inzet (verdeel 1000 uur over het materieel)]]*VLOOKUP(TblMaatregelscore2[[#This Row],[Vermogen
motor
'[kW']]],TblDieselgebruik[],2,1)*stookwaarde_diesel*bezettingsgraad,"")</calculatedColumnFormula>
    </tableColumn>
    <tableColumn id="5" xr3:uid="{A99063D4-718C-4E6E-8447-2BAEA10FACBA}" name="Score o.b.v. diesel" totalsRowFunction="sum" dataDxfId="284" totalsRowDxfId="283">
      <calculatedColumnFormula>IFERROR(TblMaatregelscore2[[#This Row],[Energie
inhoud
'[MJ']]]/stookwaarde_diesel/dichtheid_diesel*emissiefactor_diesel,"")</calculatedColumnFormula>
    </tableColumn>
    <tableColumn id="6" xr3:uid="{84277E7B-E33E-49A1-9309-F913D573F308}" name="Type_x000a_motor" dataDxfId="282" totalsRowDxfId="281"/>
    <tableColumn id="7" xr3:uid="{47127E73-F6DB-4710-A398-5BC1974EC204}" name="Energiebron" dataDxfId="280" totalsRowDxfId="279"/>
    <tableColumn id="8" xr3:uid="{2F5CD2DC-E834-445B-89FE-43C632E491F2}" name="2e energiebron" dataDxfId="278" totalsRowDxfId="277"/>
    <tableColumn id="9" xr3:uid="{BEDBF92C-5B2E-416A-B15E-96810D796D55}" name="Aandeel 2e_x000a_energiebron_x000a_[%]" dataDxfId="276" totalsRowDxfId="275"/>
    <tableColumn id="12" xr3:uid="{5FB780AA-5783-4245-832F-E951465F5DF7}" name="Hybride" dataDxfId="274" totalsRowDxfId="273"/>
    <tableColumn id="14" xr3:uid="{676F465C-BE0F-4686-9F9A-4E65EA3468D9}" name="Het Nieuwe_x000a_Draaien/_x000a_Rijden" dataDxfId="272" totalsRowDxfId="271"/>
    <tableColumn id="18" xr3:uid="{6311DD83-D20E-4740-9159-F53C1D131DDF}" name="CO2-impact _x000a_[kg CO2]" totalsRowFunction="sum" dataDxfId="270" totalsRowDxfId="269">
      <calculatedColumnFormula>IFERROR(
      TblMaatregelscore2[[#This Row],[Score o.b.v. diesel]]*
          ((100%-TblMaatregelscore2[[#This Row],[Aandeel 2e
energiebron
'[%']]])*INDEX(TblBrandstof[CO2 uitstoot verg 1l diesel],MATCH(TblMaatregelscore2[[#This Row],[Energiebron]],TblBrandstof[Brandstof],0))+
          TblMaatregelscore2[[#This Row],[Aandeel 2e
energiebron
'[%']]]*INDEX(TblBrandstof[CO2 uitstoot verg 1l diesel],MATCH(IF(OR(TblMaatregelscore2[[#This Row],[2e energiebron]]="N.v.t.",TblMaatregelscore2[[#This Row],[2e energiebron]]=""),TblMaatregelscore2[[#This Row],[Energiebron]],TblMaatregelscore2[[#This Row],[2e energiebron]]),TblBrandstof[Brandstof],0)))*
      IF(OR(TblMaatregelscore2[[#This Row],[Type
motor]]="Elektrisch",TblMaatregelscore2[[#This Row],[Hybride]]="Ja"),TblHybride[Waardering hybride],1)*
      IF(TblMaatregelscore2[[#This Row],[Het Nieuwe
Draaien/
Rijden]]="Ja",TblHND[Waardering HND],1),"")</calculatedColumnFormula>
    </tableColumn>
    <tableColumn id="17" xr3:uid="{1BF8386E-9B1D-46F3-879E-DDC98D6FAF33}" name="Emissie_x000a_[kg CO2]" totalsRowFunction="sum" dataDxfId="268" totalsRowDxfId="267">
      <calculatedColumnFormula>IFERROR(TblMaatregelscore2[[#This Row],[CO2-impact 
'[kg CO2']]]*VLOOKUP(TblMaatregelscore2[[#This Row],[Type
motor]],TblMotortype[],2,0),"")</calculatedColumnFormula>
    </tableColumn>
    <tableColumn id="10" xr3:uid="{E637BBA4-9B39-4983-8B1A-2DC2B1D16080}" name="Controlemelding" dataDxfId="266" totalsRowDxfId="265">
      <calculatedColumnFormula>IF(TblMaatregelscore2[[#This Row],[In te zetten
materieel]]&lt;&gt;"",
    IF(TblMaatregelscore2[[#This Row],[Vermogen
motor
'[kW']]]="","Motorvermogen niet gevuld",
    IF(TblMaatregelscore2[[#This Row],[Inzet (verdeel 1000 uur over het materieel)]]="","Draaiuren niet gevuld","")),
  "")</calculatedColumnFormula>
    </tableColumn>
  </tableColumns>
  <tableStyleInfo name="TableStyleMedium14" showFirstColumn="0" showLastColumn="0" showRowStripes="1" showColumnStripes="0"/>
</table>
</file>

<file path=xl/tables/table1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301D4131-1F3D-4A9B-B63D-AC6845671687}" name="TblBezettingsgraad" displayName="TblBezettingsgraad" ref="A2:A3" totalsRowShown="0" headerRowDxfId="43" dataDxfId="42">
  <autoFilter ref="A2:A3" xr:uid="{301D4131-1F3D-4A9B-B63D-AC6845671687}"/>
  <tableColumns count="1">
    <tableColumn id="1" xr3:uid="{132461E0-8CA3-4D5C-ACA3-BEFF8FAAF934}" name="bezettingsgraad" dataDxfId="41"/>
  </tableColumns>
  <tableStyleInfo name="TableStyleMedium14" showFirstColumn="0" showLastColumn="0" showRowStripes="1" showColumnStripes="0"/>
</table>
</file>

<file path=xl/tables/table1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6A919489-0534-4382-A3F6-95748EFF5CB1}" name="TblMotortype" displayName="TblMotortype" ref="A11:B22" totalsRowShown="0" headerRowDxfId="40" dataDxfId="39">
  <autoFilter ref="A11:B22" xr:uid="{6A919489-0534-4382-A3F6-95748EFF5CB1}"/>
  <tableColumns count="2">
    <tableColumn id="1" xr3:uid="{C0D2C6E7-DFF1-4131-90EC-43C9D4823871}" name="Motortype" dataDxfId="38"/>
    <tableColumn id="2" xr3:uid="{7781658D-DC0A-4507-AA66-1D31D4404A68}" name="Waardering " dataDxfId="37" dataCellStyle="Komma"/>
  </tableColumns>
  <tableStyleInfo name="TableStyleMedium14" showFirstColumn="0" showLastColumn="0" showRowStripes="1" showColumnStripes="0"/>
</table>
</file>

<file path=xl/tables/table1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 xr:uid="{02F9467D-7579-4330-81DA-6ECBA53737CE}" name="TblHybride" displayName="TblHybride" ref="A24:A25" totalsRowShown="0" headerRowDxfId="36" dataDxfId="35">
  <autoFilter ref="A24:A25" xr:uid="{02F9467D-7579-4330-81DA-6ECBA53737CE}"/>
  <tableColumns count="1">
    <tableColumn id="1" xr3:uid="{09BBED61-284D-4254-945B-4BFA83F82669}" name="Waardering hybride" dataDxfId="34"/>
  </tableColumns>
  <tableStyleInfo name="TableStyleMedium14" showFirstColumn="0" showLastColumn="0" showRowStripes="1" showColumnStripes="0"/>
</table>
</file>

<file path=xl/tables/table1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 xr:uid="{59AE54E1-8A53-495F-8FA9-AEE210C01294}" name="TblHND" displayName="TblHND" ref="A27:A28" totalsRowShown="0" headerRowDxfId="33" dataDxfId="32">
  <autoFilter ref="A27:A28" xr:uid="{59AE54E1-8A53-495F-8FA9-AEE210C01294}"/>
  <tableColumns count="1">
    <tableColumn id="1" xr3:uid="{DDC8F872-09F6-4D5B-80BD-72C029E33B7A}" name="Waardering HND" dataDxfId="31"/>
  </tableColumns>
  <tableStyleInfo name="TableStyleMedium14" showFirstColumn="0" showLastColumn="0" showRowStripes="1" showColumnStripes="0"/>
</table>
</file>

<file path=xl/tables/table1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0" xr:uid="{D8E148C4-DC0F-45D1-9D41-95FC2A6F9857}" name="TblBrandstof" displayName="TblBrandstof" ref="D3:Q23" totalsRowShown="0" headerRowDxfId="30" dataDxfId="29">
  <autoFilter ref="D3:Q23" xr:uid="{D8E148C4-DC0F-45D1-9D41-95FC2A6F9857}"/>
  <tableColumns count="14">
    <tableColumn id="1" xr3:uid="{79E66F91-E640-4AC3-A0D0-32042DF2DFA6}" name="Categorie" dataDxfId="28"/>
    <tableColumn id="2" xr3:uid="{5945778C-FD1D-447F-9506-CA10F30C6286}" name="Brandstof" dataDxfId="27"/>
    <tableColumn id="3" xr3:uid="{656955A5-7D95-4107-B54B-727A6F045287}" name="Eenheid" dataDxfId="26"/>
    <tableColumn id="4" xr3:uid="{45C39142-7CA3-4074-902D-3A0CDD06DDA4}" name="Energiegebruik" dataDxfId="25"/>
    <tableColumn id="5" xr3:uid="{9C691327-CF5C-47FD-8279-2FAF2849296A}" name="Stookwaarde" dataDxfId="24" dataCellStyle="Komma"/>
    <tableColumn id="6" xr3:uid="{7CBC59B9-4635-4CAE-9671-F7D247A120B9}" name="eenheid2" dataDxfId="23"/>
    <tableColumn id="7" xr3:uid="{AC346A01-58C6-4DB7-9009-46B7C4559B25}" name="Dichtheid" dataDxfId="22" dataCellStyle="Komma"/>
    <tableColumn id="8" xr3:uid="{A38DCBA3-CD98-4F04-8FDA-CE074B5204DF}" name="energie-inhoud " dataDxfId="21"/>
    <tableColumn id="9" xr3:uid="{8050C3DC-D47F-4E7B-8734-90968AA982B7}" name="Gewicht" dataDxfId="20"/>
    <tableColumn id="10" xr3:uid="{D2E5B614-0891-4ED1-A394-E30D3BEB96D7}" name="Hoeveelheid" dataDxfId="19">
      <calculatedColumnFormula>$K$4/H4</calculatedColumnFormula>
    </tableColumn>
    <tableColumn id="11" xr3:uid="{DCEA5958-8BB6-455A-8E82-0049BC039882}" name="CO2" dataDxfId="18">
      <calculatedColumnFormula>M4*G4</calculatedColumnFormula>
    </tableColumn>
    <tableColumn id="12" xr3:uid="{85C52F95-52CF-4CDD-B70E-F4AE6397A671}" name="CO2 uitstoot verg 1l diesel" dataDxfId="17">
      <calculatedColumnFormula>N4/$G$4</calculatedColumnFormula>
    </tableColumn>
    <tableColumn id="13" xr3:uid="{CFB431F0-B879-43B4-B9C1-5BC91E221A89}" name="Opmerkingen" dataDxfId="16"/>
    <tableColumn id="14" xr3:uid="{B2BDE5AE-6722-4E96-8616-9677FE8C0C6D}" name="Waardering Euroniveau" dataDxfId="15"/>
  </tableColumns>
  <tableStyleInfo name="TableStyleMedium14" showFirstColumn="0" showLastColumn="0" showRowStripes="1" showColumnStripes="0"/>
</table>
</file>

<file path=xl/tables/table1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 xr:uid="{12B348CA-0C75-4291-93F6-B2903D619F55}" name="TblMotortypeKeuze" displayName="TblMotortypeKeuze" ref="A31:E40" totalsRowShown="0" headerRowDxfId="14" dataDxfId="13">
  <autoFilter ref="A31:E40" xr:uid="{12B348CA-0C75-4291-93F6-B2903D619F55}"/>
  <tableColumns count="5">
    <tableColumn id="1" xr3:uid="{410826FB-094B-4248-A787-06199BEF20AE}" name="Stage" dataDxfId="12"/>
    <tableColumn id="2" xr3:uid="{3ABFC02F-AA3D-4B78-A88A-95034AC7547B}" name="Elektrisch" dataDxfId="11"/>
    <tableColumn id="3" xr3:uid="{37EC8B98-185D-4F97-A190-D3E526B27526}" name="Overig" dataDxfId="10"/>
    <tableColumn id="4" xr3:uid="{CC87FD3A-8944-4B7A-8A67-0C595DBA03EF}" name="Diesel" dataDxfId="9"/>
    <tableColumn id="5" xr3:uid="{83524185-6DB6-44F9-93E6-17579D243AA5}" name="Groene stroom" dataDxfId="8"/>
  </tableColumns>
  <tableStyleInfo name="TableStyleMedium14" showFirstColumn="0" showLastColumn="0" showRowStripes="1" showColumnStripes="0"/>
</table>
</file>

<file path=xl/tables/table1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1" xr:uid="{6BDD904B-6033-40CD-B2D0-397D5F5C3CD7}" name="TblType" displayName="TblType" ref="A43:B49" totalsRowShown="0" headerRowDxfId="7" dataDxfId="6">
  <autoFilter ref="A43:B49" xr:uid="{6BDD904B-6033-40CD-B2D0-397D5F5C3CD7}"/>
  <tableColumns count="2">
    <tableColumn id="1" xr3:uid="{6C11E096-891E-4D4B-8EA0-D3BA61A25C59}" name="Type" dataDxfId="5"/>
    <tableColumn id="2" xr3:uid="{BCAC5F91-63AB-4EE4-8E18-37860CBEA542}" name="Energievraag per tonkm (MJ/tonkm)" dataDxfId="4" dataCellStyle="Komma"/>
  </tableColumns>
  <tableStyleInfo name="TableStyleMedium14" showFirstColumn="0" showLastColumn="0" showRowStripes="1" showColumnStripes="0"/>
</table>
</file>

<file path=xl/tables/table1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3" xr:uid="{52CF563A-CC9D-4812-8606-DE21A26D854C}" name="TblMotortypeT" displayName="TblMotortypeT" ref="A51:B56" totalsRowShown="0" headerRowDxfId="3" dataDxfId="2">
  <autoFilter ref="A51:B56" xr:uid="{52CF563A-CC9D-4812-8606-DE21A26D854C}"/>
  <tableColumns count="2">
    <tableColumn id="1" xr3:uid="{C270C311-833C-4B9E-9DA5-B2220F616D82}" name="Motortype" dataDxfId="1"/>
    <tableColumn id="2" xr3:uid="{A8F352BB-8B54-47B6-8AA3-C92D57C543CB}" name="Waardering" dataDxfId="0" dataCellStyle="Komma"/>
  </tableColumns>
  <tableStyleInfo name="TableStyleMedium14"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 xr:uid="{53C7C71D-22F0-47F2-AA74-77B1D4DFC9A9}" name="TblMaatregelscore28" displayName="TblMaatregelscore28" ref="B5:O13" totalsRowCount="1" headerRowDxfId="264" dataDxfId="263" totalsRowDxfId="262">
  <tableColumns count="14">
    <tableColumn id="1" xr3:uid="{2A4B5C47-4821-4964-96A0-6CD371D4F061}" name="In te zetten_x000a_materieel" totalsRowLabel="Totaal" dataDxfId="261" totalsRowDxfId="260"/>
    <tableColumn id="2" xr3:uid="{2BA3E587-7729-40C7-A1A3-8B55F4D3D48E}" name="Vermogen_x000a_motor_x000a_[kW]" dataDxfId="259" totalsRowDxfId="258"/>
    <tableColumn id="3" xr3:uid="{E08F55AF-0205-4DA0-BAD5-04FDBE2AADF3}" name="Inzet (verdeel 1000 uur over het materieel)" totalsRowFunction="custom" dataDxfId="257" totalsRowDxfId="256">
      <totalsRowFormula>SUM(TblMaatregelscore28[Inzet (verdeel 1000 uur over het materieel)])</totalsRowFormula>
    </tableColumn>
    <tableColumn id="4" xr3:uid="{73042160-7C29-4A98-99F5-CA8CF7945B01}" name="Energie_x000a_inhoud_x000a_[MJ]" totalsRowFunction="sum" dataDxfId="255" totalsRowDxfId="254">
      <calculatedColumnFormula>IFERROR(TblMaatregelscore28[[#This Row],[Vermogen
motor
'[kW']]]*TblMaatregelscore28[[#This Row],[Inzet (verdeel 1000 uur over het materieel)]]*VLOOKUP(TblMaatregelscore28[[#This Row],[Vermogen
motor
'[kW']]],TblDieselgebruik[],2,1)*stookwaarde_diesel*bezettingsgraad,"")</calculatedColumnFormula>
    </tableColumn>
    <tableColumn id="5" xr3:uid="{B3D4B019-CF02-401C-904B-5B1419314E89}" name="Score o.b.v. diesel" totalsRowFunction="sum" dataDxfId="253" totalsRowDxfId="252">
      <calculatedColumnFormula>IFERROR(TblMaatregelscore28[[#This Row],[Energie
inhoud
'[MJ']]]/stookwaarde_diesel/dichtheid_diesel*emissiefactor_diesel,"")</calculatedColumnFormula>
    </tableColumn>
    <tableColumn id="6" xr3:uid="{27B8ECC1-2C87-4F74-AAC1-707206B2C558}" name="Type_x000a_motor" dataDxfId="251" totalsRowDxfId="250"/>
    <tableColumn id="7" xr3:uid="{459357FA-769A-457C-A493-5D6A0E3510AC}" name="Energiebron" dataDxfId="249" totalsRowDxfId="248"/>
    <tableColumn id="8" xr3:uid="{F7C41F25-9A79-4E47-894C-0F4F91217E39}" name="2e energiebron" dataDxfId="247" totalsRowDxfId="246"/>
    <tableColumn id="9" xr3:uid="{3E680D2C-AA38-4662-B4A8-B9591C7CE9E6}" name="Aandeel 2e_x000a_energiebron_x000a_[%]" dataDxfId="245" totalsRowDxfId="244"/>
    <tableColumn id="12" xr3:uid="{19621D44-13B1-4FDE-A3B6-E1DA13F3A0B0}" name="Hybride" dataDxfId="243" totalsRowDxfId="242"/>
    <tableColumn id="14" xr3:uid="{BD1890C2-F565-461B-9CD0-22F61E1F0DF0}" name="Het Nieuwe_x000a_Draaien/_x000a_Rijden" dataDxfId="241" totalsRowDxfId="240"/>
    <tableColumn id="18" xr3:uid="{86A932BE-AD2D-44F9-BC21-AA98B3B963AE}" name="CO2-impact _x000a_[kg CO2]" totalsRowFunction="sum" dataDxfId="239" totalsRowDxfId="238">
      <calculatedColumnFormula>IFERROR(
      TblMaatregelscore28[[#This Row],[Score o.b.v. diesel]]*
          ((100%-TblMaatregelscore28[[#This Row],[Aandeel 2e
energiebron
'[%']]])*INDEX(TblBrandstof[CO2 uitstoot verg 1l diesel],MATCH(TblMaatregelscore28[[#This Row],[Energiebron]],TblBrandstof[Brandstof],0))+
          TblMaatregelscore28[[#This Row],[Aandeel 2e
energiebron
'[%']]]*INDEX(TblBrandstof[CO2 uitstoot verg 1l diesel],MATCH(IF(OR(TblMaatregelscore28[[#This Row],[2e energiebron]]="N.v.t.",TblMaatregelscore28[[#This Row],[2e energiebron]]=""),TblMaatregelscore28[[#This Row],[Energiebron]],TblMaatregelscore28[[#This Row],[2e energiebron]]),TblBrandstof[Brandstof],0)))*
      IF(OR(TblMaatregelscore28[[#This Row],[Type
motor]]="Elektrisch",TblMaatregelscore28[[#This Row],[Hybride]]="Ja"),TblHybride[Waardering hybride],1)*
      IF(TblMaatregelscore28[[#This Row],[Het Nieuwe
Draaien/
Rijden]]="Ja",TblHND[Waardering HND],1),"")</calculatedColumnFormula>
    </tableColumn>
    <tableColumn id="17" xr3:uid="{FABE38BF-5E03-4948-A993-1CB7D4A3CF59}" name="Emissie_x000a_[kg CO2]" totalsRowFunction="sum" dataDxfId="237" totalsRowDxfId="236">
      <calculatedColumnFormula>IFERROR(TblMaatregelscore28[[#This Row],[CO2-impact 
'[kg CO2']]]*VLOOKUP(TblMaatregelscore28[[#This Row],[Type
motor]],TblMotortype[],2,0),"")</calculatedColumnFormula>
    </tableColumn>
    <tableColumn id="10" xr3:uid="{4B19E70A-3251-499F-820A-F9EDD2FD80F6}" name="Controlemelding" dataDxfId="235" totalsRowDxfId="234">
      <calculatedColumnFormula>IF(TblMaatregelscore28[[#This Row],[In te zetten
materieel]]&lt;&gt;"",
    IF(TblMaatregelscore28[[#This Row],[Vermogen
motor
'[kW']]]="","Motorvermogen niet gevuld",
    IF(TblMaatregelscore28[[#This Row],[Inzet (verdeel 1000 uur over het materieel)]]="","Draaiuren niet gevuld","")),
  "")</calculatedColumnFormula>
    </tableColumn>
  </tableColumns>
  <tableStyleInfo name="TableStyleMedium14"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2" xr:uid="{15BA2518-04F9-4660-8DB4-A6CBD20B3569}" name="TblMaatregelscore2813" displayName="TblMaatregelscore2813" ref="B5:O26" totalsRowCount="1" headerRowDxfId="233" dataDxfId="232" totalsRowDxfId="231">
  <tableColumns count="14">
    <tableColumn id="1" xr3:uid="{B792964A-3289-40DC-84D6-EB440845B2E6}" name="In te zetten_x000a_materieel" totalsRowLabel="Totaal" dataDxfId="230" totalsRowDxfId="229"/>
    <tableColumn id="2" xr3:uid="{A18E2BFF-621B-4DF4-964E-17E3309F0C95}" name="Vermogen_x000a_motor_x000a_[kW]" dataDxfId="228" totalsRowDxfId="227"/>
    <tableColumn id="3" xr3:uid="{4EEA7871-A893-4E7A-924F-F8D4A61C94AC}" name="Inzet (verdeel 1000 uur over het materieel)" totalsRowFunction="custom" dataDxfId="226" totalsRowDxfId="225">
      <totalsRowFormula>SUM(TblMaatregelscore2813[Inzet (verdeel 1000 uur over het materieel)])</totalsRowFormula>
    </tableColumn>
    <tableColumn id="4" xr3:uid="{4E81B6EE-1930-4624-A7BD-535975396C7B}" name="Energie_x000a_inhoud_x000a_[MJ]" totalsRowFunction="sum" dataDxfId="224" totalsRowDxfId="223">
      <calculatedColumnFormula>IFERROR(TblMaatregelscore2813[[#This Row],[Vermogen
motor
'[kW']]]*TblMaatregelscore2813[[#This Row],[Inzet (verdeel 1000 uur over het materieel)]]*VLOOKUP(TblMaatregelscore2813[[#This Row],[Vermogen
motor
'[kW']]],TblDieselgebruik[],2,1)*stookwaarde_diesel*bezettingsgraad,"")</calculatedColumnFormula>
    </tableColumn>
    <tableColumn id="5" xr3:uid="{E797EBBA-5FFC-495F-AD2E-6C73941DE929}" name="Score o.b.v. diesel" totalsRowFunction="sum" dataDxfId="222" totalsRowDxfId="221">
      <calculatedColumnFormula>IFERROR(TblMaatregelscore2813[[#This Row],[Energie
inhoud
'[MJ']]]/stookwaarde_diesel/dichtheid_diesel*emissiefactor_diesel,"")</calculatedColumnFormula>
    </tableColumn>
    <tableColumn id="6" xr3:uid="{29B0D673-7FBE-4E44-8F4E-C0891F64CA1C}" name="Type_x000a_motor" dataDxfId="220" totalsRowDxfId="219"/>
    <tableColumn id="7" xr3:uid="{B619F14A-0606-485E-BDF9-AD8134A35EE5}" name="Energiebron" dataDxfId="218" totalsRowDxfId="217"/>
    <tableColumn id="8" xr3:uid="{521EB967-CE3F-43F8-A033-630D9130B4E2}" name="2e energiebron" dataDxfId="216" totalsRowDxfId="215"/>
    <tableColumn id="9" xr3:uid="{974B4060-DCD7-4E01-A3A9-334E935A32F8}" name="Aandeel 2e_x000a_energiebron_x000a_[%]" dataDxfId="214" totalsRowDxfId="213"/>
    <tableColumn id="12" xr3:uid="{5045ED3B-7952-4211-93D0-7326D2763D5A}" name="Hybride" dataDxfId="212" totalsRowDxfId="211"/>
    <tableColumn id="14" xr3:uid="{FCB751F5-9583-453A-BD7C-C9246B502E47}" name="Het Nieuwe_x000a_Draaien/_x000a_Rijden" dataDxfId="210" totalsRowDxfId="209"/>
    <tableColumn id="18" xr3:uid="{8E7F82BB-D69B-403E-9812-D6DC40F942B6}" name="CO2-impact _x000a_[kg CO2]" totalsRowFunction="sum" dataDxfId="208" totalsRowDxfId="207">
      <calculatedColumnFormula>IFERROR(
      TblMaatregelscore2813[[#This Row],[Score o.b.v. diesel]]*
          ((100%-TblMaatregelscore2813[[#This Row],[Aandeel 2e
energiebron
'[%']]])*INDEX(TblBrandstof[CO2 uitstoot verg 1l diesel],MATCH(TblMaatregelscore2813[[#This Row],[Energiebron]],TblBrandstof[Brandstof],0))+
          TblMaatregelscore2813[[#This Row],[Aandeel 2e
energiebron
'[%']]]*INDEX(TblBrandstof[CO2 uitstoot verg 1l diesel],MATCH(IF(OR(TblMaatregelscore2813[[#This Row],[2e energiebron]]="N.v.t.",TblMaatregelscore2813[[#This Row],[2e energiebron]]=""),TblMaatregelscore2813[[#This Row],[Energiebron]],TblMaatregelscore2813[[#This Row],[2e energiebron]]),TblBrandstof[Brandstof],0)))*
      IF(OR(TblMaatregelscore2813[[#This Row],[Type
motor]]="Elektrisch",TblMaatregelscore2813[[#This Row],[Hybride]]="Ja"),TblHybride[Waardering hybride],1)*
      IF(TblMaatregelscore2813[[#This Row],[Het Nieuwe
Draaien/
Rijden]]="Ja",TblHND[Waardering HND],1),"")</calculatedColumnFormula>
    </tableColumn>
    <tableColumn id="17" xr3:uid="{AD8B507D-2444-413F-89B7-B78027DDEF48}" name="Emissie_x000a_[kg CO2]" totalsRowFunction="sum" dataDxfId="206" totalsRowDxfId="205">
      <calculatedColumnFormula>IFERROR(TblMaatregelscore2813[[#This Row],[CO2-impact 
'[kg CO2']]]*VLOOKUP(TblMaatregelscore2813[[#This Row],[Type
motor]],TblMotortype[],2,0),"")</calculatedColumnFormula>
    </tableColumn>
    <tableColumn id="10" xr3:uid="{7FFCAE5C-26DE-4F2B-A700-E3AE6005006C}" name="Controlemelding" dataDxfId="204" totalsRowDxfId="203">
      <calculatedColumnFormula>IF(TblMaatregelscore2813[[#This Row],[In te zetten
materieel]]&lt;&gt;"",
    IF(TblMaatregelscore2813[[#This Row],[Vermogen
motor
'[kW']]]="","Motorvermogen niet gevuld",
    IF(TblMaatregelscore2813[[#This Row],[Inzet (verdeel 1000 uur over het materieel)]]="","Draaiuren niet gevuld","")),
  "")</calculatedColumnFormula>
    </tableColumn>
  </tableColumns>
  <tableStyleInfo name="TableStyleMedium14"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BE3A7D4D-478B-49D2-A3E9-B9C8580F4EB2}" name="TblMaatregelscore28134" displayName="TblMaatregelscore28134" ref="B5:O26" totalsRowCount="1" headerRowDxfId="202" dataDxfId="201" totalsRowDxfId="200">
  <tableColumns count="14">
    <tableColumn id="1" xr3:uid="{ED517784-F1CE-4DAE-B921-689AE7C4D01B}" name="In te zetten_x000a_materieel" totalsRowLabel="Totaal" dataDxfId="199" totalsRowDxfId="198"/>
    <tableColumn id="2" xr3:uid="{8222E84D-65A4-42CC-B2A3-9F5757F4D972}" name="Vermogen_x000a_motor_x000a_[kW]" dataDxfId="197" totalsRowDxfId="196"/>
    <tableColumn id="3" xr3:uid="{AD7237D5-C1D5-4350-804C-8AEC029C8040}" name="Inzet (verdeel 1000 uur over het materieel)" totalsRowFunction="custom" dataDxfId="195" totalsRowDxfId="194">
      <totalsRowFormula>SUM(TblMaatregelscore28134[Inzet (verdeel 1000 uur over het materieel)])</totalsRowFormula>
    </tableColumn>
    <tableColumn id="4" xr3:uid="{31AE426C-95AE-45CC-B97B-940BDF184A23}" name="Energie_x000a_inhoud_x000a_[MJ]" totalsRowFunction="sum" dataDxfId="193" totalsRowDxfId="192">
      <calculatedColumnFormula>IFERROR(TblMaatregelscore28134[[#This Row],[Vermogen
motor
'[kW']]]*TblMaatregelscore28134[[#This Row],[Inzet (verdeel 1000 uur over het materieel)]]*VLOOKUP(TblMaatregelscore28134[[#This Row],[Vermogen
motor
'[kW']]],TblDieselgebruik[],2,1)*stookwaarde_diesel*bezettingsgraad,"")</calculatedColumnFormula>
    </tableColumn>
    <tableColumn id="5" xr3:uid="{033A0E6F-13B7-41AB-B773-32D0C46200C6}" name="Score o.b.v. diesel" totalsRowFunction="sum" dataDxfId="191" totalsRowDxfId="190">
      <calculatedColumnFormula>IFERROR(TblMaatregelscore28134[[#This Row],[Energie
inhoud
'[MJ']]]/stookwaarde_diesel/dichtheid_diesel*emissiefactor_diesel,"")</calculatedColumnFormula>
    </tableColumn>
    <tableColumn id="6" xr3:uid="{843E0848-16DA-4A3D-9ED4-52761363327A}" name="Type_x000a_motor" dataDxfId="189" totalsRowDxfId="188"/>
    <tableColumn id="7" xr3:uid="{E3A1AA92-1D40-4811-87DD-C8B672D80B94}" name="Energiebron" dataDxfId="187" totalsRowDxfId="186"/>
    <tableColumn id="8" xr3:uid="{3CC1018A-0539-4385-987F-418975E27CF8}" name="2e energiebron" dataDxfId="185" totalsRowDxfId="184"/>
    <tableColumn id="9" xr3:uid="{548CF17E-8C2E-4631-8277-2116934345D2}" name="Aandeel 2e_x000a_energiebron_x000a_[%]" dataDxfId="183" totalsRowDxfId="182"/>
    <tableColumn id="12" xr3:uid="{0553ABAD-EA46-44FE-8F19-0DD617A648E9}" name="Hybride" dataDxfId="181" totalsRowDxfId="180"/>
    <tableColumn id="14" xr3:uid="{CFD3E919-C1DA-4EE8-9D60-B3316B1E59FC}" name="Het Nieuwe_x000a_Draaien/_x000a_Rijden" dataDxfId="179" totalsRowDxfId="178"/>
    <tableColumn id="18" xr3:uid="{59C915CF-E42C-494F-933F-A4F312172BBE}" name="CO2-impact _x000a_[kg CO2]" totalsRowFunction="sum" dataDxfId="177" totalsRowDxfId="176">
      <calculatedColumnFormula>IFERROR(
      TblMaatregelscore28134[[#This Row],[Score o.b.v. diesel]]*
          ((100%-TblMaatregelscore28134[[#This Row],[Aandeel 2e
energiebron
'[%']]])*INDEX(TblBrandstof[CO2 uitstoot verg 1l diesel],MATCH(TblMaatregelscore28134[[#This Row],[Energiebron]],TblBrandstof[Brandstof],0))+
          TblMaatregelscore28134[[#This Row],[Aandeel 2e
energiebron
'[%']]]*INDEX(TblBrandstof[CO2 uitstoot verg 1l diesel],MATCH(IF(OR(TblMaatregelscore28134[[#This Row],[2e energiebron]]="N.v.t.",TblMaatregelscore28134[[#This Row],[2e energiebron]]=""),TblMaatregelscore28134[[#This Row],[Energiebron]],TblMaatregelscore28134[[#This Row],[2e energiebron]]),TblBrandstof[Brandstof],0)))*
      IF(OR(TblMaatregelscore28134[[#This Row],[Type
motor]]="Elektrisch",TblMaatregelscore28134[[#This Row],[Hybride]]="Ja"),TblHybride[Waardering hybride],1)*
      IF(TblMaatregelscore28134[[#This Row],[Het Nieuwe
Draaien/
Rijden]]="Ja",TblHND[Waardering HND],1),"")</calculatedColumnFormula>
    </tableColumn>
    <tableColumn id="17" xr3:uid="{FF051906-4E1B-4CEB-AB8A-894B16A76B16}" name="Emissie_x000a_[kg CO2]" totalsRowFunction="sum" dataDxfId="175" totalsRowDxfId="174">
      <calculatedColumnFormula>IFERROR(TblMaatregelscore28134[[#This Row],[CO2-impact 
'[kg CO2']]]*VLOOKUP(TblMaatregelscore28134[[#This Row],[Type
motor]],TblMotortype[],2,0),"")</calculatedColumnFormula>
    </tableColumn>
    <tableColumn id="10" xr3:uid="{B9450E00-2A77-47B0-B9DE-F208D80BF91F}" name="Controlemelding" dataDxfId="173" totalsRowDxfId="172">
      <calculatedColumnFormula>IF(TblMaatregelscore28134[[#This Row],[In te zetten
materieel]]&lt;&gt;"",
    IF(TblMaatregelscore28134[[#This Row],[Vermogen
motor
'[kW']]]="","Motorvermogen niet gevuld",
    IF(TblMaatregelscore28134[[#This Row],[Inzet (verdeel 1000 uur over het materieel)]]="","Draaiuren niet gevuld","")),
  "")</calculatedColumnFormula>
    </tableColumn>
  </tableColumns>
  <tableStyleInfo name="TableStyleMedium14" showFirstColumn="0"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4" xr:uid="{3FEFF589-0101-47CC-A18B-F71120A88016}" name="TblMaatregelscore281315" displayName="TblMaatregelscore281315" ref="B5:O26" totalsRowCount="1" headerRowDxfId="171" dataDxfId="170" totalsRowDxfId="169">
  <tableColumns count="14">
    <tableColumn id="1" xr3:uid="{BA70BF70-843F-441B-BEFA-A9D2136D7356}" name="In te zetten_x000a_materieel" totalsRowLabel="Totaal" dataDxfId="168" totalsRowDxfId="167"/>
    <tableColumn id="2" xr3:uid="{F21BA0B1-C584-499D-B50F-06918832FFDD}" name="Vermogen_x000a_motor_x000a_[kW]" dataDxfId="166" totalsRowDxfId="165"/>
    <tableColumn id="3" xr3:uid="{355D06BB-496A-4A09-A1A8-07EDA0BAC0C1}" name="Inzet (verdeel 1000 uur over het materieel)" totalsRowFunction="custom" dataDxfId="164" totalsRowDxfId="163">
      <totalsRowFormula>SUM(TblMaatregelscore281315[Inzet (verdeel 1000 uur over het materieel)])</totalsRowFormula>
    </tableColumn>
    <tableColumn id="4" xr3:uid="{91C7459D-4519-40B6-90F7-F62576D3B851}" name="Energie_x000a_inhoud_x000a_[MJ]" totalsRowFunction="sum" dataDxfId="162" totalsRowDxfId="161">
      <calculatedColumnFormula>IFERROR(TblMaatregelscore281315[[#This Row],[Vermogen
motor
'[kW']]]*TblMaatregelscore281315[[#This Row],[Inzet (verdeel 1000 uur over het materieel)]]*VLOOKUP(TblMaatregelscore281315[[#This Row],[Vermogen
motor
'[kW']]],TblDieselgebruik[],2,1)*stookwaarde_diesel*bezettingsgraad,"")</calculatedColumnFormula>
    </tableColumn>
    <tableColumn id="5" xr3:uid="{B1B756E5-B0AC-4361-9374-A11F6144742A}" name="Score o.b.v. diesel" totalsRowFunction="sum" dataDxfId="160" totalsRowDxfId="159">
      <calculatedColumnFormula>IFERROR(TblMaatregelscore281315[[#This Row],[Energie
inhoud
'[MJ']]]/stookwaarde_diesel/dichtheid_diesel*emissiefactor_diesel,"")</calculatedColumnFormula>
    </tableColumn>
    <tableColumn id="6" xr3:uid="{AF311E3F-DB00-4AFD-A3C3-3E89ED668E37}" name="Type_x000a_motor" dataDxfId="158" totalsRowDxfId="157"/>
    <tableColumn id="7" xr3:uid="{8691B55D-3D2B-4082-9913-AD22FFC5505F}" name="Energiebron" dataDxfId="156" totalsRowDxfId="155"/>
    <tableColumn id="8" xr3:uid="{EDBE36C5-13CC-4B39-A775-3095DB8A6426}" name="2e energiebron" dataDxfId="154" totalsRowDxfId="153"/>
    <tableColumn id="9" xr3:uid="{926D15E3-519B-414A-9E4E-A315645766E2}" name="Aandeel 2e_x000a_energiebron_x000a_[%]" dataDxfId="152" totalsRowDxfId="151"/>
    <tableColumn id="12" xr3:uid="{C117DEE2-CABE-425C-B6A5-8436E354DED6}" name="Hybride" dataDxfId="150" totalsRowDxfId="149"/>
    <tableColumn id="14" xr3:uid="{4F808B9F-7AD8-4159-936A-D31D9EA4A321}" name="Het Nieuwe_x000a_Draaien/_x000a_Rijden" dataDxfId="148" totalsRowDxfId="147"/>
    <tableColumn id="18" xr3:uid="{CCD17545-6470-41FC-9A4F-FF7279462193}" name="CO2-impact _x000a_[kg CO2]" totalsRowFunction="sum" dataDxfId="146" totalsRowDxfId="145">
      <calculatedColumnFormula>IFERROR(
      TblMaatregelscore281315[[#This Row],[Score o.b.v. diesel]]*
          ((100%-TblMaatregelscore281315[[#This Row],[Aandeel 2e
energiebron
'[%']]])*INDEX(TblBrandstof[CO2 uitstoot verg 1l diesel],MATCH(TblMaatregelscore281315[[#This Row],[Energiebron]],TblBrandstof[Brandstof],0))+
          TblMaatregelscore281315[[#This Row],[Aandeel 2e
energiebron
'[%']]]*INDEX(TblBrandstof[CO2 uitstoot verg 1l diesel],MATCH(IF(OR(TblMaatregelscore281315[[#This Row],[2e energiebron]]="N.v.t.",TblMaatregelscore281315[[#This Row],[2e energiebron]]=""),TblMaatregelscore281315[[#This Row],[Energiebron]],TblMaatregelscore281315[[#This Row],[2e energiebron]]),TblBrandstof[Brandstof],0)))*
      IF(OR(TblMaatregelscore281315[[#This Row],[Type
motor]]="Elektrisch",TblMaatregelscore281315[[#This Row],[Hybride]]="Ja"),TblHybride[Waardering hybride],1)*
      IF(TblMaatregelscore281315[[#This Row],[Het Nieuwe
Draaien/
Rijden]]="Ja",TblHND[Waardering HND],1),"")</calculatedColumnFormula>
    </tableColumn>
    <tableColumn id="17" xr3:uid="{D90D5A58-EC38-4DC0-8321-72E2F2CA9EA9}" name="Emissie_x000a_[kg CO2]" totalsRowFunction="sum" dataDxfId="144" totalsRowDxfId="143">
      <calculatedColumnFormula>IFERROR(TblMaatregelscore281315[[#This Row],[CO2-impact 
'[kg CO2']]]*VLOOKUP(TblMaatregelscore281315[[#This Row],[Type
motor]],TblMotortype[],2,0),"")</calculatedColumnFormula>
    </tableColumn>
    <tableColumn id="10" xr3:uid="{24F1DAD9-D800-46D9-9F98-E35D6B2AEB7A}" name="Controlemelding" dataDxfId="142" totalsRowDxfId="141">
      <calculatedColumnFormula>IF(TblMaatregelscore281315[[#This Row],[In te zetten
materieel]]&lt;&gt;"",
    IF(TblMaatregelscore281315[[#This Row],[Vermogen
motor
'[kW']]]="","Motorvermogen niet gevuld",
    IF(TblMaatregelscore281315[[#This Row],[Inzet (verdeel 1000 uur over het materieel)]]="","Draaiuren niet gevuld","")),
  "")</calculatedColumnFormula>
    </tableColumn>
  </tableColumns>
  <tableStyleInfo name="TableStyleMedium14" showFirstColumn="0" showLastColumn="0" showRowStripes="1" showColumnStripes="0"/>
</table>
</file>

<file path=xl/tables/table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5" xr:uid="{BECF332B-65CF-4161-BF4A-56B5A0BBD6ED}" name="TblMaatregelscore281316" displayName="TblMaatregelscore281316" ref="B5:O26" totalsRowCount="1" headerRowDxfId="140" dataDxfId="139" totalsRowDxfId="138">
  <tableColumns count="14">
    <tableColumn id="1" xr3:uid="{EC11A891-D35F-4BCF-A67F-E5B066873FD8}" name="In te zetten_x000a_materieel" totalsRowLabel="Totaal" dataDxfId="137" totalsRowDxfId="136"/>
    <tableColumn id="2" xr3:uid="{3B7C4A70-874F-40AE-A15F-203B09F0B541}" name="Vermogen_x000a_motor_x000a_[kW]" dataDxfId="135" totalsRowDxfId="134"/>
    <tableColumn id="3" xr3:uid="{E7F874F8-C469-4649-8CCC-ED1EEDC61803}" name="Inzet (verdeel 1000 uur over het materieel)" totalsRowFunction="custom" dataDxfId="133" totalsRowDxfId="132">
      <totalsRowFormula>SUM(TblMaatregelscore281316[Inzet (verdeel 1000 uur over het materieel)])</totalsRowFormula>
    </tableColumn>
    <tableColumn id="4" xr3:uid="{FCDC7E4B-DDC5-4C9A-B2B7-0B3A20949F5D}" name="Energie_x000a_inhoud_x000a_[MJ]" totalsRowFunction="sum" dataDxfId="131" totalsRowDxfId="130">
      <calculatedColumnFormula>IFERROR(TblMaatregelscore281316[[#This Row],[Vermogen
motor
'[kW']]]*TblMaatregelscore281316[[#This Row],[Inzet (verdeel 1000 uur over het materieel)]]*VLOOKUP(TblMaatregelscore281316[[#This Row],[Vermogen
motor
'[kW']]],TblDieselgebruik[],2,1)*stookwaarde_diesel*bezettingsgraad,"")</calculatedColumnFormula>
    </tableColumn>
    <tableColumn id="5" xr3:uid="{8CAE8D75-2636-44CD-83E2-EE435DCA61D9}" name="Score o.b.v. diesel" totalsRowFunction="sum" dataDxfId="129" totalsRowDxfId="128">
      <calculatedColumnFormula>IFERROR(TblMaatregelscore281316[[#This Row],[Energie
inhoud
'[MJ']]]/stookwaarde_diesel/dichtheid_diesel*emissiefactor_diesel,"")</calculatedColumnFormula>
    </tableColumn>
    <tableColumn id="6" xr3:uid="{572BE0E1-5914-46DA-AD9B-C15039C4A85B}" name="Type_x000a_motor" dataDxfId="127" totalsRowDxfId="126"/>
    <tableColumn id="7" xr3:uid="{21233685-BFC0-4638-B9F8-63DB92676BE1}" name="Energiebron" dataDxfId="125" totalsRowDxfId="124"/>
    <tableColumn id="8" xr3:uid="{28774B3C-A413-4D5C-86FB-83266DEC8F21}" name="2e energiebron" dataDxfId="123" totalsRowDxfId="122"/>
    <tableColumn id="9" xr3:uid="{228B7E68-1CF7-47BE-B4FE-C75A998AC7B3}" name="Aandeel 2e_x000a_energiebron_x000a_[%]" dataDxfId="121" totalsRowDxfId="120"/>
    <tableColumn id="12" xr3:uid="{F4301C29-90A6-4B8F-9D68-7AF3C7C9A981}" name="Hybride" dataDxfId="119" totalsRowDxfId="118"/>
    <tableColumn id="14" xr3:uid="{25E4B974-7283-4F10-A3F3-2448C514EAA7}" name="Het Nieuwe_x000a_Draaien/_x000a_Rijden" dataDxfId="117" totalsRowDxfId="116"/>
    <tableColumn id="18" xr3:uid="{234BA8BB-AE82-420E-B125-F81C9AABEBDA}" name="CO2-impact _x000a_[kg CO2]" totalsRowFunction="sum" dataDxfId="115" totalsRowDxfId="114">
      <calculatedColumnFormula>IFERROR(
      TblMaatregelscore281316[[#This Row],[Score o.b.v. diesel]]*
          ((100%-TblMaatregelscore281316[[#This Row],[Aandeel 2e
energiebron
'[%']]])*INDEX(TblBrandstof[CO2 uitstoot verg 1l diesel],MATCH(TblMaatregelscore281316[[#This Row],[Energiebron]],TblBrandstof[Brandstof],0))+
          TblMaatregelscore281316[[#This Row],[Aandeel 2e
energiebron
'[%']]]*INDEX(TblBrandstof[CO2 uitstoot verg 1l diesel],MATCH(IF(OR(TblMaatregelscore281316[[#This Row],[2e energiebron]]="N.v.t.",TblMaatregelscore281316[[#This Row],[2e energiebron]]=""),TblMaatregelscore281316[[#This Row],[Energiebron]],TblMaatregelscore281316[[#This Row],[2e energiebron]]),TblBrandstof[Brandstof],0)))*
      IF(OR(TblMaatregelscore281316[[#This Row],[Type
motor]]="Elektrisch",TblMaatregelscore281316[[#This Row],[Hybride]]="Ja"),TblHybride[Waardering hybride],1)*
      IF(TblMaatregelscore281316[[#This Row],[Het Nieuwe
Draaien/
Rijden]]="Ja",TblHND[Waardering HND],1),"")</calculatedColumnFormula>
    </tableColumn>
    <tableColumn id="17" xr3:uid="{AD2B5FF1-3D93-47E0-AA26-29DD726EC14E}" name="Emissie_x000a_[kg CO2]" totalsRowFunction="sum" dataDxfId="113" totalsRowDxfId="112">
      <calculatedColumnFormula>IFERROR(TblMaatregelscore281316[[#This Row],[CO2-impact 
'[kg CO2']]]*VLOOKUP(TblMaatregelscore281316[[#This Row],[Type
motor]],TblMotortype[],2,0),"")</calculatedColumnFormula>
    </tableColumn>
    <tableColumn id="10" xr3:uid="{F6989ABD-9076-4C33-BE48-8280139D0AD1}" name="Controlemelding" dataDxfId="111" totalsRowDxfId="110">
      <calculatedColumnFormula>IF(TblMaatregelscore281316[[#This Row],[In te zetten
materieel]]&lt;&gt;"",
    IF(TblMaatregelscore281316[[#This Row],[Vermogen
motor
'[kW']]]="","Motorvermogen niet gevuld",
    IF(TblMaatregelscore281316[[#This Row],[Inzet (verdeel 1000 uur over het materieel)]]="","Draaiuren niet gevuld","")),
  "")</calculatedColumnFormula>
    </tableColumn>
  </tableColumns>
  <tableStyleInfo name="TableStyleMedium14" showFirstColumn="0" showLastColumn="0" showRowStripes="1" showColumnStripes="0"/>
</table>
</file>

<file path=xl/tables/table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6" xr:uid="{A8054D8C-9040-43F7-8A42-1121970A8855}" name="TblMaatregelscore281317" displayName="TblMaatregelscore281317" ref="B5:O26" totalsRowCount="1" headerRowDxfId="109" dataDxfId="108" totalsRowDxfId="107">
  <tableColumns count="14">
    <tableColumn id="1" xr3:uid="{949F7AB5-54A9-44BE-A47D-7122149A8963}" name="In te zetten_x000a_materieel" totalsRowLabel="Totaal" dataDxfId="106" totalsRowDxfId="105"/>
    <tableColumn id="2" xr3:uid="{12184C13-DE29-46DC-959A-01E9C3BCA317}" name="Vermogen_x000a_motor_x000a_[kW]" dataDxfId="104" totalsRowDxfId="103"/>
    <tableColumn id="3" xr3:uid="{DAEBFF8C-85B6-4DCB-A20D-CE4BD247F431}" name="Inzet (verdeel 1000 uur over het materieel)" totalsRowFunction="custom" dataDxfId="102" totalsRowDxfId="101">
      <totalsRowFormula>SUM(TblMaatregelscore281317[Inzet (verdeel 1000 uur over het materieel)])</totalsRowFormula>
    </tableColumn>
    <tableColumn id="4" xr3:uid="{C50499CB-C624-4962-927E-56871827E32D}" name="Energie_x000a_inhoud_x000a_[MJ]" totalsRowFunction="sum" dataDxfId="100" totalsRowDxfId="99">
      <calculatedColumnFormula>IFERROR(TblMaatregelscore281317[[#This Row],[Vermogen
motor
'[kW']]]*TblMaatregelscore281317[[#This Row],[Inzet (verdeel 1000 uur over het materieel)]]*VLOOKUP(TblMaatregelscore281317[[#This Row],[Vermogen
motor
'[kW']]],TblDieselgebruik[],2,1)*stookwaarde_diesel*bezettingsgraad,"")</calculatedColumnFormula>
    </tableColumn>
    <tableColumn id="5" xr3:uid="{B0C74E14-C9E4-4758-9BDC-40C250650350}" name="Score o.b.v. diesel" totalsRowFunction="sum" dataDxfId="98" totalsRowDxfId="97">
      <calculatedColumnFormula>IFERROR(TblMaatregelscore281317[[#This Row],[Energie
inhoud
'[MJ']]]/stookwaarde_diesel/dichtheid_diesel*emissiefactor_diesel,"")</calculatedColumnFormula>
    </tableColumn>
    <tableColumn id="6" xr3:uid="{11B69347-6061-45F4-9A1D-56120B7991A8}" name="Type_x000a_motor" dataDxfId="96" totalsRowDxfId="95"/>
    <tableColumn id="7" xr3:uid="{BA450867-ADE0-4E2F-8EC2-9DE4B40C5AB2}" name="Energiebron" dataDxfId="94" totalsRowDxfId="93"/>
    <tableColumn id="8" xr3:uid="{49819B16-068F-48B7-88B1-22E60E282F5B}" name="2e energiebron" dataDxfId="92" totalsRowDxfId="91"/>
    <tableColumn id="9" xr3:uid="{97D1C8B4-1DF3-47D2-A380-6997B4C4D6E6}" name="Aandeel 2e_x000a_energiebron_x000a_[%]" dataDxfId="90" totalsRowDxfId="89"/>
    <tableColumn id="12" xr3:uid="{7D44858C-C043-4F0D-B3EA-6BF868522EDA}" name="Hybride" dataDxfId="88" totalsRowDxfId="87"/>
    <tableColumn id="14" xr3:uid="{455BF242-94ED-43CE-88F5-D753772F8B7B}" name="Het Nieuwe_x000a_Draaien/_x000a_Rijden" dataDxfId="86" totalsRowDxfId="85"/>
    <tableColumn id="18" xr3:uid="{16154CAB-CB1D-4ED4-A88F-B5CE678923EA}" name="CO2-impact _x000a_[kg CO2]" totalsRowFunction="sum" dataDxfId="84" totalsRowDxfId="83">
      <calculatedColumnFormula>IFERROR(
      TblMaatregelscore281317[[#This Row],[Score o.b.v. diesel]]*
          ((100%-TblMaatregelscore281317[[#This Row],[Aandeel 2e
energiebron
'[%']]])*INDEX(TblBrandstof[CO2 uitstoot verg 1l diesel],MATCH(TblMaatregelscore281317[[#This Row],[Energiebron]],TblBrandstof[Brandstof],0))+
          TblMaatregelscore281317[[#This Row],[Aandeel 2e
energiebron
'[%']]]*INDEX(TblBrandstof[CO2 uitstoot verg 1l diesel],MATCH(IF(OR(TblMaatregelscore281317[[#This Row],[2e energiebron]]="N.v.t.",TblMaatregelscore281317[[#This Row],[2e energiebron]]=""),TblMaatregelscore281317[[#This Row],[Energiebron]],TblMaatregelscore281317[[#This Row],[2e energiebron]]),TblBrandstof[Brandstof],0)))*
      IF(OR(TblMaatregelscore281317[[#This Row],[Type
motor]]="Elektrisch",TblMaatregelscore281317[[#This Row],[Hybride]]="Ja"),TblHybride[Waardering hybride],1)*
      IF(TblMaatregelscore281317[[#This Row],[Het Nieuwe
Draaien/
Rijden]]="Ja",TblHND[Waardering HND],1),"")</calculatedColumnFormula>
    </tableColumn>
    <tableColumn id="17" xr3:uid="{496403DC-0D33-474C-98DD-B91AA6842D37}" name="Emissie_x000a_[kg CO2]" totalsRowFunction="sum" dataDxfId="82" totalsRowDxfId="81">
      <calculatedColumnFormula>IFERROR(TblMaatregelscore281317[[#This Row],[CO2-impact 
'[kg CO2']]]*VLOOKUP(TblMaatregelscore281317[[#This Row],[Type
motor]],TblMotortype[],2,0),"")</calculatedColumnFormula>
    </tableColumn>
    <tableColumn id="10" xr3:uid="{A9DC371A-384C-4E13-A531-058CC3C074A5}" name="Controlemelding" dataDxfId="80" totalsRowDxfId="79">
      <calculatedColumnFormula>IF(TblMaatregelscore281317[[#This Row],[In te zetten
materieel]]&lt;&gt;"",
    IF(TblMaatregelscore281317[[#This Row],[Vermogen
motor
'[kW']]]="","Motorvermogen niet gevuld",
    IF(TblMaatregelscore281317[[#This Row],[Inzet (verdeel 1000 uur over het materieel)]]="","Draaiuren niet gevuld","")),
  "")</calculatedColumnFormula>
    </tableColumn>
  </tableColumns>
  <tableStyleInfo name="TableStyleMedium14" showFirstColumn="0" showLastColumn="0" showRowStripes="1" showColumnStripes="0"/>
</table>
</file>

<file path=xl/tables/table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7" xr:uid="{C1C6E166-A62F-4AC0-9B9D-FDE591433302}" name="TblMaatregelscore281318" displayName="TblMaatregelscore281318" ref="B5:O26" totalsRowCount="1" headerRowDxfId="78" dataDxfId="77" totalsRowDxfId="76">
  <tableColumns count="14">
    <tableColumn id="1" xr3:uid="{2A07AF9C-2E29-40DB-AEAE-2110B9AB9CC1}" name="In te zetten_x000a_materieel" totalsRowLabel="Totaal" dataDxfId="75" totalsRowDxfId="74"/>
    <tableColumn id="2" xr3:uid="{12DE44FF-2261-4198-9066-F7E58ED20AB4}" name="Vermogen_x000a_motor_x000a_[kW]" dataDxfId="73" totalsRowDxfId="72"/>
    <tableColumn id="3" xr3:uid="{29C2394B-69A2-42F5-A6B8-88BE9E2E8D64}" name="Inzet (verdeel 1000 uur over het materieel)" totalsRowFunction="custom" dataDxfId="71" totalsRowDxfId="70">
      <totalsRowFormula>SUM(TblMaatregelscore281318[Inzet (verdeel 1000 uur over het materieel)])</totalsRowFormula>
    </tableColumn>
    <tableColumn id="4" xr3:uid="{FB6C61F7-F22B-4B46-BF98-5F2D0D036490}" name="Energie_x000a_inhoud_x000a_[MJ]" totalsRowFunction="sum" dataDxfId="69" totalsRowDxfId="68">
      <calculatedColumnFormula>IFERROR(TblMaatregelscore281318[[#This Row],[Vermogen
motor
'[kW']]]*TblMaatregelscore281318[[#This Row],[Inzet (verdeel 1000 uur over het materieel)]]*VLOOKUP(TblMaatregelscore281318[[#This Row],[Vermogen
motor
'[kW']]],TblDieselgebruik[],2,1)*stookwaarde_diesel*bezettingsgraad,"")</calculatedColumnFormula>
    </tableColumn>
    <tableColumn id="5" xr3:uid="{E519EAAE-2935-426C-9C6B-134D6F44B561}" name="Score o.b.v. diesel" totalsRowFunction="sum" dataDxfId="67" totalsRowDxfId="66">
      <calculatedColumnFormula>IFERROR(TblMaatregelscore281318[[#This Row],[Energie
inhoud
'[MJ']]]/stookwaarde_diesel/dichtheid_diesel*emissiefactor_diesel,"")</calculatedColumnFormula>
    </tableColumn>
    <tableColumn id="6" xr3:uid="{FA76585C-3296-4470-9E44-DB989874ADC3}" name="Type_x000a_motor" dataDxfId="65" totalsRowDxfId="64"/>
    <tableColumn id="7" xr3:uid="{53CB7365-F71D-4656-8ED2-39648B1AEE83}" name="Energiebron" dataDxfId="63" totalsRowDxfId="62"/>
    <tableColumn id="8" xr3:uid="{D79091AE-04CE-437F-AC24-2FBA2C26F88B}" name="2e energiebron" dataDxfId="61" totalsRowDxfId="60"/>
    <tableColumn id="9" xr3:uid="{18FC0A13-E493-485C-B603-DA85BD645BA3}" name="Aandeel 2e_x000a_energiebron_x000a_[%]" dataDxfId="59" totalsRowDxfId="58"/>
    <tableColumn id="12" xr3:uid="{9CF472C4-45EB-436A-AC19-49A772CA46F1}" name="Hybride" dataDxfId="57" totalsRowDxfId="56"/>
    <tableColumn id="14" xr3:uid="{BD50BB09-8C21-46B6-B733-E658868245A3}" name="Het Nieuwe_x000a_Draaien/_x000a_Rijden" dataDxfId="55" totalsRowDxfId="54"/>
    <tableColumn id="18" xr3:uid="{02ADB145-6F99-46E4-A285-05B968326ED1}" name="CO2-impact _x000a_[kg CO2]" totalsRowFunction="sum" dataDxfId="53" totalsRowDxfId="52">
      <calculatedColumnFormula>IFERROR(
      TblMaatregelscore281318[[#This Row],[Score o.b.v. diesel]]*
          ((100%-TblMaatregelscore281318[[#This Row],[Aandeel 2e
energiebron
'[%']]])*INDEX(TblBrandstof[CO2 uitstoot verg 1l diesel],MATCH(TblMaatregelscore281318[[#This Row],[Energiebron]],TblBrandstof[Brandstof],0))+
          TblMaatregelscore281318[[#This Row],[Aandeel 2e
energiebron
'[%']]]*INDEX(TblBrandstof[CO2 uitstoot verg 1l diesel],MATCH(IF(OR(TblMaatregelscore281318[[#This Row],[2e energiebron]]="N.v.t.",TblMaatregelscore281318[[#This Row],[2e energiebron]]=""),TblMaatregelscore281318[[#This Row],[Energiebron]],TblMaatregelscore281318[[#This Row],[2e energiebron]]),TblBrandstof[Brandstof],0)))*
      IF(OR(TblMaatregelscore281318[[#This Row],[Type
motor]]="Elektrisch",TblMaatregelscore281318[[#This Row],[Hybride]]="Ja"),TblHybride[Waardering hybride],1)*
      IF(TblMaatregelscore281318[[#This Row],[Het Nieuwe
Draaien/
Rijden]]="Ja",TblHND[Waardering HND],1),"")</calculatedColumnFormula>
    </tableColumn>
    <tableColumn id="17" xr3:uid="{AFA35ACA-3F28-4A87-A4D1-8583CF2B5A8C}" name="Emissie_x000a_[kg CO2]" totalsRowFunction="sum" dataDxfId="51" totalsRowDxfId="50">
      <calculatedColumnFormula>IFERROR(TblMaatregelscore281318[[#This Row],[CO2-impact 
'[kg CO2']]]*VLOOKUP(TblMaatregelscore281318[[#This Row],[Type
motor]],TblMotortype[],2,0),"")</calculatedColumnFormula>
    </tableColumn>
    <tableColumn id="10" xr3:uid="{70D0137D-BF36-4D07-A5B3-27DEFCD47098}" name="Controlemelding" dataDxfId="49" totalsRowDxfId="48">
      <calculatedColumnFormula>IF(TblMaatregelscore281318[[#This Row],[In te zetten
materieel]]&lt;&gt;"",
    IF(TblMaatregelscore281318[[#This Row],[Vermogen
motor
'[kW']]]="","Motorvermogen niet gevuld",
    IF(TblMaatregelscore281318[[#This Row],[Inzet (verdeel 1000 uur over het materieel)]]="","Draaiuren niet gevuld","")),
  "")</calculatedColumnFormula>
    </tableColumn>
  </tableColumns>
  <tableStyleInfo name="TableStyleMedium14" showFirstColumn="0" showLastColumn="0" showRowStripes="1" showColumnStripes="0"/>
</table>
</file>

<file path=xl/tables/table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C015D6DB-F63C-444D-802C-66F85349053C}" name="TblDieselgebruik" displayName="TblDieselgebruik" ref="A6:B9" totalsRowShown="0" headerRowDxfId="47" dataDxfId="46">
  <autoFilter ref="A6:B9" xr:uid="{C015D6DB-F63C-444D-802C-66F85349053C}"/>
  <tableColumns count="2">
    <tableColumn id="1" xr3:uid="{06FD5E9E-1351-4357-9BA5-2864682D6C49}" name="kW" dataDxfId="45"/>
    <tableColumn id="2" xr3:uid="{F31EDE89-A6D2-4D2B-BCA3-412E5C42BCCE}" name="kg/kWh" dataDxfId="44" dataCellStyle="Komma"/>
  </tableColumns>
  <tableStyleInfo name="TableStyleMedium14" showFirstColumn="0" showLastColumn="0" showRowStripes="1" showColumnStripes="0"/>
</table>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0.xml.rels><?xml version="1.0" encoding="UTF-8" standalone="yes"?>
<Relationships xmlns="http://schemas.openxmlformats.org/package/2006/relationships"><Relationship Id="rId3" Type="http://schemas.openxmlformats.org/officeDocument/2006/relationships/vmlDrawing" Target="../drawings/vmlDrawing7.vml"/><Relationship Id="rId2" Type="http://schemas.openxmlformats.org/officeDocument/2006/relationships/drawing" Target="../drawings/drawing7.xml"/><Relationship Id="rId1" Type="http://schemas.openxmlformats.org/officeDocument/2006/relationships/printerSettings" Target="../printerSettings/printerSettings8.bin"/><Relationship Id="rId5" Type="http://schemas.openxmlformats.org/officeDocument/2006/relationships/table" Target="../tables/table7.xml"/><Relationship Id="rId4" Type="http://schemas.openxmlformats.org/officeDocument/2006/relationships/ctrlProp" Target="../ctrlProps/ctrlProp7.xml"/></Relationships>
</file>

<file path=xl/worksheets/_rels/sheet11.xml.rels><?xml version="1.0" encoding="UTF-8" standalone="yes"?>
<Relationships xmlns="http://schemas.openxmlformats.org/package/2006/relationships"><Relationship Id="rId3" Type="http://schemas.openxmlformats.org/officeDocument/2006/relationships/vmlDrawing" Target="../drawings/vmlDrawing8.vml"/><Relationship Id="rId2" Type="http://schemas.openxmlformats.org/officeDocument/2006/relationships/drawing" Target="../drawings/drawing8.xml"/><Relationship Id="rId1" Type="http://schemas.openxmlformats.org/officeDocument/2006/relationships/printerSettings" Target="../printerSettings/printerSettings9.bin"/><Relationship Id="rId5" Type="http://schemas.openxmlformats.org/officeDocument/2006/relationships/table" Target="../tables/table8.xml"/><Relationship Id="rId4" Type="http://schemas.openxmlformats.org/officeDocument/2006/relationships/ctrlProp" Target="../ctrlProps/ctrlProp8.xml"/></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3.xml.rels><?xml version="1.0" encoding="UTF-8" standalone="yes"?>
<Relationships xmlns="http://schemas.openxmlformats.org/package/2006/relationships"><Relationship Id="rId8" Type="http://schemas.openxmlformats.org/officeDocument/2006/relationships/table" Target="../tables/table15.xml"/><Relationship Id="rId3" Type="http://schemas.openxmlformats.org/officeDocument/2006/relationships/table" Target="../tables/table10.xml"/><Relationship Id="rId7" Type="http://schemas.openxmlformats.org/officeDocument/2006/relationships/table" Target="../tables/table14.xml"/><Relationship Id="rId2" Type="http://schemas.openxmlformats.org/officeDocument/2006/relationships/table" Target="../tables/table9.xml"/><Relationship Id="rId1" Type="http://schemas.openxmlformats.org/officeDocument/2006/relationships/hyperlink" Target="https://www.co2emissiefactoren.nl/lijst-emissiefactoren/" TargetMode="External"/><Relationship Id="rId6" Type="http://schemas.openxmlformats.org/officeDocument/2006/relationships/table" Target="../tables/table13.xml"/><Relationship Id="rId5" Type="http://schemas.openxmlformats.org/officeDocument/2006/relationships/table" Target="../tables/table12.xml"/><Relationship Id="rId10" Type="http://schemas.openxmlformats.org/officeDocument/2006/relationships/table" Target="../tables/table17.xml"/><Relationship Id="rId4" Type="http://schemas.openxmlformats.org/officeDocument/2006/relationships/table" Target="../tables/table11.xml"/><Relationship Id="rId9" Type="http://schemas.openxmlformats.org/officeDocument/2006/relationships/table" Target="../tables/table16.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2.bin"/><Relationship Id="rId5" Type="http://schemas.openxmlformats.org/officeDocument/2006/relationships/table" Target="../tables/table1.xml"/><Relationship Id="rId4" Type="http://schemas.openxmlformats.org/officeDocument/2006/relationships/ctrlProp" Target="../ctrlProps/ctrlProp1.xml"/></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2.xml"/><Relationship Id="rId1" Type="http://schemas.openxmlformats.org/officeDocument/2006/relationships/printerSettings" Target="../printerSettings/printerSettings3.bin"/><Relationship Id="rId5" Type="http://schemas.openxmlformats.org/officeDocument/2006/relationships/table" Target="../tables/table2.xml"/><Relationship Id="rId4" Type="http://schemas.openxmlformats.org/officeDocument/2006/relationships/ctrlProp" Target="../ctrlProps/ctrlProp2.xml"/></Relationships>
</file>

<file path=xl/worksheets/_rels/sheet6.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3.xml"/><Relationship Id="rId1" Type="http://schemas.openxmlformats.org/officeDocument/2006/relationships/printerSettings" Target="../printerSettings/printerSettings4.bin"/><Relationship Id="rId5" Type="http://schemas.openxmlformats.org/officeDocument/2006/relationships/table" Target="../tables/table3.xml"/><Relationship Id="rId4" Type="http://schemas.openxmlformats.org/officeDocument/2006/relationships/ctrlProp" Target="../ctrlProps/ctrlProp3.xml"/></Relationships>
</file>

<file path=xl/worksheets/_rels/sheet7.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drawing" Target="../drawings/drawing4.xml"/><Relationship Id="rId1" Type="http://schemas.openxmlformats.org/officeDocument/2006/relationships/printerSettings" Target="../printerSettings/printerSettings5.bin"/><Relationship Id="rId5" Type="http://schemas.openxmlformats.org/officeDocument/2006/relationships/table" Target="../tables/table4.xml"/><Relationship Id="rId4" Type="http://schemas.openxmlformats.org/officeDocument/2006/relationships/ctrlProp" Target="../ctrlProps/ctrlProp4.xml"/></Relationships>
</file>

<file path=xl/worksheets/_rels/sheet8.xml.rels><?xml version="1.0" encoding="UTF-8" standalone="yes"?>
<Relationships xmlns="http://schemas.openxmlformats.org/package/2006/relationships"><Relationship Id="rId3" Type="http://schemas.openxmlformats.org/officeDocument/2006/relationships/vmlDrawing" Target="../drawings/vmlDrawing5.vml"/><Relationship Id="rId2" Type="http://schemas.openxmlformats.org/officeDocument/2006/relationships/drawing" Target="../drawings/drawing5.xml"/><Relationship Id="rId1" Type="http://schemas.openxmlformats.org/officeDocument/2006/relationships/printerSettings" Target="../printerSettings/printerSettings6.bin"/><Relationship Id="rId5" Type="http://schemas.openxmlformats.org/officeDocument/2006/relationships/table" Target="../tables/table5.xml"/><Relationship Id="rId4" Type="http://schemas.openxmlformats.org/officeDocument/2006/relationships/ctrlProp" Target="../ctrlProps/ctrlProp5.xml"/></Relationships>
</file>

<file path=xl/worksheets/_rels/sheet9.xml.rels><?xml version="1.0" encoding="UTF-8" standalone="yes"?>
<Relationships xmlns="http://schemas.openxmlformats.org/package/2006/relationships"><Relationship Id="rId3" Type="http://schemas.openxmlformats.org/officeDocument/2006/relationships/vmlDrawing" Target="../drawings/vmlDrawing6.vml"/><Relationship Id="rId2" Type="http://schemas.openxmlformats.org/officeDocument/2006/relationships/drawing" Target="../drawings/drawing6.xml"/><Relationship Id="rId1" Type="http://schemas.openxmlformats.org/officeDocument/2006/relationships/printerSettings" Target="../printerSettings/printerSettings7.bin"/><Relationship Id="rId5" Type="http://schemas.openxmlformats.org/officeDocument/2006/relationships/table" Target="../tables/table6.xml"/><Relationship Id="rId4" Type="http://schemas.openxmlformats.org/officeDocument/2006/relationships/ctrlProp" Target="../ctrlProps/ctrlProp6.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11C4B3C-37AD-6B47-B25B-BD97F420DE4B}">
  <sheetPr codeName="Blad6"/>
  <dimension ref="A1:I87"/>
  <sheetViews>
    <sheetView zoomScale="85" zoomScaleNormal="85" workbookViewId="0">
      <selection activeCell="D2" sqref="D2:E3"/>
    </sheetView>
  </sheetViews>
  <sheetFormatPr defaultColWidth="11" defaultRowHeight="15.75" x14ac:dyDescent="0.25"/>
  <cols>
    <col min="2" max="2" width="29.5" customWidth="1"/>
    <col min="4" max="4" width="23.5" customWidth="1"/>
    <col min="5" max="5" width="17.375" customWidth="1"/>
  </cols>
  <sheetData>
    <row r="1" spans="1:6" x14ac:dyDescent="0.25">
      <c r="A1" s="2" t="s">
        <v>129</v>
      </c>
      <c r="B1" s="2"/>
      <c r="C1" s="2"/>
      <c r="D1" s="2" t="s">
        <v>35</v>
      </c>
    </row>
    <row r="2" spans="1:6" x14ac:dyDescent="0.25">
      <c r="B2" s="2" t="s">
        <v>8</v>
      </c>
    </row>
    <row r="3" spans="1:6" x14ac:dyDescent="0.25">
      <c r="B3" s="1" t="s">
        <v>0</v>
      </c>
      <c r="C3" s="1" t="s">
        <v>3</v>
      </c>
      <c r="D3" s="1" t="s">
        <v>7</v>
      </c>
    </row>
    <row r="4" spans="1:6" x14ac:dyDescent="0.25">
      <c r="B4" t="s">
        <v>1</v>
      </c>
    </row>
    <row r="5" spans="1:6" x14ac:dyDescent="0.25">
      <c r="B5" t="s">
        <v>2</v>
      </c>
      <c r="C5" t="s">
        <v>4</v>
      </c>
      <c r="D5" t="s">
        <v>10</v>
      </c>
    </row>
    <row r="6" spans="1:6" x14ac:dyDescent="0.25">
      <c r="B6" t="s">
        <v>5</v>
      </c>
      <c r="C6" t="s">
        <v>6</v>
      </c>
      <c r="D6" t="s">
        <v>41</v>
      </c>
      <c r="E6" t="s">
        <v>43</v>
      </c>
    </row>
    <row r="7" spans="1:6" x14ac:dyDescent="0.25">
      <c r="B7" t="s">
        <v>36</v>
      </c>
      <c r="D7" t="s">
        <v>42</v>
      </c>
      <c r="E7" t="s">
        <v>44</v>
      </c>
    </row>
    <row r="8" spans="1:6" x14ac:dyDescent="0.25">
      <c r="E8" t="s">
        <v>45</v>
      </c>
    </row>
    <row r="9" spans="1:6" x14ac:dyDescent="0.25">
      <c r="E9" t="s">
        <v>46</v>
      </c>
      <c r="F9" t="s">
        <v>48</v>
      </c>
    </row>
    <row r="10" spans="1:6" x14ac:dyDescent="0.25">
      <c r="E10" t="s">
        <v>47</v>
      </c>
    </row>
    <row r="11" spans="1:6" x14ac:dyDescent="0.25">
      <c r="E11" t="s">
        <v>160</v>
      </c>
    </row>
    <row r="12" spans="1:6" x14ac:dyDescent="0.25">
      <c r="E12" t="s">
        <v>161</v>
      </c>
    </row>
    <row r="13" spans="1:6" x14ac:dyDescent="0.25">
      <c r="B13" t="s">
        <v>37</v>
      </c>
      <c r="D13" t="s">
        <v>49</v>
      </c>
      <c r="E13" t="s">
        <v>50</v>
      </c>
    </row>
    <row r="14" spans="1:6" x14ac:dyDescent="0.25">
      <c r="E14" t="s">
        <v>51</v>
      </c>
    </row>
    <row r="15" spans="1:6" x14ac:dyDescent="0.25">
      <c r="E15" t="s">
        <v>52</v>
      </c>
    </row>
    <row r="16" spans="1:6" x14ac:dyDescent="0.25">
      <c r="E16" t="s">
        <v>53</v>
      </c>
      <c r="F16" t="s">
        <v>66</v>
      </c>
    </row>
    <row r="17" spans="1:5" x14ac:dyDescent="0.25">
      <c r="E17" t="s">
        <v>54</v>
      </c>
    </row>
    <row r="18" spans="1:5" x14ac:dyDescent="0.25">
      <c r="E18" t="s">
        <v>55</v>
      </c>
    </row>
    <row r="19" spans="1:5" x14ac:dyDescent="0.25">
      <c r="E19" t="s">
        <v>56</v>
      </c>
    </row>
    <row r="20" spans="1:5" x14ac:dyDescent="0.25">
      <c r="E20" t="s">
        <v>57</v>
      </c>
    </row>
    <row r="21" spans="1:5" x14ac:dyDescent="0.25">
      <c r="E21" t="s">
        <v>58</v>
      </c>
    </row>
    <row r="22" spans="1:5" x14ac:dyDescent="0.25">
      <c r="E22" t="s">
        <v>59</v>
      </c>
    </row>
    <row r="23" spans="1:5" x14ac:dyDescent="0.25">
      <c r="E23" t="s">
        <v>60</v>
      </c>
    </row>
    <row r="24" spans="1:5" x14ac:dyDescent="0.25">
      <c r="E24" t="s">
        <v>61</v>
      </c>
    </row>
    <row r="25" spans="1:5" x14ac:dyDescent="0.25">
      <c r="E25" t="s">
        <v>62</v>
      </c>
    </row>
    <row r="26" spans="1:5" x14ac:dyDescent="0.25">
      <c r="E26" t="s">
        <v>63</v>
      </c>
    </row>
    <row r="27" spans="1:5" x14ac:dyDescent="0.25">
      <c r="E27" t="s">
        <v>64</v>
      </c>
    </row>
    <row r="28" spans="1:5" x14ac:dyDescent="0.25">
      <c r="E28" t="s">
        <v>65</v>
      </c>
    </row>
    <row r="30" spans="1:5" x14ac:dyDescent="0.25">
      <c r="A30" t="s">
        <v>67</v>
      </c>
      <c r="B30" t="s">
        <v>38</v>
      </c>
    </row>
    <row r="31" spans="1:5" x14ac:dyDescent="0.25">
      <c r="A31" t="s">
        <v>67</v>
      </c>
      <c r="B31" t="s">
        <v>68</v>
      </c>
    </row>
    <row r="32" spans="1:5" x14ac:dyDescent="0.25">
      <c r="B32" t="s">
        <v>39</v>
      </c>
    </row>
    <row r="33" spans="1:9" x14ac:dyDescent="0.25">
      <c r="B33" t="s">
        <v>40</v>
      </c>
    </row>
    <row r="36" spans="1:9" x14ac:dyDescent="0.25">
      <c r="B36" s="2" t="s">
        <v>149</v>
      </c>
    </row>
    <row r="38" spans="1:9" x14ac:dyDescent="0.25">
      <c r="A38" s="2" t="s">
        <v>26</v>
      </c>
      <c r="B38" s="2" t="s">
        <v>27</v>
      </c>
    </row>
    <row r="39" spans="1:9" x14ac:dyDescent="0.25">
      <c r="G39" t="s">
        <v>23</v>
      </c>
    </row>
    <row r="40" spans="1:9" x14ac:dyDescent="0.25">
      <c r="B40" t="s">
        <v>102</v>
      </c>
      <c r="C40" t="s">
        <v>103</v>
      </c>
    </row>
    <row r="41" spans="1:9" x14ac:dyDescent="0.25">
      <c r="B41" t="s">
        <v>2</v>
      </c>
      <c r="C41" t="s">
        <v>11</v>
      </c>
    </row>
    <row r="42" spans="1:9" x14ac:dyDescent="0.25">
      <c r="B42" t="s">
        <v>5</v>
      </c>
      <c r="C42" t="s">
        <v>11</v>
      </c>
    </row>
    <row r="43" spans="1:9" x14ac:dyDescent="0.25">
      <c r="B43" t="s">
        <v>12</v>
      </c>
      <c r="C43">
        <v>0.26</v>
      </c>
      <c r="D43" t="s">
        <v>13</v>
      </c>
      <c r="E43" t="s">
        <v>14</v>
      </c>
      <c r="G43" t="s">
        <v>19</v>
      </c>
      <c r="H43" t="s">
        <v>20</v>
      </c>
    </row>
    <row r="44" spans="1:9" x14ac:dyDescent="0.25">
      <c r="C44">
        <v>0.255</v>
      </c>
      <c r="D44" t="s">
        <v>13</v>
      </c>
      <c r="E44" t="s">
        <v>15</v>
      </c>
    </row>
    <row r="45" spans="1:9" x14ac:dyDescent="0.25">
      <c r="C45">
        <v>0.25</v>
      </c>
      <c r="D45" t="s">
        <v>13</v>
      </c>
      <c r="E45" t="s">
        <v>16</v>
      </c>
    </row>
    <row r="47" spans="1:9" x14ac:dyDescent="0.25">
      <c r="B47" t="s">
        <v>18</v>
      </c>
      <c r="C47">
        <v>42.8</v>
      </c>
      <c r="D47" t="s">
        <v>17</v>
      </c>
      <c r="G47" t="s">
        <v>19</v>
      </c>
      <c r="H47" t="s">
        <v>21</v>
      </c>
      <c r="I47" t="s">
        <v>22</v>
      </c>
    </row>
    <row r="49" spans="1:9" x14ac:dyDescent="0.25">
      <c r="B49" t="s">
        <v>25</v>
      </c>
      <c r="C49" s="3">
        <v>0.6</v>
      </c>
      <c r="G49" t="s">
        <v>19</v>
      </c>
      <c r="H49" t="s">
        <v>24</v>
      </c>
    </row>
    <row r="51" spans="1:9" x14ac:dyDescent="0.25">
      <c r="A51" s="2"/>
    </row>
    <row r="53" spans="1:9" x14ac:dyDescent="0.25">
      <c r="A53" s="2" t="s">
        <v>34</v>
      </c>
      <c r="B53" s="2" t="s">
        <v>69</v>
      </c>
    </row>
    <row r="54" spans="1:9" x14ac:dyDescent="0.25">
      <c r="B54" t="s">
        <v>100</v>
      </c>
      <c r="C54" t="s">
        <v>101</v>
      </c>
    </row>
    <row r="55" spans="1:9" x14ac:dyDescent="0.25">
      <c r="B55" t="s">
        <v>28</v>
      </c>
      <c r="C55" t="s">
        <v>29</v>
      </c>
    </row>
    <row r="56" spans="1:9" x14ac:dyDescent="0.25">
      <c r="B56" t="s">
        <v>18</v>
      </c>
      <c r="C56">
        <v>42.8</v>
      </c>
      <c r="D56" t="s">
        <v>30</v>
      </c>
      <c r="G56" t="s">
        <v>19</v>
      </c>
      <c r="H56" t="s">
        <v>21</v>
      </c>
      <c r="I56" t="s">
        <v>22</v>
      </c>
    </row>
    <row r="57" spans="1:9" x14ac:dyDescent="0.25">
      <c r="B57" t="s">
        <v>31</v>
      </c>
      <c r="C57">
        <v>0.84</v>
      </c>
      <c r="D57" t="s">
        <v>32</v>
      </c>
      <c r="G57" t="s">
        <v>19</v>
      </c>
      <c r="H57" t="s">
        <v>21</v>
      </c>
      <c r="I57" t="s">
        <v>22</v>
      </c>
    </row>
    <row r="58" spans="1:9" x14ac:dyDescent="0.25">
      <c r="B58" t="s">
        <v>33</v>
      </c>
      <c r="C58">
        <v>3.262</v>
      </c>
      <c r="D58" t="s">
        <v>9</v>
      </c>
      <c r="G58" t="s">
        <v>19</v>
      </c>
      <c r="H58" t="s">
        <v>21</v>
      </c>
      <c r="I58" t="s">
        <v>22</v>
      </c>
    </row>
    <row r="62" spans="1:9" x14ac:dyDescent="0.25">
      <c r="A62" s="2" t="s">
        <v>85</v>
      </c>
      <c r="B62" s="2" t="s">
        <v>83</v>
      </c>
    </row>
    <row r="63" spans="1:9" x14ac:dyDescent="0.25">
      <c r="B63" t="s">
        <v>97</v>
      </c>
      <c r="C63" t="s">
        <v>99</v>
      </c>
    </row>
    <row r="64" spans="1:9" x14ac:dyDescent="0.25">
      <c r="B64" t="s">
        <v>28</v>
      </c>
      <c r="C64" t="s">
        <v>29</v>
      </c>
    </row>
    <row r="65" spans="1:8" x14ac:dyDescent="0.25">
      <c r="B65" t="s">
        <v>98</v>
      </c>
      <c r="C65" t="s">
        <v>128</v>
      </c>
      <c r="E65" t="s">
        <v>87</v>
      </c>
      <c r="G65" t="s">
        <v>19</v>
      </c>
      <c r="H65" t="s">
        <v>21</v>
      </c>
    </row>
    <row r="66" spans="1:8" x14ac:dyDescent="0.25">
      <c r="B66" t="s">
        <v>93</v>
      </c>
      <c r="C66" s="3">
        <v>0.8</v>
      </c>
      <c r="D66" t="s">
        <v>95</v>
      </c>
    </row>
    <row r="67" spans="1:8" x14ac:dyDescent="0.25">
      <c r="B67" t="s">
        <v>94</v>
      </c>
      <c r="C67" s="3">
        <v>0.95</v>
      </c>
    </row>
    <row r="69" spans="1:8" x14ac:dyDescent="0.25">
      <c r="A69" s="2" t="s">
        <v>86</v>
      </c>
      <c r="B69" s="2" t="s">
        <v>73</v>
      </c>
    </row>
    <row r="70" spans="1:8" x14ac:dyDescent="0.25">
      <c r="B70" t="s">
        <v>88</v>
      </c>
      <c r="C70" t="s">
        <v>89</v>
      </c>
    </row>
    <row r="71" spans="1:8" x14ac:dyDescent="0.25">
      <c r="D71" t="s">
        <v>90</v>
      </c>
    </row>
    <row r="72" spans="1:8" x14ac:dyDescent="0.25">
      <c r="B72" t="s">
        <v>91</v>
      </c>
      <c r="C72" t="s">
        <v>43</v>
      </c>
      <c r="D72">
        <v>2</v>
      </c>
      <c r="F72" t="s">
        <v>96</v>
      </c>
    </row>
    <row r="73" spans="1:8" x14ac:dyDescent="0.25">
      <c r="C73" t="s">
        <v>44</v>
      </c>
      <c r="D73">
        <v>1.5</v>
      </c>
      <c r="F73" t="s">
        <v>96</v>
      </c>
    </row>
    <row r="74" spans="1:8" x14ac:dyDescent="0.25">
      <c r="C74" t="s">
        <v>92</v>
      </c>
      <c r="D74">
        <v>1</v>
      </c>
      <c r="F74" t="s">
        <v>96</v>
      </c>
    </row>
    <row r="75" spans="1:8" x14ac:dyDescent="0.25">
      <c r="C75" t="s">
        <v>46</v>
      </c>
      <c r="D75">
        <v>0.75</v>
      </c>
      <c r="F75" t="s">
        <v>96</v>
      </c>
    </row>
    <row r="76" spans="1:8" x14ac:dyDescent="0.25">
      <c r="C76" t="s">
        <v>47</v>
      </c>
      <c r="D76">
        <v>0.75</v>
      </c>
      <c r="F76" t="s">
        <v>96</v>
      </c>
    </row>
    <row r="79" spans="1:8" x14ac:dyDescent="0.25">
      <c r="A79" s="2" t="s">
        <v>71</v>
      </c>
      <c r="B79" s="2" t="s">
        <v>74</v>
      </c>
    </row>
    <row r="80" spans="1:8" x14ac:dyDescent="0.25">
      <c r="A80" s="2"/>
      <c r="B80" t="s">
        <v>81</v>
      </c>
      <c r="C80" t="s">
        <v>70</v>
      </c>
    </row>
    <row r="81" spans="1:3" x14ac:dyDescent="0.25">
      <c r="B81" t="s">
        <v>82</v>
      </c>
      <c r="C81" t="s">
        <v>84</v>
      </c>
    </row>
    <row r="82" spans="1:3" x14ac:dyDescent="0.25">
      <c r="B82" t="s">
        <v>80</v>
      </c>
      <c r="C82" t="s">
        <v>70</v>
      </c>
    </row>
    <row r="83" spans="1:3" x14ac:dyDescent="0.25">
      <c r="A83" s="2"/>
      <c r="B83" t="s">
        <v>77</v>
      </c>
      <c r="C83" t="s">
        <v>75</v>
      </c>
    </row>
    <row r="84" spans="1:3" x14ac:dyDescent="0.25">
      <c r="A84" s="2"/>
    </row>
    <row r="86" spans="1:3" x14ac:dyDescent="0.25">
      <c r="A86" s="2" t="s">
        <v>72</v>
      </c>
      <c r="B86" s="2" t="s">
        <v>76</v>
      </c>
    </row>
    <row r="87" spans="1:3" x14ac:dyDescent="0.25">
      <c r="B87" t="s">
        <v>78</v>
      </c>
      <c r="C87" t="s">
        <v>79</v>
      </c>
    </row>
  </sheetData>
  <pageMargins left="0.7" right="0.7" top="0.75" bottom="0.75" header="0.3" footer="0.3"/>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CDE7B55-1B09-4633-BE2B-A7EF814CDFCC}">
  <sheetPr codeName="Blad11">
    <tabColor theme="5" tint="0.59999389629810485"/>
    <pageSetUpPr fitToPage="1"/>
  </sheetPr>
  <dimension ref="B1:O31"/>
  <sheetViews>
    <sheetView showGridLines="0" zoomScaleNormal="100" workbookViewId="0">
      <selection activeCell="B6" sqref="B6"/>
    </sheetView>
  </sheetViews>
  <sheetFormatPr defaultColWidth="11" defaultRowHeight="12.75" x14ac:dyDescent="0.2"/>
  <cols>
    <col min="1" max="1" width="2.625" style="4" customWidth="1"/>
    <col min="2" max="2" width="20.625" style="4" customWidth="1"/>
    <col min="3" max="4" width="10.625" style="4" customWidth="1"/>
    <col min="5" max="5" width="11.5" style="4" hidden="1" customWidth="1"/>
    <col min="6" max="6" width="9.375" style="4" hidden="1" customWidth="1"/>
    <col min="7" max="7" width="10.625" style="4" customWidth="1"/>
    <col min="8" max="9" width="20.625" style="4" customWidth="1"/>
    <col min="10" max="10" width="12.625" style="4" customWidth="1"/>
    <col min="11" max="11" width="7.625" style="20" bestFit="1" customWidth="1"/>
    <col min="12" max="12" width="7.625" style="20" customWidth="1"/>
    <col min="13" max="13" width="11.75" style="4" hidden="1" customWidth="1"/>
    <col min="14" max="14" width="12.625" style="4" customWidth="1"/>
    <col min="15" max="15" width="20.625" style="4" customWidth="1"/>
    <col min="16" max="16" width="11.625" style="4" bestFit="1" customWidth="1"/>
    <col min="17" max="18" width="11" style="4"/>
    <col min="19" max="19" width="11.625" style="4" bestFit="1" customWidth="1"/>
    <col min="20" max="16384" width="11" style="4"/>
  </cols>
  <sheetData>
    <row r="1" spans="2:15" ht="14.25" x14ac:dyDescent="0.25">
      <c r="B1" s="8" t="s">
        <v>219</v>
      </c>
    </row>
    <row r="2" spans="2:15" ht="13.5" thickBot="1" x14ac:dyDescent="0.25">
      <c r="B2" s="86" t="s">
        <v>183</v>
      </c>
      <c r="C2" s="87"/>
      <c r="D2" s="96"/>
      <c r="E2" s="97"/>
      <c r="F2" s="97"/>
      <c r="G2" s="98"/>
    </row>
    <row r="3" spans="2:15" ht="13.5" customHeight="1" thickTop="1" thickBot="1" x14ac:dyDescent="0.25">
      <c r="B3" s="88" t="s">
        <v>184</v>
      </c>
      <c r="C3" s="89"/>
      <c r="D3" s="99"/>
      <c r="E3" s="100"/>
      <c r="F3" s="100"/>
      <c r="G3" s="101"/>
    </row>
    <row r="4" spans="2:15" ht="13.5" thickTop="1" x14ac:dyDescent="0.2"/>
    <row r="5" spans="2:15" ht="80.25" x14ac:dyDescent="0.25">
      <c r="B5" s="9" t="s">
        <v>204</v>
      </c>
      <c r="C5" s="17" t="s">
        <v>203</v>
      </c>
      <c r="D5" s="17" t="s">
        <v>199</v>
      </c>
      <c r="E5" s="17" t="s">
        <v>206</v>
      </c>
      <c r="F5" s="17" t="s">
        <v>207</v>
      </c>
      <c r="G5" s="18" t="s">
        <v>205</v>
      </c>
      <c r="H5" s="18" t="s">
        <v>171</v>
      </c>
      <c r="I5" s="19" t="s">
        <v>202</v>
      </c>
      <c r="J5" s="17" t="s">
        <v>208</v>
      </c>
      <c r="K5" s="21" t="s">
        <v>39</v>
      </c>
      <c r="L5" s="23" t="s">
        <v>269</v>
      </c>
      <c r="M5" s="24" t="s">
        <v>214</v>
      </c>
      <c r="N5" s="17" t="s">
        <v>221</v>
      </c>
      <c r="O5" s="4" t="s">
        <v>185</v>
      </c>
    </row>
    <row r="6" spans="2:15" x14ac:dyDescent="0.2">
      <c r="B6" s="42"/>
      <c r="C6" s="42"/>
      <c r="D6" s="42"/>
      <c r="E6" s="43" t="str">
        <f>IFERROR(TblMaatregelscore281317[[#This Row],[Vermogen
motor
'[kW']]]*TblMaatregelscore281317[[#This Row],[Inzet (verdeel 1000 uur over het materieel)]]*VLOOKUP(TblMaatregelscore281317[[#This Row],[Vermogen
motor
'[kW']]],TblDieselgebruik[],2,1)*stookwaarde_diesel*bezettingsgraad,"")</f>
        <v/>
      </c>
      <c r="F6" s="43" t="str">
        <f>IFERROR(TblMaatregelscore281317[[#This Row],[Energie
inhoud
'[MJ']]]/stookwaarde_diesel/dichtheid_diesel*emissiefactor_diesel,"")</f>
        <v/>
      </c>
      <c r="G6" s="44"/>
      <c r="H6" s="44"/>
      <c r="I6" s="44"/>
      <c r="J6" s="45"/>
      <c r="K6" s="46"/>
      <c r="L6" s="46"/>
      <c r="M6" s="25" t="str">
        <f>IFERROR(
      TblMaatregelscore281317[[#This Row],[Score o.b.v. diesel]]*
          ((100%-TblMaatregelscore281317[[#This Row],[Aandeel 2e
energiebron
'[%']]])*INDEX(TblBrandstof[CO2 uitstoot verg 1l diesel],MATCH(TblMaatregelscore281317[[#This Row],[Energiebron]],TblBrandstof[Brandstof],0))+
          TblMaatregelscore281317[[#This Row],[Aandeel 2e
energiebron
'[%']]]*INDEX(TblBrandstof[CO2 uitstoot verg 1l diesel],MATCH(IF(OR(TblMaatregelscore281317[[#This Row],[2e energiebron]]="N.v.t.",TblMaatregelscore281317[[#This Row],[2e energiebron]]=""),TblMaatregelscore281317[[#This Row],[Energiebron]],TblMaatregelscore281317[[#This Row],[2e energiebron]]),TblBrandstof[Brandstof],0)))*
      IF(OR(TblMaatregelscore281317[[#This Row],[Type
motor]]="Elektrisch",TblMaatregelscore281317[[#This Row],[Hybride]]="Ja"),TblHybride[Waardering hybride],1)*
      IF(TblMaatregelscore281317[[#This Row],[Het Nieuwe
Draaien/
Rijden]]="Ja",TblHND[Waardering HND],1),"")</f>
        <v/>
      </c>
      <c r="N6" s="25" t="str">
        <f>IFERROR(TblMaatregelscore281317[[#This Row],[CO2-impact 
'[kg CO2']]]*VLOOKUP(TblMaatregelscore281317[[#This Row],[Type
motor]],TblMotortype[],2,0),"")</f>
        <v/>
      </c>
      <c r="O6" s="11" t="str">
        <f>IF(TblMaatregelscore281317[[#This Row],[In te zetten
materieel]]&lt;&gt;"",
    IF(TblMaatregelscore281317[[#This Row],[Vermogen
motor
'[kW']]]="","Motorvermogen niet gevuld",
    IF(TblMaatregelscore281317[[#This Row],[Inzet (verdeel 1000 uur over het materieel)]]="","Draaiuren niet gevuld","")),
  "")</f>
        <v/>
      </c>
    </row>
    <row r="7" spans="2:15" x14ac:dyDescent="0.2">
      <c r="B7" s="47"/>
      <c r="C7" s="47"/>
      <c r="D7" s="47"/>
      <c r="E7" s="48" t="str">
        <f>IFERROR(TblMaatregelscore281317[[#This Row],[Vermogen
motor
'[kW']]]*TblMaatregelscore281317[[#This Row],[Inzet (verdeel 1000 uur over het materieel)]]*VLOOKUP(TblMaatregelscore281317[[#This Row],[Vermogen
motor
'[kW']]],TblDieselgebruik[],2,1)*stookwaarde_diesel*bezettingsgraad,"")</f>
        <v/>
      </c>
      <c r="F7" s="48" t="str">
        <f>IFERROR(TblMaatregelscore281317[[#This Row],[Energie
inhoud
'[MJ']]]/stookwaarde_diesel/dichtheid_diesel*emissiefactor_diesel,"")</f>
        <v/>
      </c>
      <c r="G7" s="49"/>
      <c r="H7" s="49"/>
      <c r="I7" s="49"/>
      <c r="J7" s="50"/>
      <c r="K7" s="51"/>
      <c r="L7" s="51"/>
      <c r="M7" s="25" t="str">
        <f>IFERROR(
      TblMaatregelscore281317[[#This Row],[Score o.b.v. diesel]]*
          ((100%-TblMaatregelscore281317[[#This Row],[Aandeel 2e
energiebron
'[%']]])*INDEX(TblBrandstof[CO2 uitstoot verg 1l diesel],MATCH(TblMaatregelscore281317[[#This Row],[Energiebron]],TblBrandstof[Brandstof],0))+
          TblMaatregelscore281317[[#This Row],[Aandeel 2e
energiebron
'[%']]]*INDEX(TblBrandstof[CO2 uitstoot verg 1l diesel],MATCH(IF(OR(TblMaatregelscore281317[[#This Row],[2e energiebron]]="N.v.t.",TblMaatregelscore281317[[#This Row],[2e energiebron]]=""),TblMaatregelscore281317[[#This Row],[Energiebron]],TblMaatregelscore281317[[#This Row],[2e energiebron]]),TblBrandstof[Brandstof],0)))*
      IF(OR(TblMaatregelscore281317[[#This Row],[Type
motor]]="Elektrisch",TblMaatregelscore281317[[#This Row],[Hybride]]="Ja"),TblHybride[Waardering hybride],1)*
      IF(TblMaatregelscore281317[[#This Row],[Het Nieuwe
Draaien/
Rijden]]="Ja",TblHND[Waardering HND],1),"")</f>
        <v/>
      </c>
      <c r="N7" s="25" t="str">
        <f>IFERROR(TblMaatregelscore281317[[#This Row],[CO2-impact 
'[kg CO2']]]*VLOOKUP(TblMaatregelscore281317[[#This Row],[Type
motor]],TblMotortype[],2,0),"")</f>
        <v/>
      </c>
      <c r="O7" s="11" t="str">
        <f>IF(TblMaatregelscore281317[[#This Row],[In te zetten
materieel]]&lt;&gt;"",
    IF(TblMaatregelscore281317[[#This Row],[Vermogen
motor
'[kW']]]="","Motorvermogen niet gevuld",
    IF(TblMaatregelscore281317[[#This Row],[Inzet (verdeel 1000 uur over het materieel)]]="","Draaiuren niet gevuld","")),
  "")</f>
        <v/>
      </c>
    </row>
    <row r="8" spans="2:15" x14ac:dyDescent="0.2">
      <c r="B8" s="42"/>
      <c r="C8" s="42"/>
      <c r="D8" s="42"/>
      <c r="E8" s="43" t="str">
        <f>IFERROR(TblMaatregelscore281317[[#This Row],[Vermogen
motor
'[kW']]]*TblMaatregelscore281317[[#This Row],[Inzet (verdeel 1000 uur over het materieel)]]*VLOOKUP(TblMaatregelscore281317[[#This Row],[Vermogen
motor
'[kW']]],TblDieselgebruik[],2,1)*stookwaarde_diesel*bezettingsgraad,"")</f>
        <v/>
      </c>
      <c r="F8" s="43" t="str">
        <f>IFERROR(TblMaatregelscore281317[[#This Row],[Energie
inhoud
'[MJ']]]/stookwaarde_diesel/dichtheid_diesel*emissiefactor_diesel,"")</f>
        <v/>
      </c>
      <c r="G8" s="44"/>
      <c r="H8" s="44"/>
      <c r="I8" s="44"/>
      <c r="J8" s="45"/>
      <c r="K8" s="46"/>
      <c r="L8" s="46"/>
      <c r="M8" s="25" t="str">
        <f>IFERROR(
      TblMaatregelscore281317[[#This Row],[Score o.b.v. diesel]]*
          ((100%-TblMaatregelscore281317[[#This Row],[Aandeel 2e
energiebron
'[%']]])*INDEX(TblBrandstof[CO2 uitstoot verg 1l diesel],MATCH(TblMaatregelscore281317[[#This Row],[Energiebron]],TblBrandstof[Brandstof],0))+
          TblMaatregelscore281317[[#This Row],[Aandeel 2e
energiebron
'[%']]]*INDEX(TblBrandstof[CO2 uitstoot verg 1l diesel],MATCH(IF(OR(TblMaatregelscore281317[[#This Row],[2e energiebron]]="N.v.t.",TblMaatregelscore281317[[#This Row],[2e energiebron]]=""),TblMaatregelscore281317[[#This Row],[Energiebron]],TblMaatregelscore281317[[#This Row],[2e energiebron]]),TblBrandstof[Brandstof],0)))*
      IF(OR(TblMaatregelscore281317[[#This Row],[Type
motor]]="Elektrisch",TblMaatregelscore281317[[#This Row],[Hybride]]="Ja"),TblHybride[Waardering hybride],1)*
      IF(TblMaatregelscore281317[[#This Row],[Het Nieuwe
Draaien/
Rijden]]="Ja",TblHND[Waardering HND],1),"")</f>
        <v/>
      </c>
      <c r="N8" s="25" t="str">
        <f>IFERROR(TblMaatregelscore281317[[#This Row],[CO2-impact 
'[kg CO2']]]*VLOOKUP(TblMaatregelscore281317[[#This Row],[Type
motor]],TblMotortype[],2,0),"")</f>
        <v/>
      </c>
      <c r="O8" s="11" t="str">
        <f>IF(TblMaatregelscore281317[[#This Row],[In te zetten
materieel]]&lt;&gt;"",
    IF(TblMaatregelscore281317[[#This Row],[Vermogen
motor
'[kW']]]="","Motorvermogen niet gevuld",
    IF(TblMaatregelscore281317[[#This Row],[Inzet (verdeel 1000 uur over het materieel)]]="","Draaiuren niet gevuld","")),
  "")</f>
        <v/>
      </c>
    </row>
    <row r="9" spans="2:15" x14ac:dyDescent="0.2">
      <c r="B9" s="47"/>
      <c r="C9" s="47"/>
      <c r="D9" s="47"/>
      <c r="E9" s="48" t="str">
        <f>IFERROR(TblMaatregelscore281317[[#This Row],[Vermogen
motor
'[kW']]]*TblMaatregelscore281317[[#This Row],[Inzet (verdeel 1000 uur over het materieel)]]*VLOOKUP(TblMaatregelscore281317[[#This Row],[Vermogen
motor
'[kW']]],TblDieselgebruik[],2,1)*stookwaarde_diesel*bezettingsgraad,"")</f>
        <v/>
      </c>
      <c r="F9" s="48" t="str">
        <f>IFERROR(TblMaatregelscore281317[[#This Row],[Energie
inhoud
'[MJ']]]/stookwaarde_diesel/dichtheid_diesel*emissiefactor_diesel,"")</f>
        <v/>
      </c>
      <c r="G9" s="49"/>
      <c r="H9" s="49"/>
      <c r="I9" s="49"/>
      <c r="J9" s="50"/>
      <c r="K9" s="51"/>
      <c r="L9" s="51"/>
      <c r="M9" s="25" t="str">
        <f>IFERROR(
      TblMaatregelscore281317[[#This Row],[Score o.b.v. diesel]]*
          ((100%-TblMaatregelscore281317[[#This Row],[Aandeel 2e
energiebron
'[%']]])*INDEX(TblBrandstof[CO2 uitstoot verg 1l diesel],MATCH(TblMaatregelscore281317[[#This Row],[Energiebron]],TblBrandstof[Brandstof],0))+
          TblMaatregelscore281317[[#This Row],[Aandeel 2e
energiebron
'[%']]]*INDEX(TblBrandstof[CO2 uitstoot verg 1l diesel],MATCH(IF(OR(TblMaatregelscore281317[[#This Row],[2e energiebron]]="N.v.t.",TblMaatregelscore281317[[#This Row],[2e energiebron]]=""),TblMaatregelscore281317[[#This Row],[Energiebron]],TblMaatregelscore281317[[#This Row],[2e energiebron]]),TblBrandstof[Brandstof],0)))*
      IF(OR(TblMaatregelscore281317[[#This Row],[Type
motor]]="Elektrisch",TblMaatregelscore281317[[#This Row],[Hybride]]="Ja"),TblHybride[Waardering hybride],1)*
      IF(TblMaatregelscore281317[[#This Row],[Het Nieuwe
Draaien/
Rijden]]="Ja",TblHND[Waardering HND],1),"")</f>
        <v/>
      </c>
      <c r="N9" s="25" t="str">
        <f>IFERROR(TblMaatregelscore281317[[#This Row],[CO2-impact 
'[kg CO2']]]*VLOOKUP(TblMaatregelscore281317[[#This Row],[Type
motor]],TblMotortype[],2,0),"")</f>
        <v/>
      </c>
      <c r="O9" s="11" t="str">
        <f>IF(TblMaatregelscore281317[[#This Row],[In te zetten
materieel]]&lt;&gt;"",
    IF(TblMaatregelscore281317[[#This Row],[Vermogen
motor
'[kW']]]="","Motorvermogen niet gevuld",
    IF(TblMaatregelscore281317[[#This Row],[Inzet (verdeel 1000 uur over het materieel)]]="","Draaiuren niet gevuld","")),
  "")</f>
        <v/>
      </c>
    </row>
    <row r="10" spans="2:15" x14ac:dyDescent="0.2">
      <c r="B10" s="42"/>
      <c r="C10" s="42"/>
      <c r="D10" s="42"/>
      <c r="E10" s="43" t="str">
        <f>IFERROR(TblMaatregelscore281317[[#This Row],[Vermogen
motor
'[kW']]]*TblMaatregelscore281317[[#This Row],[Inzet (verdeel 1000 uur over het materieel)]]*VLOOKUP(TblMaatregelscore281317[[#This Row],[Vermogen
motor
'[kW']]],TblDieselgebruik[],2,1)*stookwaarde_diesel*bezettingsgraad,"")</f>
        <v/>
      </c>
      <c r="F10" s="43" t="str">
        <f>IFERROR(TblMaatregelscore281317[[#This Row],[Energie
inhoud
'[MJ']]]/stookwaarde_diesel/dichtheid_diesel*emissiefactor_diesel,"")</f>
        <v/>
      </c>
      <c r="G10" s="44"/>
      <c r="H10" s="44"/>
      <c r="I10" s="44"/>
      <c r="J10" s="45"/>
      <c r="K10" s="46"/>
      <c r="L10" s="46"/>
      <c r="M10" s="25" t="str">
        <f>IFERROR(
      TblMaatregelscore281317[[#This Row],[Score o.b.v. diesel]]*
          ((100%-TblMaatregelscore281317[[#This Row],[Aandeel 2e
energiebron
'[%']]])*INDEX(TblBrandstof[CO2 uitstoot verg 1l diesel],MATCH(TblMaatregelscore281317[[#This Row],[Energiebron]],TblBrandstof[Brandstof],0))+
          TblMaatregelscore281317[[#This Row],[Aandeel 2e
energiebron
'[%']]]*INDEX(TblBrandstof[CO2 uitstoot verg 1l diesel],MATCH(IF(OR(TblMaatregelscore281317[[#This Row],[2e energiebron]]="N.v.t.",TblMaatregelscore281317[[#This Row],[2e energiebron]]=""),TblMaatregelscore281317[[#This Row],[Energiebron]],TblMaatregelscore281317[[#This Row],[2e energiebron]]),TblBrandstof[Brandstof],0)))*
      IF(OR(TblMaatregelscore281317[[#This Row],[Type
motor]]="Elektrisch",TblMaatregelscore281317[[#This Row],[Hybride]]="Ja"),TblHybride[Waardering hybride],1)*
      IF(TblMaatregelscore281317[[#This Row],[Het Nieuwe
Draaien/
Rijden]]="Ja",TblHND[Waardering HND],1),"")</f>
        <v/>
      </c>
      <c r="N10" s="25" t="str">
        <f>IFERROR(TblMaatregelscore281317[[#This Row],[CO2-impact 
'[kg CO2']]]*VLOOKUP(TblMaatregelscore281317[[#This Row],[Type
motor]],TblMotortype[],2,0),"")</f>
        <v/>
      </c>
      <c r="O10" s="11" t="str">
        <f>IF(TblMaatregelscore281317[[#This Row],[In te zetten
materieel]]&lt;&gt;"",
    IF(TblMaatregelscore281317[[#This Row],[Vermogen
motor
'[kW']]]="","Motorvermogen niet gevuld",
    IF(TblMaatregelscore281317[[#This Row],[Inzet (verdeel 1000 uur over het materieel)]]="","Draaiuren niet gevuld","")),
  "")</f>
        <v/>
      </c>
    </row>
    <row r="11" spans="2:15" x14ac:dyDescent="0.2">
      <c r="B11" s="47"/>
      <c r="C11" s="47"/>
      <c r="D11" s="47"/>
      <c r="E11" s="48" t="str">
        <f>IFERROR(TblMaatregelscore281317[[#This Row],[Vermogen
motor
'[kW']]]*TblMaatregelscore281317[[#This Row],[Inzet (verdeel 1000 uur over het materieel)]]*VLOOKUP(TblMaatregelscore281317[[#This Row],[Vermogen
motor
'[kW']]],TblDieselgebruik[],2,1)*stookwaarde_diesel*bezettingsgraad,"")</f>
        <v/>
      </c>
      <c r="F11" s="48" t="str">
        <f>IFERROR(TblMaatregelscore281317[[#This Row],[Energie
inhoud
'[MJ']]]/stookwaarde_diesel/dichtheid_diesel*emissiefactor_diesel,"")</f>
        <v/>
      </c>
      <c r="G11" s="49"/>
      <c r="H11" s="49"/>
      <c r="I11" s="49"/>
      <c r="J11" s="50"/>
      <c r="K11" s="51"/>
      <c r="L11" s="51"/>
      <c r="M11" s="25" t="str">
        <f>IFERROR(
      TblMaatregelscore281317[[#This Row],[Score o.b.v. diesel]]*
          ((100%-TblMaatregelscore281317[[#This Row],[Aandeel 2e
energiebron
'[%']]])*INDEX(TblBrandstof[CO2 uitstoot verg 1l diesel],MATCH(TblMaatregelscore281317[[#This Row],[Energiebron]],TblBrandstof[Brandstof],0))+
          TblMaatregelscore281317[[#This Row],[Aandeel 2e
energiebron
'[%']]]*INDEX(TblBrandstof[CO2 uitstoot verg 1l diesel],MATCH(IF(OR(TblMaatregelscore281317[[#This Row],[2e energiebron]]="N.v.t.",TblMaatregelscore281317[[#This Row],[2e energiebron]]=""),TblMaatregelscore281317[[#This Row],[Energiebron]],TblMaatregelscore281317[[#This Row],[2e energiebron]]),TblBrandstof[Brandstof],0)))*
      IF(OR(TblMaatregelscore281317[[#This Row],[Type
motor]]="Elektrisch",TblMaatregelscore281317[[#This Row],[Hybride]]="Ja"),TblHybride[Waardering hybride],1)*
      IF(TblMaatregelscore281317[[#This Row],[Het Nieuwe
Draaien/
Rijden]]="Ja",TblHND[Waardering HND],1),"")</f>
        <v/>
      </c>
      <c r="N11" s="25" t="str">
        <f>IFERROR(TblMaatregelscore281317[[#This Row],[CO2-impact 
'[kg CO2']]]*VLOOKUP(TblMaatregelscore281317[[#This Row],[Type
motor]],TblMotortype[],2,0),"")</f>
        <v/>
      </c>
      <c r="O11" s="11" t="str">
        <f>IF(TblMaatregelscore281317[[#This Row],[In te zetten
materieel]]&lt;&gt;"",
    IF(TblMaatregelscore281317[[#This Row],[Vermogen
motor
'[kW']]]="","Motorvermogen niet gevuld",
    IF(TblMaatregelscore281317[[#This Row],[Inzet (verdeel 1000 uur over het materieel)]]="","Draaiuren niet gevuld","")),
  "")</f>
        <v/>
      </c>
    </row>
    <row r="12" spans="2:15" x14ac:dyDescent="0.2">
      <c r="B12" s="42"/>
      <c r="C12" s="42"/>
      <c r="D12" s="42"/>
      <c r="E12" s="43" t="str">
        <f>IFERROR(TblMaatregelscore281317[[#This Row],[Vermogen
motor
'[kW']]]*TblMaatregelscore281317[[#This Row],[Inzet (verdeel 1000 uur over het materieel)]]*VLOOKUP(TblMaatregelscore281317[[#This Row],[Vermogen
motor
'[kW']]],TblDieselgebruik[],2,1)*stookwaarde_diesel*bezettingsgraad,"")</f>
        <v/>
      </c>
      <c r="F12" s="43" t="str">
        <f>IFERROR(TblMaatregelscore281317[[#This Row],[Energie
inhoud
'[MJ']]]/stookwaarde_diesel/dichtheid_diesel*emissiefactor_diesel,"")</f>
        <v/>
      </c>
      <c r="G12" s="44"/>
      <c r="H12" s="44"/>
      <c r="I12" s="44"/>
      <c r="J12" s="45"/>
      <c r="K12" s="46"/>
      <c r="L12" s="46"/>
      <c r="M12" s="25" t="str">
        <f>IFERROR(
      TblMaatregelscore281317[[#This Row],[Score o.b.v. diesel]]*
          ((100%-TblMaatregelscore281317[[#This Row],[Aandeel 2e
energiebron
'[%']]])*INDEX(TblBrandstof[CO2 uitstoot verg 1l diesel],MATCH(TblMaatregelscore281317[[#This Row],[Energiebron]],TblBrandstof[Brandstof],0))+
          TblMaatregelscore281317[[#This Row],[Aandeel 2e
energiebron
'[%']]]*INDEX(TblBrandstof[CO2 uitstoot verg 1l diesel],MATCH(IF(OR(TblMaatregelscore281317[[#This Row],[2e energiebron]]="N.v.t.",TblMaatregelscore281317[[#This Row],[2e energiebron]]=""),TblMaatregelscore281317[[#This Row],[Energiebron]],TblMaatregelscore281317[[#This Row],[2e energiebron]]),TblBrandstof[Brandstof],0)))*
      IF(OR(TblMaatregelscore281317[[#This Row],[Type
motor]]="Elektrisch",TblMaatregelscore281317[[#This Row],[Hybride]]="Ja"),TblHybride[Waardering hybride],1)*
      IF(TblMaatregelscore281317[[#This Row],[Het Nieuwe
Draaien/
Rijden]]="Ja",TblHND[Waardering HND],1),"")</f>
        <v/>
      </c>
      <c r="N12" s="25" t="str">
        <f>IFERROR(TblMaatregelscore281317[[#This Row],[CO2-impact 
'[kg CO2']]]*VLOOKUP(TblMaatregelscore281317[[#This Row],[Type
motor]],TblMotortype[],2,0),"")</f>
        <v/>
      </c>
      <c r="O12" s="11" t="str">
        <f>IF(TblMaatregelscore281317[[#This Row],[In te zetten
materieel]]&lt;&gt;"",
    IF(TblMaatregelscore281317[[#This Row],[Vermogen
motor
'[kW']]]="","Motorvermogen niet gevuld",
    IF(TblMaatregelscore281317[[#This Row],[Inzet (verdeel 1000 uur over het materieel)]]="","Draaiuren niet gevuld","")),
  "")</f>
        <v/>
      </c>
    </row>
    <row r="13" spans="2:15" x14ac:dyDescent="0.2">
      <c r="B13" s="47"/>
      <c r="C13" s="47"/>
      <c r="D13" s="47"/>
      <c r="E13" s="48" t="str">
        <f>IFERROR(TblMaatregelscore281317[[#This Row],[Vermogen
motor
'[kW']]]*TblMaatregelscore281317[[#This Row],[Inzet (verdeel 1000 uur over het materieel)]]*VLOOKUP(TblMaatregelscore281317[[#This Row],[Vermogen
motor
'[kW']]],TblDieselgebruik[],2,1)*stookwaarde_diesel*bezettingsgraad,"")</f>
        <v/>
      </c>
      <c r="F13" s="48" t="str">
        <f>IFERROR(TblMaatregelscore281317[[#This Row],[Energie
inhoud
'[MJ']]]/stookwaarde_diesel/dichtheid_diesel*emissiefactor_diesel,"")</f>
        <v/>
      </c>
      <c r="G13" s="49"/>
      <c r="H13" s="49"/>
      <c r="I13" s="49"/>
      <c r="J13" s="50"/>
      <c r="K13" s="51"/>
      <c r="L13" s="51"/>
      <c r="M13" s="25" t="str">
        <f>IFERROR(
      TblMaatregelscore281317[[#This Row],[Score o.b.v. diesel]]*
          ((100%-TblMaatregelscore281317[[#This Row],[Aandeel 2e
energiebron
'[%']]])*INDEX(TblBrandstof[CO2 uitstoot verg 1l diesel],MATCH(TblMaatregelscore281317[[#This Row],[Energiebron]],TblBrandstof[Brandstof],0))+
          TblMaatregelscore281317[[#This Row],[Aandeel 2e
energiebron
'[%']]]*INDEX(TblBrandstof[CO2 uitstoot verg 1l diesel],MATCH(IF(OR(TblMaatregelscore281317[[#This Row],[2e energiebron]]="N.v.t.",TblMaatregelscore281317[[#This Row],[2e energiebron]]=""),TblMaatregelscore281317[[#This Row],[Energiebron]],TblMaatregelscore281317[[#This Row],[2e energiebron]]),TblBrandstof[Brandstof],0)))*
      IF(OR(TblMaatregelscore281317[[#This Row],[Type
motor]]="Elektrisch",TblMaatregelscore281317[[#This Row],[Hybride]]="Ja"),TblHybride[Waardering hybride],1)*
      IF(TblMaatregelscore281317[[#This Row],[Het Nieuwe
Draaien/
Rijden]]="Ja",TblHND[Waardering HND],1),"")</f>
        <v/>
      </c>
      <c r="N13" s="25" t="str">
        <f>IFERROR(TblMaatregelscore281317[[#This Row],[CO2-impact 
'[kg CO2']]]*VLOOKUP(TblMaatregelscore281317[[#This Row],[Type
motor]],TblMotortype[],2,0),"")</f>
        <v/>
      </c>
      <c r="O13" s="11" t="str">
        <f>IF(TblMaatregelscore281317[[#This Row],[In te zetten
materieel]]&lt;&gt;"",
    IF(TblMaatregelscore281317[[#This Row],[Vermogen
motor
'[kW']]]="","Motorvermogen niet gevuld",
    IF(TblMaatregelscore281317[[#This Row],[Inzet (verdeel 1000 uur over het materieel)]]="","Draaiuren niet gevuld","")),
  "")</f>
        <v/>
      </c>
    </row>
    <row r="14" spans="2:15" x14ac:dyDescent="0.2">
      <c r="B14" s="42"/>
      <c r="C14" s="42"/>
      <c r="D14" s="42"/>
      <c r="E14" s="43" t="str">
        <f>IFERROR(TblMaatregelscore281317[[#This Row],[Vermogen
motor
'[kW']]]*TblMaatregelscore281317[[#This Row],[Inzet (verdeel 1000 uur over het materieel)]]*VLOOKUP(TblMaatregelscore281317[[#This Row],[Vermogen
motor
'[kW']]],TblDieselgebruik[],2,1)*stookwaarde_diesel*bezettingsgraad,"")</f>
        <v/>
      </c>
      <c r="F14" s="43" t="str">
        <f>IFERROR(TblMaatregelscore281317[[#This Row],[Energie
inhoud
'[MJ']]]/stookwaarde_diesel/dichtheid_diesel*emissiefactor_diesel,"")</f>
        <v/>
      </c>
      <c r="G14" s="44"/>
      <c r="H14" s="44"/>
      <c r="I14" s="44"/>
      <c r="J14" s="45"/>
      <c r="K14" s="46"/>
      <c r="L14" s="46"/>
      <c r="M14" s="25" t="str">
        <f>IFERROR(
      TblMaatregelscore281317[[#This Row],[Score o.b.v. diesel]]*
          ((100%-TblMaatregelscore281317[[#This Row],[Aandeel 2e
energiebron
'[%']]])*INDEX(TblBrandstof[CO2 uitstoot verg 1l diesel],MATCH(TblMaatregelscore281317[[#This Row],[Energiebron]],TblBrandstof[Brandstof],0))+
          TblMaatregelscore281317[[#This Row],[Aandeel 2e
energiebron
'[%']]]*INDEX(TblBrandstof[CO2 uitstoot verg 1l diesel],MATCH(IF(OR(TblMaatregelscore281317[[#This Row],[2e energiebron]]="N.v.t.",TblMaatregelscore281317[[#This Row],[2e energiebron]]=""),TblMaatregelscore281317[[#This Row],[Energiebron]],TblMaatregelscore281317[[#This Row],[2e energiebron]]),TblBrandstof[Brandstof],0)))*
      IF(OR(TblMaatregelscore281317[[#This Row],[Type
motor]]="Elektrisch",TblMaatregelscore281317[[#This Row],[Hybride]]="Ja"),TblHybride[Waardering hybride],1)*
      IF(TblMaatregelscore281317[[#This Row],[Het Nieuwe
Draaien/
Rijden]]="Ja",TblHND[Waardering HND],1),"")</f>
        <v/>
      </c>
      <c r="N14" s="25" t="str">
        <f>IFERROR(TblMaatregelscore281317[[#This Row],[CO2-impact 
'[kg CO2']]]*VLOOKUP(TblMaatregelscore281317[[#This Row],[Type
motor]],TblMotortype[],2,0),"")</f>
        <v/>
      </c>
      <c r="O14" s="11" t="str">
        <f>IF(TblMaatregelscore281317[[#This Row],[In te zetten
materieel]]&lt;&gt;"",
    IF(TblMaatregelscore281317[[#This Row],[Vermogen
motor
'[kW']]]="","Motorvermogen niet gevuld",
    IF(TblMaatregelscore281317[[#This Row],[Inzet (verdeel 1000 uur over het materieel)]]="","Draaiuren niet gevuld","")),
  "")</f>
        <v/>
      </c>
    </row>
    <row r="15" spans="2:15" x14ac:dyDescent="0.2">
      <c r="B15" s="47"/>
      <c r="C15" s="47"/>
      <c r="D15" s="47"/>
      <c r="E15" s="48" t="str">
        <f>IFERROR(TblMaatregelscore281317[[#This Row],[Vermogen
motor
'[kW']]]*TblMaatregelscore281317[[#This Row],[Inzet (verdeel 1000 uur over het materieel)]]*VLOOKUP(TblMaatregelscore281317[[#This Row],[Vermogen
motor
'[kW']]],TblDieselgebruik[],2,1)*stookwaarde_diesel*bezettingsgraad,"")</f>
        <v/>
      </c>
      <c r="F15" s="48" t="str">
        <f>IFERROR(TblMaatregelscore281317[[#This Row],[Energie
inhoud
'[MJ']]]/stookwaarde_diesel/dichtheid_diesel*emissiefactor_diesel,"")</f>
        <v/>
      </c>
      <c r="G15" s="49"/>
      <c r="H15" s="49"/>
      <c r="I15" s="49"/>
      <c r="J15" s="50"/>
      <c r="K15" s="51"/>
      <c r="L15" s="51"/>
      <c r="M15" s="25" t="str">
        <f>IFERROR(
      TblMaatregelscore281317[[#This Row],[Score o.b.v. diesel]]*
          ((100%-TblMaatregelscore281317[[#This Row],[Aandeel 2e
energiebron
'[%']]])*INDEX(TblBrandstof[CO2 uitstoot verg 1l diesel],MATCH(TblMaatregelscore281317[[#This Row],[Energiebron]],TblBrandstof[Brandstof],0))+
          TblMaatregelscore281317[[#This Row],[Aandeel 2e
energiebron
'[%']]]*INDEX(TblBrandstof[CO2 uitstoot verg 1l diesel],MATCH(IF(OR(TblMaatregelscore281317[[#This Row],[2e energiebron]]="N.v.t.",TblMaatregelscore281317[[#This Row],[2e energiebron]]=""),TblMaatregelscore281317[[#This Row],[Energiebron]],TblMaatregelscore281317[[#This Row],[2e energiebron]]),TblBrandstof[Brandstof],0)))*
      IF(OR(TblMaatregelscore281317[[#This Row],[Type
motor]]="Elektrisch",TblMaatregelscore281317[[#This Row],[Hybride]]="Ja"),TblHybride[Waardering hybride],1)*
      IF(TblMaatregelscore281317[[#This Row],[Het Nieuwe
Draaien/
Rijden]]="Ja",TblHND[Waardering HND],1),"")</f>
        <v/>
      </c>
      <c r="N15" s="25" t="str">
        <f>IFERROR(TblMaatregelscore281317[[#This Row],[CO2-impact 
'[kg CO2']]]*VLOOKUP(TblMaatregelscore281317[[#This Row],[Type
motor]],TblMotortype[],2,0),"")</f>
        <v/>
      </c>
      <c r="O15" s="11" t="str">
        <f>IF(TblMaatregelscore281317[[#This Row],[In te zetten
materieel]]&lt;&gt;"",
    IF(TblMaatregelscore281317[[#This Row],[Vermogen
motor
'[kW']]]="","Motorvermogen niet gevuld",
    IF(TblMaatregelscore281317[[#This Row],[Inzet (verdeel 1000 uur over het materieel)]]="","Draaiuren niet gevuld","")),
  "")</f>
        <v/>
      </c>
    </row>
    <row r="16" spans="2:15" x14ac:dyDescent="0.2">
      <c r="B16" s="42"/>
      <c r="C16" s="42"/>
      <c r="D16" s="42"/>
      <c r="E16" s="43" t="str">
        <f>IFERROR(TblMaatregelscore281317[[#This Row],[Vermogen
motor
'[kW']]]*TblMaatregelscore281317[[#This Row],[Inzet (verdeel 1000 uur over het materieel)]]*VLOOKUP(TblMaatregelscore281317[[#This Row],[Vermogen
motor
'[kW']]],TblDieselgebruik[],2,1)*stookwaarde_diesel*bezettingsgraad,"")</f>
        <v/>
      </c>
      <c r="F16" s="43" t="str">
        <f>IFERROR(TblMaatregelscore281317[[#This Row],[Energie
inhoud
'[MJ']]]/stookwaarde_diesel/dichtheid_diesel*emissiefactor_diesel,"")</f>
        <v/>
      </c>
      <c r="G16" s="44"/>
      <c r="H16" s="44"/>
      <c r="I16" s="44"/>
      <c r="J16" s="45"/>
      <c r="K16" s="46"/>
      <c r="L16" s="46"/>
      <c r="M16" s="25" t="str">
        <f>IFERROR(
      TblMaatregelscore281317[[#This Row],[Score o.b.v. diesel]]*
          ((100%-TblMaatregelscore281317[[#This Row],[Aandeel 2e
energiebron
'[%']]])*INDEX(TblBrandstof[CO2 uitstoot verg 1l diesel],MATCH(TblMaatregelscore281317[[#This Row],[Energiebron]],TblBrandstof[Brandstof],0))+
          TblMaatregelscore281317[[#This Row],[Aandeel 2e
energiebron
'[%']]]*INDEX(TblBrandstof[CO2 uitstoot verg 1l diesel],MATCH(IF(OR(TblMaatregelscore281317[[#This Row],[2e energiebron]]="N.v.t.",TblMaatregelscore281317[[#This Row],[2e energiebron]]=""),TblMaatregelscore281317[[#This Row],[Energiebron]],TblMaatregelscore281317[[#This Row],[2e energiebron]]),TblBrandstof[Brandstof],0)))*
      IF(OR(TblMaatregelscore281317[[#This Row],[Type
motor]]="Elektrisch",TblMaatregelscore281317[[#This Row],[Hybride]]="Ja"),TblHybride[Waardering hybride],1)*
      IF(TblMaatregelscore281317[[#This Row],[Het Nieuwe
Draaien/
Rijden]]="Ja",TblHND[Waardering HND],1),"")</f>
        <v/>
      </c>
      <c r="N16" s="25" t="str">
        <f>IFERROR(TblMaatregelscore281317[[#This Row],[CO2-impact 
'[kg CO2']]]*VLOOKUP(TblMaatregelscore281317[[#This Row],[Type
motor]],TblMotortype[],2,0),"")</f>
        <v/>
      </c>
      <c r="O16" s="11" t="str">
        <f>IF(TblMaatregelscore281317[[#This Row],[In te zetten
materieel]]&lt;&gt;"",
    IF(TblMaatregelscore281317[[#This Row],[Vermogen
motor
'[kW']]]="","Motorvermogen niet gevuld",
    IF(TblMaatregelscore281317[[#This Row],[Inzet (verdeel 1000 uur over het materieel)]]="","Draaiuren niet gevuld","")),
  "")</f>
        <v/>
      </c>
    </row>
    <row r="17" spans="2:15" x14ac:dyDescent="0.2">
      <c r="B17" s="47"/>
      <c r="C17" s="47"/>
      <c r="D17" s="47"/>
      <c r="E17" s="48" t="str">
        <f>IFERROR(TblMaatregelscore281317[[#This Row],[Vermogen
motor
'[kW']]]*TblMaatregelscore281317[[#This Row],[Inzet (verdeel 1000 uur over het materieel)]]*VLOOKUP(TblMaatregelscore281317[[#This Row],[Vermogen
motor
'[kW']]],TblDieselgebruik[],2,1)*stookwaarde_diesel*bezettingsgraad,"")</f>
        <v/>
      </c>
      <c r="F17" s="48" t="str">
        <f>IFERROR(TblMaatregelscore281317[[#This Row],[Energie
inhoud
'[MJ']]]/stookwaarde_diesel/dichtheid_diesel*emissiefactor_diesel,"")</f>
        <v/>
      </c>
      <c r="G17" s="49"/>
      <c r="H17" s="49"/>
      <c r="I17" s="49"/>
      <c r="J17" s="50"/>
      <c r="K17" s="51"/>
      <c r="L17" s="51"/>
      <c r="M17" s="25" t="str">
        <f>IFERROR(
      TblMaatregelscore281317[[#This Row],[Score o.b.v. diesel]]*
          ((100%-TblMaatregelscore281317[[#This Row],[Aandeel 2e
energiebron
'[%']]])*INDEX(TblBrandstof[CO2 uitstoot verg 1l diesel],MATCH(TblMaatregelscore281317[[#This Row],[Energiebron]],TblBrandstof[Brandstof],0))+
          TblMaatregelscore281317[[#This Row],[Aandeel 2e
energiebron
'[%']]]*INDEX(TblBrandstof[CO2 uitstoot verg 1l diesel],MATCH(IF(OR(TblMaatregelscore281317[[#This Row],[2e energiebron]]="N.v.t.",TblMaatregelscore281317[[#This Row],[2e energiebron]]=""),TblMaatregelscore281317[[#This Row],[Energiebron]],TblMaatregelscore281317[[#This Row],[2e energiebron]]),TblBrandstof[Brandstof],0)))*
      IF(OR(TblMaatregelscore281317[[#This Row],[Type
motor]]="Elektrisch",TblMaatregelscore281317[[#This Row],[Hybride]]="Ja"),TblHybride[Waardering hybride],1)*
      IF(TblMaatregelscore281317[[#This Row],[Het Nieuwe
Draaien/
Rijden]]="Ja",TblHND[Waardering HND],1),"")</f>
        <v/>
      </c>
      <c r="N17" s="25" t="str">
        <f>IFERROR(TblMaatregelscore281317[[#This Row],[CO2-impact 
'[kg CO2']]]*VLOOKUP(TblMaatregelscore281317[[#This Row],[Type
motor]],TblMotortype[],2,0),"")</f>
        <v/>
      </c>
      <c r="O17" s="11" t="str">
        <f>IF(TblMaatregelscore281317[[#This Row],[In te zetten
materieel]]&lt;&gt;"",
    IF(TblMaatregelscore281317[[#This Row],[Vermogen
motor
'[kW']]]="","Motorvermogen niet gevuld",
    IF(TblMaatregelscore281317[[#This Row],[Inzet (verdeel 1000 uur over het materieel)]]="","Draaiuren niet gevuld","")),
  "")</f>
        <v/>
      </c>
    </row>
    <row r="18" spans="2:15" x14ac:dyDescent="0.2">
      <c r="B18" s="42"/>
      <c r="C18" s="42"/>
      <c r="D18" s="42"/>
      <c r="E18" s="43" t="str">
        <f>IFERROR(TblMaatregelscore281317[[#This Row],[Vermogen
motor
'[kW']]]*TblMaatregelscore281317[[#This Row],[Inzet (verdeel 1000 uur over het materieel)]]*VLOOKUP(TblMaatregelscore281317[[#This Row],[Vermogen
motor
'[kW']]],TblDieselgebruik[],2,1)*stookwaarde_diesel*bezettingsgraad,"")</f>
        <v/>
      </c>
      <c r="F18" s="43" t="str">
        <f>IFERROR(TblMaatregelscore281317[[#This Row],[Energie
inhoud
'[MJ']]]/stookwaarde_diesel/dichtheid_diesel*emissiefactor_diesel,"")</f>
        <v/>
      </c>
      <c r="G18" s="44"/>
      <c r="H18" s="44"/>
      <c r="I18" s="44"/>
      <c r="J18" s="45"/>
      <c r="K18" s="46"/>
      <c r="L18" s="46"/>
      <c r="M18" s="25" t="str">
        <f>IFERROR(
      TblMaatregelscore281317[[#This Row],[Score o.b.v. diesel]]*
          ((100%-TblMaatregelscore281317[[#This Row],[Aandeel 2e
energiebron
'[%']]])*INDEX(TblBrandstof[CO2 uitstoot verg 1l diesel],MATCH(TblMaatregelscore281317[[#This Row],[Energiebron]],TblBrandstof[Brandstof],0))+
          TblMaatregelscore281317[[#This Row],[Aandeel 2e
energiebron
'[%']]]*INDEX(TblBrandstof[CO2 uitstoot verg 1l diesel],MATCH(IF(OR(TblMaatregelscore281317[[#This Row],[2e energiebron]]="N.v.t.",TblMaatregelscore281317[[#This Row],[2e energiebron]]=""),TblMaatregelscore281317[[#This Row],[Energiebron]],TblMaatregelscore281317[[#This Row],[2e energiebron]]),TblBrandstof[Brandstof],0)))*
      IF(OR(TblMaatregelscore281317[[#This Row],[Type
motor]]="Elektrisch",TblMaatregelscore281317[[#This Row],[Hybride]]="Ja"),TblHybride[Waardering hybride],1)*
      IF(TblMaatregelscore281317[[#This Row],[Het Nieuwe
Draaien/
Rijden]]="Ja",TblHND[Waardering HND],1),"")</f>
        <v/>
      </c>
      <c r="N18" s="25" t="str">
        <f>IFERROR(TblMaatregelscore281317[[#This Row],[CO2-impact 
'[kg CO2']]]*VLOOKUP(TblMaatregelscore281317[[#This Row],[Type
motor]],TblMotortype[],2,0),"")</f>
        <v/>
      </c>
      <c r="O18" s="11" t="str">
        <f>IF(TblMaatregelscore281317[[#This Row],[In te zetten
materieel]]&lt;&gt;"",
    IF(TblMaatregelscore281317[[#This Row],[Vermogen
motor
'[kW']]]="","Motorvermogen niet gevuld",
    IF(TblMaatregelscore281317[[#This Row],[Inzet (verdeel 1000 uur over het materieel)]]="","Draaiuren niet gevuld","")),
  "")</f>
        <v/>
      </c>
    </row>
    <row r="19" spans="2:15" x14ac:dyDescent="0.2">
      <c r="B19" s="47"/>
      <c r="C19" s="47"/>
      <c r="D19" s="47"/>
      <c r="E19" s="48" t="str">
        <f>IFERROR(TblMaatregelscore281317[[#This Row],[Vermogen
motor
'[kW']]]*TblMaatregelscore281317[[#This Row],[Inzet (verdeel 1000 uur over het materieel)]]*VLOOKUP(TblMaatregelscore281317[[#This Row],[Vermogen
motor
'[kW']]],TblDieselgebruik[],2,1)*stookwaarde_diesel*bezettingsgraad,"")</f>
        <v/>
      </c>
      <c r="F19" s="48" t="str">
        <f>IFERROR(TblMaatregelscore281317[[#This Row],[Energie
inhoud
'[MJ']]]/stookwaarde_diesel/dichtheid_diesel*emissiefactor_diesel,"")</f>
        <v/>
      </c>
      <c r="G19" s="49"/>
      <c r="H19" s="49"/>
      <c r="I19" s="49"/>
      <c r="J19" s="50"/>
      <c r="K19" s="51"/>
      <c r="L19" s="51"/>
      <c r="M19" s="25" t="str">
        <f>IFERROR(
      TblMaatregelscore281317[[#This Row],[Score o.b.v. diesel]]*
          ((100%-TblMaatregelscore281317[[#This Row],[Aandeel 2e
energiebron
'[%']]])*INDEX(TblBrandstof[CO2 uitstoot verg 1l diesel],MATCH(TblMaatregelscore281317[[#This Row],[Energiebron]],TblBrandstof[Brandstof],0))+
          TblMaatregelscore281317[[#This Row],[Aandeel 2e
energiebron
'[%']]]*INDEX(TblBrandstof[CO2 uitstoot verg 1l diesel],MATCH(IF(OR(TblMaatregelscore281317[[#This Row],[2e energiebron]]="N.v.t.",TblMaatregelscore281317[[#This Row],[2e energiebron]]=""),TblMaatregelscore281317[[#This Row],[Energiebron]],TblMaatregelscore281317[[#This Row],[2e energiebron]]),TblBrandstof[Brandstof],0)))*
      IF(OR(TblMaatregelscore281317[[#This Row],[Type
motor]]="Elektrisch",TblMaatregelscore281317[[#This Row],[Hybride]]="Ja"),TblHybride[Waardering hybride],1)*
      IF(TblMaatregelscore281317[[#This Row],[Het Nieuwe
Draaien/
Rijden]]="Ja",TblHND[Waardering HND],1),"")</f>
        <v/>
      </c>
      <c r="N19" s="25" t="str">
        <f>IFERROR(TblMaatregelscore281317[[#This Row],[CO2-impact 
'[kg CO2']]]*VLOOKUP(TblMaatregelscore281317[[#This Row],[Type
motor]],TblMotortype[],2,0),"")</f>
        <v/>
      </c>
      <c r="O19" s="11" t="str">
        <f>IF(TblMaatregelscore281317[[#This Row],[In te zetten
materieel]]&lt;&gt;"",
    IF(TblMaatregelscore281317[[#This Row],[Vermogen
motor
'[kW']]]="","Motorvermogen niet gevuld",
    IF(TblMaatregelscore281317[[#This Row],[Inzet (verdeel 1000 uur over het materieel)]]="","Draaiuren niet gevuld","")),
  "")</f>
        <v/>
      </c>
    </row>
    <row r="20" spans="2:15" x14ac:dyDescent="0.2">
      <c r="B20" s="42"/>
      <c r="C20" s="42"/>
      <c r="D20" s="42"/>
      <c r="E20" s="43" t="str">
        <f>IFERROR(TblMaatregelscore281317[[#This Row],[Vermogen
motor
'[kW']]]*TblMaatregelscore281317[[#This Row],[Inzet (verdeel 1000 uur over het materieel)]]*VLOOKUP(TblMaatregelscore281317[[#This Row],[Vermogen
motor
'[kW']]],TblDieselgebruik[],2,1)*stookwaarde_diesel*bezettingsgraad,"")</f>
        <v/>
      </c>
      <c r="F20" s="43" t="str">
        <f>IFERROR(TblMaatregelscore281317[[#This Row],[Energie
inhoud
'[MJ']]]/stookwaarde_diesel/dichtheid_diesel*emissiefactor_diesel,"")</f>
        <v/>
      </c>
      <c r="G20" s="44"/>
      <c r="H20" s="44"/>
      <c r="I20" s="44"/>
      <c r="J20" s="45"/>
      <c r="K20" s="46"/>
      <c r="L20" s="46"/>
      <c r="M20" s="25" t="str">
        <f>IFERROR(
      TblMaatregelscore281317[[#This Row],[Score o.b.v. diesel]]*
          ((100%-TblMaatregelscore281317[[#This Row],[Aandeel 2e
energiebron
'[%']]])*INDEX(TblBrandstof[CO2 uitstoot verg 1l diesel],MATCH(TblMaatregelscore281317[[#This Row],[Energiebron]],TblBrandstof[Brandstof],0))+
          TblMaatregelscore281317[[#This Row],[Aandeel 2e
energiebron
'[%']]]*INDEX(TblBrandstof[CO2 uitstoot verg 1l diesel],MATCH(IF(OR(TblMaatregelscore281317[[#This Row],[2e energiebron]]="N.v.t.",TblMaatregelscore281317[[#This Row],[2e energiebron]]=""),TblMaatregelscore281317[[#This Row],[Energiebron]],TblMaatregelscore281317[[#This Row],[2e energiebron]]),TblBrandstof[Brandstof],0)))*
      IF(OR(TblMaatregelscore281317[[#This Row],[Type
motor]]="Elektrisch",TblMaatregelscore281317[[#This Row],[Hybride]]="Ja"),TblHybride[Waardering hybride],1)*
      IF(TblMaatregelscore281317[[#This Row],[Het Nieuwe
Draaien/
Rijden]]="Ja",TblHND[Waardering HND],1),"")</f>
        <v/>
      </c>
      <c r="N20" s="25" t="str">
        <f>IFERROR(TblMaatregelscore281317[[#This Row],[CO2-impact 
'[kg CO2']]]*VLOOKUP(TblMaatregelscore281317[[#This Row],[Type
motor]],TblMotortype[],2,0),"")</f>
        <v/>
      </c>
      <c r="O20" s="11" t="str">
        <f>IF(TblMaatregelscore281317[[#This Row],[In te zetten
materieel]]&lt;&gt;"",
    IF(TblMaatregelscore281317[[#This Row],[Vermogen
motor
'[kW']]]="","Motorvermogen niet gevuld",
    IF(TblMaatregelscore281317[[#This Row],[Inzet (verdeel 1000 uur over het materieel)]]="","Draaiuren niet gevuld","")),
  "")</f>
        <v/>
      </c>
    </row>
    <row r="21" spans="2:15" x14ac:dyDescent="0.2">
      <c r="B21" s="47"/>
      <c r="C21" s="47"/>
      <c r="D21" s="47"/>
      <c r="E21" s="48" t="str">
        <f>IFERROR(TblMaatregelscore281317[[#This Row],[Vermogen
motor
'[kW']]]*TblMaatregelscore281317[[#This Row],[Inzet (verdeel 1000 uur over het materieel)]]*VLOOKUP(TblMaatregelscore281317[[#This Row],[Vermogen
motor
'[kW']]],TblDieselgebruik[],2,1)*stookwaarde_diesel*bezettingsgraad,"")</f>
        <v/>
      </c>
      <c r="F21" s="48" t="str">
        <f>IFERROR(TblMaatregelscore281317[[#This Row],[Energie
inhoud
'[MJ']]]/stookwaarde_diesel/dichtheid_diesel*emissiefactor_diesel,"")</f>
        <v/>
      </c>
      <c r="G21" s="49"/>
      <c r="H21" s="49"/>
      <c r="I21" s="49"/>
      <c r="J21" s="50"/>
      <c r="K21" s="51"/>
      <c r="L21" s="51"/>
      <c r="M21" s="25" t="str">
        <f>IFERROR(
      TblMaatregelscore281317[[#This Row],[Score o.b.v. diesel]]*
          ((100%-TblMaatregelscore281317[[#This Row],[Aandeel 2e
energiebron
'[%']]])*INDEX(TblBrandstof[CO2 uitstoot verg 1l diesel],MATCH(TblMaatregelscore281317[[#This Row],[Energiebron]],TblBrandstof[Brandstof],0))+
          TblMaatregelscore281317[[#This Row],[Aandeel 2e
energiebron
'[%']]]*INDEX(TblBrandstof[CO2 uitstoot verg 1l diesel],MATCH(IF(OR(TblMaatregelscore281317[[#This Row],[2e energiebron]]="N.v.t.",TblMaatregelscore281317[[#This Row],[2e energiebron]]=""),TblMaatregelscore281317[[#This Row],[Energiebron]],TblMaatregelscore281317[[#This Row],[2e energiebron]]),TblBrandstof[Brandstof],0)))*
      IF(OR(TblMaatregelscore281317[[#This Row],[Type
motor]]="Elektrisch",TblMaatregelscore281317[[#This Row],[Hybride]]="Ja"),TblHybride[Waardering hybride],1)*
      IF(TblMaatregelscore281317[[#This Row],[Het Nieuwe
Draaien/
Rijden]]="Ja",TblHND[Waardering HND],1),"")</f>
        <v/>
      </c>
      <c r="N21" s="25" t="str">
        <f>IFERROR(TblMaatregelscore281317[[#This Row],[CO2-impact 
'[kg CO2']]]*VLOOKUP(TblMaatregelscore281317[[#This Row],[Type
motor]],TblMotortype[],2,0),"")</f>
        <v/>
      </c>
      <c r="O21" s="11" t="str">
        <f>IF(TblMaatregelscore281317[[#This Row],[In te zetten
materieel]]&lt;&gt;"",
    IF(TblMaatregelscore281317[[#This Row],[Vermogen
motor
'[kW']]]="","Motorvermogen niet gevuld",
    IF(TblMaatregelscore281317[[#This Row],[Inzet (verdeel 1000 uur over het materieel)]]="","Draaiuren niet gevuld","")),
  "")</f>
        <v/>
      </c>
    </row>
    <row r="22" spans="2:15" x14ac:dyDescent="0.2">
      <c r="B22" s="42"/>
      <c r="C22" s="42"/>
      <c r="D22" s="42"/>
      <c r="E22" s="43" t="str">
        <f>IFERROR(TblMaatregelscore281317[[#This Row],[Vermogen
motor
'[kW']]]*TblMaatregelscore281317[[#This Row],[Inzet (verdeel 1000 uur over het materieel)]]*VLOOKUP(TblMaatregelscore281317[[#This Row],[Vermogen
motor
'[kW']]],TblDieselgebruik[],2,1)*stookwaarde_diesel*bezettingsgraad,"")</f>
        <v/>
      </c>
      <c r="F22" s="43" t="str">
        <f>IFERROR(TblMaatregelscore281317[[#This Row],[Energie
inhoud
'[MJ']]]/stookwaarde_diesel/dichtheid_diesel*emissiefactor_diesel,"")</f>
        <v/>
      </c>
      <c r="G22" s="44"/>
      <c r="H22" s="44"/>
      <c r="I22" s="44"/>
      <c r="J22" s="45"/>
      <c r="K22" s="46"/>
      <c r="L22" s="46"/>
      <c r="M22" s="25" t="str">
        <f>IFERROR(
      TblMaatregelscore281317[[#This Row],[Score o.b.v. diesel]]*
          ((100%-TblMaatregelscore281317[[#This Row],[Aandeel 2e
energiebron
'[%']]])*INDEX(TblBrandstof[CO2 uitstoot verg 1l diesel],MATCH(TblMaatregelscore281317[[#This Row],[Energiebron]],TblBrandstof[Brandstof],0))+
          TblMaatregelscore281317[[#This Row],[Aandeel 2e
energiebron
'[%']]]*INDEX(TblBrandstof[CO2 uitstoot verg 1l diesel],MATCH(IF(OR(TblMaatregelscore281317[[#This Row],[2e energiebron]]="N.v.t.",TblMaatregelscore281317[[#This Row],[2e energiebron]]=""),TblMaatregelscore281317[[#This Row],[Energiebron]],TblMaatregelscore281317[[#This Row],[2e energiebron]]),TblBrandstof[Brandstof],0)))*
      IF(OR(TblMaatregelscore281317[[#This Row],[Type
motor]]="Elektrisch",TblMaatregelscore281317[[#This Row],[Hybride]]="Ja"),TblHybride[Waardering hybride],1)*
      IF(TblMaatregelscore281317[[#This Row],[Het Nieuwe
Draaien/
Rijden]]="Ja",TblHND[Waardering HND],1),"")</f>
        <v/>
      </c>
      <c r="N22" s="25" t="str">
        <f>IFERROR(TblMaatregelscore281317[[#This Row],[CO2-impact 
'[kg CO2']]]*VLOOKUP(TblMaatregelscore281317[[#This Row],[Type
motor]],TblMotortype[],2,0),"")</f>
        <v/>
      </c>
      <c r="O22" s="11" t="str">
        <f>IF(TblMaatregelscore281317[[#This Row],[In te zetten
materieel]]&lt;&gt;"",
    IF(TblMaatregelscore281317[[#This Row],[Vermogen
motor
'[kW']]]="","Motorvermogen niet gevuld",
    IF(TblMaatregelscore281317[[#This Row],[Inzet (verdeel 1000 uur over het materieel)]]="","Draaiuren niet gevuld","")),
  "")</f>
        <v/>
      </c>
    </row>
    <row r="23" spans="2:15" x14ac:dyDescent="0.2">
      <c r="B23" s="47"/>
      <c r="C23" s="47"/>
      <c r="D23" s="47"/>
      <c r="E23" s="48" t="str">
        <f>IFERROR(TblMaatregelscore281317[[#This Row],[Vermogen
motor
'[kW']]]*TblMaatregelscore281317[[#This Row],[Inzet (verdeel 1000 uur over het materieel)]]*VLOOKUP(TblMaatregelscore281317[[#This Row],[Vermogen
motor
'[kW']]],TblDieselgebruik[],2,1)*stookwaarde_diesel*bezettingsgraad,"")</f>
        <v/>
      </c>
      <c r="F23" s="48" t="str">
        <f>IFERROR(TblMaatregelscore281317[[#This Row],[Energie
inhoud
'[MJ']]]/stookwaarde_diesel/dichtheid_diesel*emissiefactor_diesel,"")</f>
        <v/>
      </c>
      <c r="G23" s="49"/>
      <c r="H23" s="49"/>
      <c r="I23" s="49"/>
      <c r="J23" s="50"/>
      <c r="K23" s="51"/>
      <c r="L23" s="51"/>
      <c r="M23" s="25" t="str">
        <f>IFERROR(
      TblMaatregelscore281317[[#This Row],[Score o.b.v. diesel]]*
          ((100%-TblMaatregelscore281317[[#This Row],[Aandeel 2e
energiebron
'[%']]])*INDEX(TblBrandstof[CO2 uitstoot verg 1l diesel],MATCH(TblMaatregelscore281317[[#This Row],[Energiebron]],TblBrandstof[Brandstof],0))+
          TblMaatregelscore281317[[#This Row],[Aandeel 2e
energiebron
'[%']]]*INDEX(TblBrandstof[CO2 uitstoot verg 1l diesel],MATCH(IF(OR(TblMaatregelscore281317[[#This Row],[2e energiebron]]="N.v.t.",TblMaatregelscore281317[[#This Row],[2e energiebron]]=""),TblMaatregelscore281317[[#This Row],[Energiebron]],TblMaatregelscore281317[[#This Row],[2e energiebron]]),TblBrandstof[Brandstof],0)))*
      IF(OR(TblMaatregelscore281317[[#This Row],[Type
motor]]="Elektrisch",TblMaatregelscore281317[[#This Row],[Hybride]]="Ja"),TblHybride[Waardering hybride],1)*
      IF(TblMaatregelscore281317[[#This Row],[Het Nieuwe
Draaien/
Rijden]]="Ja",TblHND[Waardering HND],1),"")</f>
        <v/>
      </c>
      <c r="N23" s="25" t="str">
        <f>IFERROR(TblMaatregelscore281317[[#This Row],[CO2-impact 
'[kg CO2']]]*VLOOKUP(TblMaatregelscore281317[[#This Row],[Type
motor]],TblMotortype[],2,0),"")</f>
        <v/>
      </c>
      <c r="O23" s="11" t="str">
        <f>IF(TblMaatregelscore281317[[#This Row],[In te zetten
materieel]]&lt;&gt;"",
    IF(TblMaatregelscore281317[[#This Row],[Vermogen
motor
'[kW']]]="","Motorvermogen niet gevuld",
    IF(TblMaatregelscore281317[[#This Row],[Inzet (verdeel 1000 uur over het materieel)]]="","Draaiuren niet gevuld","")),
  "")</f>
        <v/>
      </c>
    </row>
    <row r="24" spans="2:15" x14ac:dyDescent="0.2">
      <c r="B24" s="42"/>
      <c r="C24" s="42"/>
      <c r="D24" s="42"/>
      <c r="E24" s="43" t="str">
        <f>IFERROR(TblMaatregelscore281317[[#This Row],[Vermogen
motor
'[kW']]]*TblMaatregelscore281317[[#This Row],[Inzet (verdeel 1000 uur over het materieel)]]*VLOOKUP(TblMaatregelscore281317[[#This Row],[Vermogen
motor
'[kW']]],TblDieselgebruik[],2,1)*stookwaarde_diesel*bezettingsgraad,"")</f>
        <v/>
      </c>
      <c r="F24" s="43" t="str">
        <f>IFERROR(TblMaatregelscore281317[[#This Row],[Energie
inhoud
'[MJ']]]/stookwaarde_diesel/dichtheid_diesel*emissiefactor_diesel,"")</f>
        <v/>
      </c>
      <c r="G24" s="44"/>
      <c r="H24" s="44"/>
      <c r="I24" s="44"/>
      <c r="J24" s="45"/>
      <c r="K24" s="46"/>
      <c r="L24" s="46"/>
      <c r="M24" s="25" t="str">
        <f>IFERROR(
      TblMaatregelscore281317[[#This Row],[Score o.b.v. diesel]]*
          ((100%-TblMaatregelscore281317[[#This Row],[Aandeel 2e
energiebron
'[%']]])*INDEX(TblBrandstof[CO2 uitstoot verg 1l diesel],MATCH(TblMaatregelscore281317[[#This Row],[Energiebron]],TblBrandstof[Brandstof],0))+
          TblMaatregelscore281317[[#This Row],[Aandeel 2e
energiebron
'[%']]]*INDEX(TblBrandstof[CO2 uitstoot verg 1l diesel],MATCH(IF(OR(TblMaatregelscore281317[[#This Row],[2e energiebron]]="N.v.t.",TblMaatregelscore281317[[#This Row],[2e energiebron]]=""),TblMaatregelscore281317[[#This Row],[Energiebron]],TblMaatregelscore281317[[#This Row],[2e energiebron]]),TblBrandstof[Brandstof],0)))*
      IF(OR(TblMaatregelscore281317[[#This Row],[Type
motor]]="Elektrisch",TblMaatregelscore281317[[#This Row],[Hybride]]="Ja"),TblHybride[Waardering hybride],1)*
      IF(TblMaatregelscore281317[[#This Row],[Het Nieuwe
Draaien/
Rijden]]="Ja",TblHND[Waardering HND],1),"")</f>
        <v/>
      </c>
      <c r="N24" s="25" t="str">
        <f>IFERROR(TblMaatregelscore281317[[#This Row],[CO2-impact 
'[kg CO2']]]*VLOOKUP(TblMaatregelscore281317[[#This Row],[Type
motor]],TblMotortype[],2,0),"")</f>
        <v/>
      </c>
      <c r="O24" s="11" t="str">
        <f>IF(TblMaatregelscore281317[[#This Row],[In te zetten
materieel]]&lt;&gt;"",
    IF(TblMaatregelscore281317[[#This Row],[Vermogen
motor
'[kW']]]="","Motorvermogen niet gevuld",
    IF(TblMaatregelscore281317[[#This Row],[Inzet (verdeel 1000 uur over het materieel)]]="","Draaiuren niet gevuld","")),
  "")</f>
        <v/>
      </c>
    </row>
    <row r="25" spans="2:15" ht="13.5" thickBot="1" x14ac:dyDescent="0.25">
      <c r="B25" s="47"/>
      <c r="C25" s="47"/>
      <c r="D25" s="47"/>
      <c r="E25" s="48" t="str">
        <f>IFERROR(TblMaatregelscore281317[[#This Row],[Vermogen
motor
'[kW']]]*TblMaatregelscore281317[[#This Row],[Inzet (verdeel 1000 uur over het materieel)]]*VLOOKUP(TblMaatregelscore281317[[#This Row],[Vermogen
motor
'[kW']]],TblDieselgebruik[],2,1)*stookwaarde_diesel*bezettingsgraad,"")</f>
        <v/>
      </c>
      <c r="F25" s="48" t="str">
        <f>IFERROR(TblMaatregelscore281317[[#This Row],[Energie
inhoud
'[MJ']]]/stookwaarde_diesel/dichtheid_diesel*emissiefactor_diesel,"")</f>
        <v/>
      </c>
      <c r="G25" s="49"/>
      <c r="H25" s="49"/>
      <c r="I25" s="49"/>
      <c r="J25" s="50"/>
      <c r="K25" s="51"/>
      <c r="L25" s="51"/>
      <c r="M25" s="25" t="str">
        <f>IFERROR(
      TblMaatregelscore281317[[#This Row],[Score o.b.v. diesel]]*
          ((100%-TblMaatregelscore281317[[#This Row],[Aandeel 2e
energiebron
'[%']]])*INDEX(TblBrandstof[CO2 uitstoot verg 1l diesel],MATCH(TblMaatregelscore281317[[#This Row],[Energiebron]],TblBrandstof[Brandstof],0))+
          TblMaatregelscore281317[[#This Row],[Aandeel 2e
energiebron
'[%']]]*INDEX(TblBrandstof[CO2 uitstoot verg 1l diesel],MATCH(IF(OR(TblMaatregelscore281317[[#This Row],[2e energiebron]]="N.v.t.",TblMaatregelscore281317[[#This Row],[2e energiebron]]=""),TblMaatregelscore281317[[#This Row],[Energiebron]],TblMaatregelscore281317[[#This Row],[2e energiebron]]),TblBrandstof[Brandstof],0)))*
      IF(OR(TblMaatregelscore281317[[#This Row],[Type
motor]]="Elektrisch",TblMaatregelscore281317[[#This Row],[Hybride]]="Ja"),TblHybride[Waardering hybride],1)*
      IF(TblMaatregelscore281317[[#This Row],[Het Nieuwe
Draaien/
Rijden]]="Ja",TblHND[Waardering HND],1),"")</f>
        <v/>
      </c>
      <c r="N25" s="25" t="str">
        <f>IFERROR(TblMaatregelscore281317[[#This Row],[CO2-impact 
'[kg CO2']]]*VLOOKUP(TblMaatregelscore281317[[#This Row],[Type
motor]],TblMotortype[],2,0),"")</f>
        <v/>
      </c>
      <c r="O25" s="11" t="str">
        <f>IF(TblMaatregelscore281317[[#This Row],[In te zetten
materieel]]&lt;&gt;"",
    IF(TblMaatregelscore281317[[#This Row],[Vermogen
motor
'[kW']]]="","Motorvermogen niet gevuld",
    IF(TblMaatregelscore281317[[#This Row],[Inzet (verdeel 1000 uur over het materieel)]]="","Draaiuren niet gevuld","")),
  "")</f>
        <v/>
      </c>
    </row>
    <row r="26" spans="2:15" ht="13.5" thickBot="1" x14ac:dyDescent="0.25">
      <c r="B26" s="4" t="s">
        <v>157</v>
      </c>
      <c r="C26" s="12"/>
      <c r="D26" s="14">
        <f>SUM(TblMaatregelscore281317[Inzet (verdeel 1000 uur over het materieel)])</f>
        <v>0</v>
      </c>
      <c r="E26" s="13">
        <f>SUBTOTAL(109,TblMaatregelscore281317[Energie
inhoud
'[MJ']])</f>
        <v>0</v>
      </c>
      <c r="F26" s="14">
        <f>SUBTOTAL(109,TblMaatregelscore281317[Score o.b.v. diesel])</f>
        <v>0</v>
      </c>
      <c r="G26" s="12"/>
      <c r="H26" s="12"/>
      <c r="I26" s="12"/>
      <c r="J26" s="12"/>
      <c r="K26" s="22"/>
      <c r="L26" s="22"/>
      <c r="M26" s="15">
        <f>SUBTOTAL(109,TblMaatregelscore281317[CO2-impact 
'[kg CO2']])</f>
        <v>0</v>
      </c>
      <c r="N26" s="16">
        <f>SUBTOTAL(109,TblMaatregelscore281317[Emissie
'[kg CO2']])</f>
        <v>0</v>
      </c>
      <c r="O26" s="12"/>
    </row>
    <row r="27" spans="2:15" x14ac:dyDescent="0.2">
      <c r="M27" s="5" t="s">
        <v>213</v>
      </c>
    </row>
    <row r="28" spans="2:15" x14ac:dyDescent="0.2">
      <c r="O28" s="5"/>
    </row>
    <row r="29" spans="2:15" x14ac:dyDescent="0.2">
      <c r="B29" s="6"/>
      <c r="O29" s="5"/>
    </row>
    <row r="30" spans="2:15" x14ac:dyDescent="0.2">
      <c r="B30" s="6"/>
      <c r="O30" s="7"/>
    </row>
    <row r="31" spans="2:15" x14ac:dyDescent="0.2">
      <c r="B31" s="6"/>
    </row>
  </sheetData>
  <sheetProtection algorithmName="SHA-512" hashValue="aKtRXmaGO2xgd9kHLyivGEsM8ynIhEZFCi+dySCLNqcN2mF32jg2ia2wqlzmH9aXY/+aLQnM0Y7AbWeNBwIEcQ==" saltValue="R1Nsy2hxvnHKVjY1A/CVwA==" spinCount="100000" sheet="1" selectLockedCells="1"/>
  <mergeCells count="4">
    <mergeCell ref="B2:C2"/>
    <mergeCell ref="D2:G2"/>
    <mergeCell ref="B3:C3"/>
    <mergeCell ref="D3:G3"/>
  </mergeCells>
  <dataValidations count="7">
    <dataValidation type="whole" errorStyle="warning" allowBlank="1" showInputMessage="1" showErrorMessage="1" error="waarde tussen 37 - 560 kW" prompt="Motorvermogen moet liggen tussen 37 - 560 kW" sqref="C6:C25" xr:uid="{7F647CFF-C364-4D52-AAF5-2A518BE7FEF9}">
      <formula1>37</formula1>
      <formula2>560</formula2>
    </dataValidation>
    <dataValidation type="list" allowBlank="1" showInputMessage="1" showErrorMessage="1" sqref="G6:G25" xr:uid="{7D5169B3-BF7A-4F6B-AE1C-249BC9E1E5F6}">
      <formula1>motortypes</formula1>
    </dataValidation>
    <dataValidation type="list" allowBlank="1" showInputMessage="1" showErrorMessage="1" sqref="G4 K6:L25" xr:uid="{D7642FED-DB1A-478D-9FEE-7C2D1DD56FF4}">
      <formula1>"Ja,Nee"</formula1>
    </dataValidation>
    <dataValidation type="decimal" allowBlank="1" showInputMessage="1" showErrorMessage="1" sqref="J6:J25" xr:uid="{1B81D7B7-D08D-4EAA-AC7D-66CB339478D9}">
      <formula1>0</formula1>
      <formula2>1</formula2>
    </dataValidation>
    <dataValidation type="list" allowBlank="1" showInputMessage="1" showErrorMessage="1" sqref="H6:H25" xr:uid="{B24535B2-CF11-4999-B7AE-78A561E008E8}">
      <formula1>INDIRECT(LEFT(G6,5))</formula1>
    </dataValidation>
    <dataValidation type="list" allowBlank="1" showInputMessage="1" showErrorMessage="1" sqref="I6:I25" xr:uid="{70734EAC-1620-4F49-A84E-035B030324B9}">
      <formula1>INDIRECT(LEFT(SUBSTITUTE(SUBSTITUTE(H6," ","_"),"(","_"),10))</formula1>
    </dataValidation>
    <dataValidation type="whole" allowBlank="1" showInputMessage="1" showErrorMessage="1" prompt="Numerieke waarde" sqref="D6:D25" xr:uid="{07BC2C36-E066-4EA1-9207-2BFD19079D4C}">
      <formula1>1</formula1>
      <formula2>999999</formula2>
    </dataValidation>
  </dataValidations>
  <pageMargins left="0.25" right="0.25" top="0.75" bottom="0.75" header="0.3" footer="0.3"/>
  <pageSetup paperSize="9" scale="91" orientation="landscape" r:id="rId1"/>
  <drawing r:id="rId2"/>
  <legacyDrawing r:id="rId3"/>
  <mc:AlternateContent xmlns:mc="http://schemas.openxmlformats.org/markup-compatibility/2006">
    <mc:Choice Requires="x14">
      <controls>
        <mc:AlternateContent xmlns:mc="http://schemas.openxmlformats.org/markup-compatibility/2006">
          <mc:Choice Requires="x14">
            <control shapeId="31745" r:id="rId4" name="Button 1">
              <controlPr defaultSize="0" print="0" autoFill="0" autoPict="0" macro="[0]!export.export">
                <anchor moveWithCells="1" sizeWithCells="1">
                  <from>
                    <xdr:col>7</xdr:col>
                    <xdr:colOff>38100</xdr:colOff>
                    <xdr:row>1</xdr:row>
                    <xdr:rowOff>180975</xdr:rowOff>
                  </from>
                  <to>
                    <xdr:col>7</xdr:col>
                    <xdr:colOff>809625</xdr:colOff>
                    <xdr:row>2</xdr:row>
                    <xdr:rowOff>219075</xdr:rowOff>
                  </to>
                </anchor>
              </controlPr>
            </control>
          </mc:Choice>
        </mc:AlternateContent>
      </controls>
    </mc:Choice>
  </mc:AlternateContent>
  <tableParts count="1">
    <tablePart r:id="rId5"/>
  </tableParts>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7CE07D8-3AB3-413D-8ABA-F2922CA2DC31}">
  <sheetPr codeName="Blad12">
    <tabColor theme="5" tint="0.59999389629810485"/>
    <pageSetUpPr fitToPage="1"/>
  </sheetPr>
  <dimension ref="B1:O31"/>
  <sheetViews>
    <sheetView showGridLines="0" zoomScaleNormal="100" workbookViewId="0">
      <selection activeCell="B6" sqref="B6"/>
    </sheetView>
  </sheetViews>
  <sheetFormatPr defaultColWidth="11" defaultRowHeight="12.75" x14ac:dyDescent="0.2"/>
  <cols>
    <col min="1" max="1" width="2.625" style="4" customWidth="1"/>
    <col min="2" max="2" width="20.625" style="4" customWidth="1"/>
    <col min="3" max="4" width="10.625" style="4" customWidth="1"/>
    <col min="5" max="5" width="11.5" style="4" hidden="1" customWidth="1"/>
    <col min="6" max="6" width="9.375" style="4" hidden="1" customWidth="1"/>
    <col min="7" max="7" width="10.625" style="4" customWidth="1"/>
    <col min="8" max="9" width="20.625" style="4" customWidth="1"/>
    <col min="10" max="10" width="12.625" style="4" customWidth="1"/>
    <col min="11" max="11" width="7.625" style="20" bestFit="1" customWidth="1"/>
    <col min="12" max="12" width="7.625" style="20" customWidth="1"/>
    <col min="13" max="13" width="11.75" style="4" hidden="1" customWidth="1"/>
    <col min="14" max="14" width="12.625" style="4" customWidth="1"/>
    <col min="15" max="15" width="20.625" style="4" customWidth="1"/>
    <col min="16" max="16" width="11.625" style="4" bestFit="1" customWidth="1"/>
    <col min="17" max="18" width="11" style="4"/>
    <col min="19" max="19" width="11.625" style="4" bestFit="1" customWidth="1"/>
    <col min="20" max="16384" width="11" style="4"/>
  </cols>
  <sheetData>
    <row r="1" spans="2:15" ht="14.25" x14ac:dyDescent="0.25">
      <c r="B1" s="8" t="s">
        <v>219</v>
      </c>
    </row>
    <row r="2" spans="2:15" ht="13.5" thickBot="1" x14ac:dyDescent="0.25">
      <c r="B2" s="86" t="s">
        <v>183</v>
      </c>
      <c r="C2" s="87"/>
      <c r="D2" s="96"/>
      <c r="E2" s="97"/>
      <c r="F2" s="97"/>
      <c r="G2" s="98"/>
    </row>
    <row r="3" spans="2:15" ht="13.5" customHeight="1" thickTop="1" thickBot="1" x14ac:dyDescent="0.25">
      <c r="B3" s="88" t="s">
        <v>184</v>
      </c>
      <c r="C3" s="89"/>
      <c r="D3" s="99"/>
      <c r="E3" s="100"/>
      <c r="F3" s="100"/>
      <c r="G3" s="101"/>
    </row>
    <row r="4" spans="2:15" ht="13.5" thickTop="1" x14ac:dyDescent="0.2"/>
    <row r="5" spans="2:15" ht="80.25" x14ac:dyDescent="0.25">
      <c r="B5" s="9" t="s">
        <v>204</v>
      </c>
      <c r="C5" s="17" t="s">
        <v>203</v>
      </c>
      <c r="D5" s="17" t="s">
        <v>199</v>
      </c>
      <c r="E5" s="17" t="s">
        <v>206</v>
      </c>
      <c r="F5" s="17" t="s">
        <v>207</v>
      </c>
      <c r="G5" s="18" t="s">
        <v>205</v>
      </c>
      <c r="H5" s="18" t="s">
        <v>171</v>
      </c>
      <c r="I5" s="19" t="s">
        <v>202</v>
      </c>
      <c r="J5" s="17" t="s">
        <v>208</v>
      </c>
      <c r="K5" s="21" t="s">
        <v>39</v>
      </c>
      <c r="L5" s="23" t="s">
        <v>269</v>
      </c>
      <c r="M5" s="24" t="s">
        <v>214</v>
      </c>
      <c r="N5" s="17" t="s">
        <v>221</v>
      </c>
      <c r="O5" s="4" t="s">
        <v>185</v>
      </c>
    </row>
    <row r="6" spans="2:15" x14ac:dyDescent="0.2">
      <c r="B6" s="42"/>
      <c r="C6" s="42"/>
      <c r="D6" s="42"/>
      <c r="E6" s="43" t="str">
        <f>IFERROR(TblMaatregelscore281318[[#This Row],[Vermogen
motor
'[kW']]]*TblMaatregelscore281318[[#This Row],[Inzet (verdeel 1000 uur over het materieel)]]*VLOOKUP(TblMaatregelscore281318[[#This Row],[Vermogen
motor
'[kW']]],TblDieselgebruik[],2,1)*stookwaarde_diesel*bezettingsgraad,"")</f>
        <v/>
      </c>
      <c r="F6" s="43" t="str">
        <f>IFERROR(TblMaatregelscore281318[[#This Row],[Energie
inhoud
'[MJ']]]/stookwaarde_diesel/dichtheid_diesel*emissiefactor_diesel,"")</f>
        <v/>
      </c>
      <c r="G6" s="44"/>
      <c r="H6" s="44"/>
      <c r="I6" s="44"/>
      <c r="J6" s="45"/>
      <c r="K6" s="46"/>
      <c r="L6" s="46"/>
      <c r="M6" s="25" t="str">
        <f>IFERROR(
      TblMaatregelscore281318[[#This Row],[Score o.b.v. diesel]]*
          ((100%-TblMaatregelscore281318[[#This Row],[Aandeel 2e
energiebron
'[%']]])*INDEX(TblBrandstof[CO2 uitstoot verg 1l diesel],MATCH(TblMaatregelscore281318[[#This Row],[Energiebron]],TblBrandstof[Brandstof],0))+
          TblMaatregelscore281318[[#This Row],[Aandeel 2e
energiebron
'[%']]]*INDEX(TblBrandstof[CO2 uitstoot verg 1l diesel],MATCH(IF(OR(TblMaatregelscore281318[[#This Row],[2e energiebron]]="N.v.t.",TblMaatregelscore281318[[#This Row],[2e energiebron]]=""),TblMaatregelscore281318[[#This Row],[Energiebron]],TblMaatregelscore281318[[#This Row],[2e energiebron]]),TblBrandstof[Brandstof],0)))*
      IF(OR(TblMaatregelscore281318[[#This Row],[Type
motor]]="Elektrisch",TblMaatregelscore281318[[#This Row],[Hybride]]="Ja"),TblHybride[Waardering hybride],1)*
      IF(TblMaatregelscore281318[[#This Row],[Het Nieuwe
Draaien/
Rijden]]="Ja",TblHND[Waardering HND],1),"")</f>
        <v/>
      </c>
      <c r="N6" s="25" t="str">
        <f>IFERROR(TblMaatregelscore281318[[#This Row],[CO2-impact 
'[kg CO2']]]*VLOOKUP(TblMaatregelscore281318[[#This Row],[Type
motor]],TblMotortype[],2,0),"")</f>
        <v/>
      </c>
      <c r="O6" s="11" t="str">
        <f>IF(TblMaatregelscore281318[[#This Row],[In te zetten
materieel]]&lt;&gt;"",
    IF(TblMaatregelscore281318[[#This Row],[Vermogen
motor
'[kW']]]="","Motorvermogen niet gevuld",
    IF(TblMaatregelscore281318[[#This Row],[Inzet (verdeel 1000 uur over het materieel)]]="","Draaiuren niet gevuld","")),
  "")</f>
        <v/>
      </c>
    </row>
    <row r="7" spans="2:15" x14ac:dyDescent="0.2">
      <c r="B7" s="47"/>
      <c r="C7" s="47"/>
      <c r="D7" s="47"/>
      <c r="E7" s="48" t="str">
        <f>IFERROR(TblMaatregelscore281318[[#This Row],[Vermogen
motor
'[kW']]]*TblMaatregelscore281318[[#This Row],[Inzet (verdeel 1000 uur over het materieel)]]*VLOOKUP(TblMaatregelscore281318[[#This Row],[Vermogen
motor
'[kW']]],TblDieselgebruik[],2,1)*stookwaarde_diesel*bezettingsgraad,"")</f>
        <v/>
      </c>
      <c r="F7" s="48" t="str">
        <f>IFERROR(TblMaatregelscore281318[[#This Row],[Energie
inhoud
'[MJ']]]/stookwaarde_diesel/dichtheid_diesel*emissiefactor_diesel,"")</f>
        <v/>
      </c>
      <c r="G7" s="49"/>
      <c r="H7" s="49"/>
      <c r="I7" s="49"/>
      <c r="J7" s="50"/>
      <c r="K7" s="51"/>
      <c r="L7" s="51"/>
      <c r="M7" s="25" t="str">
        <f>IFERROR(
      TblMaatregelscore281318[[#This Row],[Score o.b.v. diesel]]*
          ((100%-TblMaatregelscore281318[[#This Row],[Aandeel 2e
energiebron
'[%']]])*INDEX(TblBrandstof[CO2 uitstoot verg 1l diesel],MATCH(TblMaatregelscore281318[[#This Row],[Energiebron]],TblBrandstof[Brandstof],0))+
          TblMaatregelscore281318[[#This Row],[Aandeel 2e
energiebron
'[%']]]*INDEX(TblBrandstof[CO2 uitstoot verg 1l diesel],MATCH(IF(OR(TblMaatregelscore281318[[#This Row],[2e energiebron]]="N.v.t.",TblMaatregelscore281318[[#This Row],[2e energiebron]]=""),TblMaatregelscore281318[[#This Row],[Energiebron]],TblMaatregelscore281318[[#This Row],[2e energiebron]]),TblBrandstof[Brandstof],0)))*
      IF(OR(TblMaatregelscore281318[[#This Row],[Type
motor]]="Elektrisch",TblMaatregelscore281318[[#This Row],[Hybride]]="Ja"),TblHybride[Waardering hybride],1)*
      IF(TblMaatregelscore281318[[#This Row],[Het Nieuwe
Draaien/
Rijden]]="Ja",TblHND[Waardering HND],1),"")</f>
        <v/>
      </c>
      <c r="N7" s="25" t="str">
        <f>IFERROR(TblMaatregelscore281318[[#This Row],[CO2-impact 
'[kg CO2']]]*VLOOKUP(TblMaatregelscore281318[[#This Row],[Type
motor]],TblMotortype[],2,0),"")</f>
        <v/>
      </c>
      <c r="O7" s="11" t="str">
        <f>IF(TblMaatregelscore281318[[#This Row],[In te zetten
materieel]]&lt;&gt;"",
    IF(TblMaatregelscore281318[[#This Row],[Vermogen
motor
'[kW']]]="","Motorvermogen niet gevuld",
    IF(TblMaatregelscore281318[[#This Row],[Inzet (verdeel 1000 uur over het materieel)]]="","Draaiuren niet gevuld","")),
  "")</f>
        <v/>
      </c>
    </row>
    <row r="8" spans="2:15" x14ac:dyDescent="0.2">
      <c r="B8" s="42"/>
      <c r="C8" s="42"/>
      <c r="D8" s="42"/>
      <c r="E8" s="43" t="str">
        <f>IFERROR(TblMaatregelscore281318[[#This Row],[Vermogen
motor
'[kW']]]*TblMaatregelscore281318[[#This Row],[Inzet (verdeel 1000 uur over het materieel)]]*VLOOKUP(TblMaatregelscore281318[[#This Row],[Vermogen
motor
'[kW']]],TblDieselgebruik[],2,1)*stookwaarde_diesel*bezettingsgraad,"")</f>
        <v/>
      </c>
      <c r="F8" s="43" t="str">
        <f>IFERROR(TblMaatregelscore281318[[#This Row],[Energie
inhoud
'[MJ']]]/stookwaarde_diesel/dichtheid_diesel*emissiefactor_diesel,"")</f>
        <v/>
      </c>
      <c r="G8" s="44"/>
      <c r="H8" s="44"/>
      <c r="I8" s="44"/>
      <c r="J8" s="45"/>
      <c r="K8" s="46"/>
      <c r="L8" s="46"/>
      <c r="M8" s="25" t="str">
        <f>IFERROR(
      TblMaatregelscore281318[[#This Row],[Score o.b.v. diesel]]*
          ((100%-TblMaatregelscore281318[[#This Row],[Aandeel 2e
energiebron
'[%']]])*INDEX(TblBrandstof[CO2 uitstoot verg 1l diesel],MATCH(TblMaatregelscore281318[[#This Row],[Energiebron]],TblBrandstof[Brandstof],0))+
          TblMaatregelscore281318[[#This Row],[Aandeel 2e
energiebron
'[%']]]*INDEX(TblBrandstof[CO2 uitstoot verg 1l diesel],MATCH(IF(OR(TblMaatregelscore281318[[#This Row],[2e energiebron]]="N.v.t.",TblMaatregelscore281318[[#This Row],[2e energiebron]]=""),TblMaatregelscore281318[[#This Row],[Energiebron]],TblMaatregelscore281318[[#This Row],[2e energiebron]]),TblBrandstof[Brandstof],0)))*
      IF(OR(TblMaatregelscore281318[[#This Row],[Type
motor]]="Elektrisch",TblMaatregelscore281318[[#This Row],[Hybride]]="Ja"),TblHybride[Waardering hybride],1)*
      IF(TblMaatregelscore281318[[#This Row],[Het Nieuwe
Draaien/
Rijden]]="Ja",TblHND[Waardering HND],1),"")</f>
        <v/>
      </c>
      <c r="N8" s="25" t="str">
        <f>IFERROR(TblMaatregelscore281318[[#This Row],[CO2-impact 
'[kg CO2']]]*VLOOKUP(TblMaatregelscore281318[[#This Row],[Type
motor]],TblMotortype[],2,0),"")</f>
        <v/>
      </c>
      <c r="O8" s="11" t="str">
        <f>IF(TblMaatregelscore281318[[#This Row],[In te zetten
materieel]]&lt;&gt;"",
    IF(TblMaatregelscore281318[[#This Row],[Vermogen
motor
'[kW']]]="","Motorvermogen niet gevuld",
    IF(TblMaatregelscore281318[[#This Row],[Inzet (verdeel 1000 uur over het materieel)]]="","Draaiuren niet gevuld","")),
  "")</f>
        <v/>
      </c>
    </row>
    <row r="9" spans="2:15" x14ac:dyDescent="0.2">
      <c r="B9" s="47"/>
      <c r="C9" s="47"/>
      <c r="D9" s="47"/>
      <c r="E9" s="48" t="str">
        <f>IFERROR(TblMaatregelscore281318[[#This Row],[Vermogen
motor
'[kW']]]*TblMaatregelscore281318[[#This Row],[Inzet (verdeel 1000 uur over het materieel)]]*VLOOKUP(TblMaatregelscore281318[[#This Row],[Vermogen
motor
'[kW']]],TblDieselgebruik[],2,1)*stookwaarde_diesel*bezettingsgraad,"")</f>
        <v/>
      </c>
      <c r="F9" s="48" t="str">
        <f>IFERROR(TblMaatregelscore281318[[#This Row],[Energie
inhoud
'[MJ']]]/stookwaarde_diesel/dichtheid_diesel*emissiefactor_diesel,"")</f>
        <v/>
      </c>
      <c r="G9" s="49"/>
      <c r="H9" s="49"/>
      <c r="I9" s="49"/>
      <c r="J9" s="50"/>
      <c r="K9" s="51"/>
      <c r="L9" s="51"/>
      <c r="M9" s="25" t="str">
        <f>IFERROR(
      TblMaatregelscore281318[[#This Row],[Score o.b.v. diesel]]*
          ((100%-TblMaatregelscore281318[[#This Row],[Aandeel 2e
energiebron
'[%']]])*INDEX(TblBrandstof[CO2 uitstoot verg 1l diesel],MATCH(TblMaatregelscore281318[[#This Row],[Energiebron]],TblBrandstof[Brandstof],0))+
          TblMaatregelscore281318[[#This Row],[Aandeel 2e
energiebron
'[%']]]*INDEX(TblBrandstof[CO2 uitstoot verg 1l diesel],MATCH(IF(OR(TblMaatregelscore281318[[#This Row],[2e energiebron]]="N.v.t.",TblMaatregelscore281318[[#This Row],[2e energiebron]]=""),TblMaatregelscore281318[[#This Row],[Energiebron]],TblMaatregelscore281318[[#This Row],[2e energiebron]]),TblBrandstof[Brandstof],0)))*
      IF(OR(TblMaatregelscore281318[[#This Row],[Type
motor]]="Elektrisch",TblMaatregelscore281318[[#This Row],[Hybride]]="Ja"),TblHybride[Waardering hybride],1)*
      IF(TblMaatregelscore281318[[#This Row],[Het Nieuwe
Draaien/
Rijden]]="Ja",TblHND[Waardering HND],1),"")</f>
        <v/>
      </c>
      <c r="N9" s="25" t="str">
        <f>IFERROR(TblMaatregelscore281318[[#This Row],[CO2-impact 
'[kg CO2']]]*VLOOKUP(TblMaatregelscore281318[[#This Row],[Type
motor]],TblMotortype[],2,0),"")</f>
        <v/>
      </c>
      <c r="O9" s="11" t="str">
        <f>IF(TblMaatregelscore281318[[#This Row],[In te zetten
materieel]]&lt;&gt;"",
    IF(TblMaatregelscore281318[[#This Row],[Vermogen
motor
'[kW']]]="","Motorvermogen niet gevuld",
    IF(TblMaatregelscore281318[[#This Row],[Inzet (verdeel 1000 uur over het materieel)]]="","Draaiuren niet gevuld","")),
  "")</f>
        <v/>
      </c>
    </row>
    <row r="10" spans="2:15" x14ac:dyDescent="0.2">
      <c r="B10" s="42"/>
      <c r="C10" s="42"/>
      <c r="D10" s="42"/>
      <c r="E10" s="43" t="str">
        <f>IFERROR(TblMaatregelscore281318[[#This Row],[Vermogen
motor
'[kW']]]*TblMaatregelscore281318[[#This Row],[Inzet (verdeel 1000 uur over het materieel)]]*VLOOKUP(TblMaatregelscore281318[[#This Row],[Vermogen
motor
'[kW']]],TblDieselgebruik[],2,1)*stookwaarde_diesel*bezettingsgraad,"")</f>
        <v/>
      </c>
      <c r="F10" s="43" t="str">
        <f>IFERROR(TblMaatregelscore281318[[#This Row],[Energie
inhoud
'[MJ']]]/stookwaarde_diesel/dichtheid_diesel*emissiefactor_diesel,"")</f>
        <v/>
      </c>
      <c r="G10" s="44"/>
      <c r="H10" s="44"/>
      <c r="I10" s="44"/>
      <c r="J10" s="45"/>
      <c r="K10" s="46"/>
      <c r="L10" s="46"/>
      <c r="M10" s="25" t="str">
        <f>IFERROR(
      TblMaatregelscore281318[[#This Row],[Score o.b.v. diesel]]*
          ((100%-TblMaatregelscore281318[[#This Row],[Aandeel 2e
energiebron
'[%']]])*INDEX(TblBrandstof[CO2 uitstoot verg 1l diesel],MATCH(TblMaatregelscore281318[[#This Row],[Energiebron]],TblBrandstof[Brandstof],0))+
          TblMaatregelscore281318[[#This Row],[Aandeel 2e
energiebron
'[%']]]*INDEX(TblBrandstof[CO2 uitstoot verg 1l diesel],MATCH(IF(OR(TblMaatregelscore281318[[#This Row],[2e energiebron]]="N.v.t.",TblMaatregelscore281318[[#This Row],[2e energiebron]]=""),TblMaatregelscore281318[[#This Row],[Energiebron]],TblMaatregelscore281318[[#This Row],[2e energiebron]]),TblBrandstof[Brandstof],0)))*
      IF(OR(TblMaatregelscore281318[[#This Row],[Type
motor]]="Elektrisch",TblMaatregelscore281318[[#This Row],[Hybride]]="Ja"),TblHybride[Waardering hybride],1)*
      IF(TblMaatregelscore281318[[#This Row],[Het Nieuwe
Draaien/
Rijden]]="Ja",TblHND[Waardering HND],1),"")</f>
        <v/>
      </c>
      <c r="N10" s="25" t="str">
        <f>IFERROR(TblMaatregelscore281318[[#This Row],[CO2-impact 
'[kg CO2']]]*VLOOKUP(TblMaatregelscore281318[[#This Row],[Type
motor]],TblMotortype[],2,0),"")</f>
        <v/>
      </c>
      <c r="O10" s="11" t="str">
        <f>IF(TblMaatregelscore281318[[#This Row],[In te zetten
materieel]]&lt;&gt;"",
    IF(TblMaatregelscore281318[[#This Row],[Vermogen
motor
'[kW']]]="","Motorvermogen niet gevuld",
    IF(TblMaatregelscore281318[[#This Row],[Inzet (verdeel 1000 uur over het materieel)]]="","Draaiuren niet gevuld","")),
  "")</f>
        <v/>
      </c>
    </row>
    <row r="11" spans="2:15" x14ac:dyDescent="0.2">
      <c r="B11" s="47"/>
      <c r="C11" s="47"/>
      <c r="D11" s="47"/>
      <c r="E11" s="48" t="str">
        <f>IFERROR(TblMaatregelscore281318[[#This Row],[Vermogen
motor
'[kW']]]*TblMaatregelscore281318[[#This Row],[Inzet (verdeel 1000 uur over het materieel)]]*VLOOKUP(TblMaatregelscore281318[[#This Row],[Vermogen
motor
'[kW']]],TblDieselgebruik[],2,1)*stookwaarde_diesel*bezettingsgraad,"")</f>
        <v/>
      </c>
      <c r="F11" s="48" t="str">
        <f>IFERROR(TblMaatregelscore281318[[#This Row],[Energie
inhoud
'[MJ']]]/stookwaarde_diesel/dichtheid_diesel*emissiefactor_diesel,"")</f>
        <v/>
      </c>
      <c r="G11" s="49"/>
      <c r="H11" s="49"/>
      <c r="I11" s="49"/>
      <c r="J11" s="50"/>
      <c r="K11" s="51"/>
      <c r="L11" s="51"/>
      <c r="M11" s="25" t="str">
        <f>IFERROR(
      TblMaatregelscore281318[[#This Row],[Score o.b.v. diesel]]*
          ((100%-TblMaatregelscore281318[[#This Row],[Aandeel 2e
energiebron
'[%']]])*INDEX(TblBrandstof[CO2 uitstoot verg 1l diesel],MATCH(TblMaatregelscore281318[[#This Row],[Energiebron]],TblBrandstof[Brandstof],0))+
          TblMaatregelscore281318[[#This Row],[Aandeel 2e
energiebron
'[%']]]*INDEX(TblBrandstof[CO2 uitstoot verg 1l diesel],MATCH(IF(OR(TblMaatregelscore281318[[#This Row],[2e energiebron]]="N.v.t.",TblMaatregelscore281318[[#This Row],[2e energiebron]]=""),TblMaatregelscore281318[[#This Row],[Energiebron]],TblMaatregelscore281318[[#This Row],[2e energiebron]]),TblBrandstof[Brandstof],0)))*
      IF(OR(TblMaatregelscore281318[[#This Row],[Type
motor]]="Elektrisch",TblMaatregelscore281318[[#This Row],[Hybride]]="Ja"),TblHybride[Waardering hybride],1)*
      IF(TblMaatregelscore281318[[#This Row],[Het Nieuwe
Draaien/
Rijden]]="Ja",TblHND[Waardering HND],1),"")</f>
        <v/>
      </c>
      <c r="N11" s="25" t="str">
        <f>IFERROR(TblMaatregelscore281318[[#This Row],[CO2-impact 
'[kg CO2']]]*VLOOKUP(TblMaatregelscore281318[[#This Row],[Type
motor]],TblMotortype[],2,0),"")</f>
        <v/>
      </c>
      <c r="O11" s="11" t="str">
        <f>IF(TblMaatregelscore281318[[#This Row],[In te zetten
materieel]]&lt;&gt;"",
    IF(TblMaatregelscore281318[[#This Row],[Vermogen
motor
'[kW']]]="","Motorvermogen niet gevuld",
    IF(TblMaatregelscore281318[[#This Row],[Inzet (verdeel 1000 uur over het materieel)]]="","Draaiuren niet gevuld","")),
  "")</f>
        <v/>
      </c>
    </row>
    <row r="12" spans="2:15" x14ac:dyDescent="0.2">
      <c r="B12" s="42"/>
      <c r="C12" s="42"/>
      <c r="D12" s="42"/>
      <c r="E12" s="43" t="str">
        <f>IFERROR(TblMaatregelscore281318[[#This Row],[Vermogen
motor
'[kW']]]*TblMaatregelscore281318[[#This Row],[Inzet (verdeel 1000 uur over het materieel)]]*VLOOKUP(TblMaatregelscore281318[[#This Row],[Vermogen
motor
'[kW']]],TblDieselgebruik[],2,1)*stookwaarde_diesel*bezettingsgraad,"")</f>
        <v/>
      </c>
      <c r="F12" s="43" t="str">
        <f>IFERROR(TblMaatregelscore281318[[#This Row],[Energie
inhoud
'[MJ']]]/stookwaarde_diesel/dichtheid_diesel*emissiefactor_diesel,"")</f>
        <v/>
      </c>
      <c r="G12" s="44"/>
      <c r="H12" s="44"/>
      <c r="I12" s="44"/>
      <c r="J12" s="45"/>
      <c r="K12" s="46"/>
      <c r="L12" s="46"/>
      <c r="M12" s="25" t="str">
        <f>IFERROR(
      TblMaatregelscore281318[[#This Row],[Score o.b.v. diesel]]*
          ((100%-TblMaatregelscore281318[[#This Row],[Aandeel 2e
energiebron
'[%']]])*INDEX(TblBrandstof[CO2 uitstoot verg 1l diesel],MATCH(TblMaatregelscore281318[[#This Row],[Energiebron]],TblBrandstof[Brandstof],0))+
          TblMaatregelscore281318[[#This Row],[Aandeel 2e
energiebron
'[%']]]*INDEX(TblBrandstof[CO2 uitstoot verg 1l diesel],MATCH(IF(OR(TblMaatregelscore281318[[#This Row],[2e energiebron]]="N.v.t.",TblMaatregelscore281318[[#This Row],[2e energiebron]]=""),TblMaatregelscore281318[[#This Row],[Energiebron]],TblMaatregelscore281318[[#This Row],[2e energiebron]]),TblBrandstof[Brandstof],0)))*
      IF(OR(TblMaatregelscore281318[[#This Row],[Type
motor]]="Elektrisch",TblMaatregelscore281318[[#This Row],[Hybride]]="Ja"),TblHybride[Waardering hybride],1)*
      IF(TblMaatregelscore281318[[#This Row],[Het Nieuwe
Draaien/
Rijden]]="Ja",TblHND[Waardering HND],1),"")</f>
        <v/>
      </c>
      <c r="N12" s="25" t="str">
        <f>IFERROR(TblMaatregelscore281318[[#This Row],[CO2-impact 
'[kg CO2']]]*VLOOKUP(TblMaatregelscore281318[[#This Row],[Type
motor]],TblMotortype[],2,0),"")</f>
        <v/>
      </c>
      <c r="O12" s="11" t="str">
        <f>IF(TblMaatregelscore281318[[#This Row],[In te zetten
materieel]]&lt;&gt;"",
    IF(TblMaatregelscore281318[[#This Row],[Vermogen
motor
'[kW']]]="","Motorvermogen niet gevuld",
    IF(TblMaatregelscore281318[[#This Row],[Inzet (verdeel 1000 uur over het materieel)]]="","Draaiuren niet gevuld","")),
  "")</f>
        <v/>
      </c>
    </row>
    <row r="13" spans="2:15" x14ac:dyDescent="0.2">
      <c r="B13" s="47"/>
      <c r="C13" s="47"/>
      <c r="D13" s="47"/>
      <c r="E13" s="48" t="str">
        <f>IFERROR(TblMaatregelscore281318[[#This Row],[Vermogen
motor
'[kW']]]*TblMaatregelscore281318[[#This Row],[Inzet (verdeel 1000 uur over het materieel)]]*VLOOKUP(TblMaatregelscore281318[[#This Row],[Vermogen
motor
'[kW']]],TblDieselgebruik[],2,1)*stookwaarde_diesel*bezettingsgraad,"")</f>
        <v/>
      </c>
      <c r="F13" s="48" t="str">
        <f>IFERROR(TblMaatregelscore281318[[#This Row],[Energie
inhoud
'[MJ']]]/stookwaarde_diesel/dichtheid_diesel*emissiefactor_diesel,"")</f>
        <v/>
      </c>
      <c r="G13" s="49"/>
      <c r="H13" s="49"/>
      <c r="I13" s="49"/>
      <c r="J13" s="50"/>
      <c r="K13" s="51"/>
      <c r="L13" s="51"/>
      <c r="M13" s="25" t="str">
        <f>IFERROR(
      TblMaatregelscore281318[[#This Row],[Score o.b.v. diesel]]*
          ((100%-TblMaatregelscore281318[[#This Row],[Aandeel 2e
energiebron
'[%']]])*INDEX(TblBrandstof[CO2 uitstoot verg 1l diesel],MATCH(TblMaatregelscore281318[[#This Row],[Energiebron]],TblBrandstof[Brandstof],0))+
          TblMaatregelscore281318[[#This Row],[Aandeel 2e
energiebron
'[%']]]*INDEX(TblBrandstof[CO2 uitstoot verg 1l diesel],MATCH(IF(OR(TblMaatregelscore281318[[#This Row],[2e energiebron]]="N.v.t.",TblMaatregelscore281318[[#This Row],[2e energiebron]]=""),TblMaatregelscore281318[[#This Row],[Energiebron]],TblMaatregelscore281318[[#This Row],[2e energiebron]]),TblBrandstof[Brandstof],0)))*
      IF(OR(TblMaatregelscore281318[[#This Row],[Type
motor]]="Elektrisch",TblMaatregelscore281318[[#This Row],[Hybride]]="Ja"),TblHybride[Waardering hybride],1)*
      IF(TblMaatregelscore281318[[#This Row],[Het Nieuwe
Draaien/
Rijden]]="Ja",TblHND[Waardering HND],1),"")</f>
        <v/>
      </c>
      <c r="N13" s="25" t="str">
        <f>IFERROR(TblMaatregelscore281318[[#This Row],[CO2-impact 
'[kg CO2']]]*VLOOKUP(TblMaatregelscore281318[[#This Row],[Type
motor]],TblMotortype[],2,0),"")</f>
        <v/>
      </c>
      <c r="O13" s="11" t="str">
        <f>IF(TblMaatregelscore281318[[#This Row],[In te zetten
materieel]]&lt;&gt;"",
    IF(TblMaatregelscore281318[[#This Row],[Vermogen
motor
'[kW']]]="","Motorvermogen niet gevuld",
    IF(TblMaatregelscore281318[[#This Row],[Inzet (verdeel 1000 uur over het materieel)]]="","Draaiuren niet gevuld","")),
  "")</f>
        <v/>
      </c>
    </row>
    <row r="14" spans="2:15" x14ac:dyDescent="0.2">
      <c r="B14" s="42"/>
      <c r="C14" s="42"/>
      <c r="D14" s="42"/>
      <c r="E14" s="43" t="str">
        <f>IFERROR(TblMaatregelscore281318[[#This Row],[Vermogen
motor
'[kW']]]*TblMaatregelscore281318[[#This Row],[Inzet (verdeel 1000 uur over het materieel)]]*VLOOKUP(TblMaatregelscore281318[[#This Row],[Vermogen
motor
'[kW']]],TblDieselgebruik[],2,1)*stookwaarde_diesel*bezettingsgraad,"")</f>
        <v/>
      </c>
      <c r="F14" s="43" t="str">
        <f>IFERROR(TblMaatregelscore281318[[#This Row],[Energie
inhoud
'[MJ']]]/stookwaarde_diesel/dichtheid_diesel*emissiefactor_diesel,"")</f>
        <v/>
      </c>
      <c r="G14" s="44"/>
      <c r="H14" s="44"/>
      <c r="I14" s="44"/>
      <c r="J14" s="45"/>
      <c r="K14" s="46"/>
      <c r="L14" s="46"/>
      <c r="M14" s="25" t="str">
        <f>IFERROR(
      TblMaatregelscore281318[[#This Row],[Score o.b.v. diesel]]*
          ((100%-TblMaatregelscore281318[[#This Row],[Aandeel 2e
energiebron
'[%']]])*INDEX(TblBrandstof[CO2 uitstoot verg 1l diesel],MATCH(TblMaatregelscore281318[[#This Row],[Energiebron]],TblBrandstof[Brandstof],0))+
          TblMaatregelscore281318[[#This Row],[Aandeel 2e
energiebron
'[%']]]*INDEX(TblBrandstof[CO2 uitstoot verg 1l diesel],MATCH(IF(OR(TblMaatregelscore281318[[#This Row],[2e energiebron]]="N.v.t.",TblMaatregelscore281318[[#This Row],[2e energiebron]]=""),TblMaatregelscore281318[[#This Row],[Energiebron]],TblMaatregelscore281318[[#This Row],[2e energiebron]]),TblBrandstof[Brandstof],0)))*
      IF(OR(TblMaatregelscore281318[[#This Row],[Type
motor]]="Elektrisch",TblMaatregelscore281318[[#This Row],[Hybride]]="Ja"),TblHybride[Waardering hybride],1)*
      IF(TblMaatregelscore281318[[#This Row],[Het Nieuwe
Draaien/
Rijden]]="Ja",TblHND[Waardering HND],1),"")</f>
        <v/>
      </c>
      <c r="N14" s="25" t="str">
        <f>IFERROR(TblMaatregelscore281318[[#This Row],[CO2-impact 
'[kg CO2']]]*VLOOKUP(TblMaatregelscore281318[[#This Row],[Type
motor]],TblMotortype[],2,0),"")</f>
        <v/>
      </c>
      <c r="O14" s="11" t="str">
        <f>IF(TblMaatregelscore281318[[#This Row],[In te zetten
materieel]]&lt;&gt;"",
    IF(TblMaatregelscore281318[[#This Row],[Vermogen
motor
'[kW']]]="","Motorvermogen niet gevuld",
    IF(TblMaatregelscore281318[[#This Row],[Inzet (verdeel 1000 uur over het materieel)]]="","Draaiuren niet gevuld","")),
  "")</f>
        <v/>
      </c>
    </row>
    <row r="15" spans="2:15" x14ac:dyDescent="0.2">
      <c r="B15" s="47"/>
      <c r="C15" s="47"/>
      <c r="D15" s="47"/>
      <c r="E15" s="48" t="str">
        <f>IFERROR(TblMaatregelscore281318[[#This Row],[Vermogen
motor
'[kW']]]*TblMaatregelscore281318[[#This Row],[Inzet (verdeel 1000 uur over het materieel)]]*VLOOKUP(TblMaatregelscore281318[[#This Row],[Vermogen
motor
'[kW']]],TblDieselgebruik[],2,1)*stookwaarde_diesel*bezettingsgraad,"")</f>
        <v/>
      </c>
      <c r="F15" s="48" t="str">
        <f>IFERROR(TblMaatregelscore281318[[#This Row],[Energie
inhoud
'[MJ']]]/stookwaarde_diesel/dichtheid_diesel*emissiefactor_diesel,"")</f>
        <v/>
      </c>
      <c r="G15" s="49"/>
      <c r="H15" s="49"/>
      <c r="I15" s="49"/>
      <c r="J15" s="50"/>
      <c r="K15" s="51"/>
      <c r="L15" s="51"/>
      <c r="M15" s="25" t="str">
        <f>IFERROR(
      TblMaatregelscore281318[[#This Row],[Score o.b.v. diesel]]*
          ((100%-TblMaatregelscore281318[[#This Row],[Aandeel 2e
energiebron
'[%']]])*INDEX(TblBrandstof[CO2 uitstoot verg 1l diesel],MATCH(TblMaatregelscore281318[[#This Row],[Energiebron]],TblBrandstof[Brandstof],0))+
          TblMaatregelscore281318[[#This Row],[Aandeel 2e
energiebron
'[%']]]*INDEX(TblBrandstof[CO2 uitstoot verg 1l diesel],MATCH(IF(OR(TblMaatregelscore281318[[#This Row],[2e energiebron]]="N.v.t.",TblMaatregelscore281318[[#This Row],[2e energiebron]]=""),TblMaatregelscore281318[[#This Row],[Energiebron]],TblMaatregelscore281318[[#This Row],[2e energiebron]]),TblBrandstof[Brandstof],0)))*
      IF(OR(TblMaatregelscore281318[[#This Row],[Type
motor]]="Elektrisch",TblMaatregelscore281318[[#This Row],[Hybride]]="Ja"),TblHybride[Waardering hybride],1)*
      IF(TblMaatregelscore281318[[#This Row],[Het Nieuwe
Draaien/
Rijden]]="Ja",TblHND[Waardering HND],1),"")</f>
        <v/>
      </c>
      <c r="N15" s="25" t="str">
        <f>IFERROR(TblMaatregelscore281318[[#This Row],[CO2-impact 
'[kg CO2']]]*VLOOKUP(TblMaatregelscore281318[[#This Row],[Type
motor]],TblMotortype[],2,0),"")</f>
        <v/>
      </c>
      <c r="O15" s="11" t="str">
        <f>IF(TblMaatregelscore281318[[#This Row],[In te zetten
materieel]]&lt;&gt;"",
    IF(TblMaatregelscore281318[[#This Row],[Vermogen
motor
'[kW']]]="","Motorvermogen niet gevuld",
    IF(TblMaatregelscore281318[[#This Row],[Inzet (verdeel 1000 uur over het materieel)]]="","Draaiuren niet gevuld","")),
  "")</f>
        <v/>
      </c>
    </row>
    <row r="16" spans="2:15" x14ac:dyDescent="0.2">
      <c r="B16" s="42"/>
      <c r="C16" s="42"/>
      <c r="D16" s="42"/>
      <c r="E16" s="43" t="str">
        <f>IFERROR(TblMaatregelscore281318[[#This Row],[Vermogen
motor
'[kW']]]*TblMaatregelscore281318[[#This Row],[Inzet (verdeel 1000 uur over het materieel)]]*VLOOKUP(TblMaatregelscore281318[[#This Row],[Vermogen
motor
'[kW']]],TblDieselgebruik[],2,1)*stookwaarde_diesel*bezettingsgraad,"")</f>
        <v/>
      </c>
      <c r="F16" s="43" t="str">
        <f>IFERROR(TblMaatregelscore281318[[#This Row],[Energie
inhoud
'[MJ']]]/stookwaarde_diesel/dichtheid_diesel*emissiefactor_diesel,"")</f>
        <v/>
      </c>
      <c r="G16" s="44"/>
      <c r="H16" s="44"/>
      <c r="I16" s="44"/>
      <c r="J16" s="45"/>
      <c r="K16" s="46"/>
      <c r="L16" s="46"/>
      <c r="M16" s="25" t="str">
        <f>IFERROR(
      TblMaatregelscore281318[[#This Row],[Score o.b.v. diesel]]*
          ((100%-TblMaatregelscore281318[[#This Row],[Aandeel 2e
energiebron
'[%']]])*INDEX(TblBrandstof[CO2 uitstoot verg 1l diesel],MATCH(TblMaatregelscore281318[[#This Row],[Energiebron]],TblBrandstof[Brandstof],0))+
          TblMaatregelscore281318[[#This Row],[Aandeel 2e
energiebron
'[%']]]*INDEX(TblBrandstof[CO2 uitstoot verg 1l diesel],MATCH(IF(OR(TblMaatregelscore281318[[#This Row],[2e energiebron]]="N.v.t.",TblMaatregelscore281318[[#This Row],[2e energiebron]]=""),TblMaatregelscore281318[[#This Row],[Energiebron]],TblMaatregelscore281318[[#This Row],[2e energiebron]]),TblBrandstof[Brandstof],0)))*
      IF(OR(TblMaatregelscore281318[[#This Row],[Type
motor]]="Elektrisch",TblMaatregelscore281318[[#This Row],[Hybride]]="Ja"),TblHybride[Waardering hybride],1)*
      IF(TblMaatregelscore281318[[#This Row],[Het Nieuwe
Draaien/
Rijden]]="Ja",TblHND[Waardering HND],1),"")</f>
        <v/>
      </c>
      <c r="N16" s="25" t="str">
        <f>IFERROR(TblMaatregelscore281318[[#This Row],[CO2-impact 
'[kg CO2']]]*VLOOKUP(TblMaatregelscore281318[[#This Row],[Type
motor]],TblMotortype[],2,0),"")</f>
        <v/>
      </c>
      <c r="O16" s="11" t="str">
        <f>IF(TblMaatregelscore281318[[#This Row],[In te zetten
materieel]]&lt;&gt;"",
    IF(TblMaatregelscore281318[[#This Row],[Vermogen
motor
'[kW']]]="","Motorvermogen niet gevuld",
    IF(TblMaatregelscore281318[[#This Row],[Inzet (verdeel 1000 uur over het materieel)]]="","Draaiuren niet gevuld","")),
  "")</f>
        <v/>
      </c>
    </row>
    <row r="17" spans="2:15" x14ac:dyDescent="0.2">
      <c r="B17" s="47"/>
      <c r="C17" s="47"/>
      <c r="D17" s="47"/>
      <c r="E17" s="48" t="str">
        <f>IFERROR(TblMaatregelscore281318[[#This Row],[Vermogen
motor
'[kW']]]*TblMaatregelscore281318[[#This Row],[Inzet (verdeel 1000 uur over het materieel)]]*VLOOKUP(TblMaatregelscore281318[[#This Row],[Vermogen
motor
'[kW']]],TblDieselgebruik[],2,1)*stookwaarde_diesel*bezettingsgraad,"")</f>
        <v/>
      </c>
      <c r="F17" s="48" t="str">
        <f>IFERROR(TblMaatregelscore281318[[#This Row],[Energie
inhoud
'[MJ']]]/stookwaarde_diesel/dichtheid_diesel*emissiefactor_diesel,"")</f>
        <v/>
      </c>
      <c r="G17" s="49"/>
      <c r="H17" s="49"/>
      <c r="I17" s="49"/>
      <c r="J17" s="50"/>
      <c r="K17" s="51"/>
      <c r="L17" s="51"/>
      <c r="M17" s="25" t="str">
        <f>IFERROR(
      TblMaatregelscore281318[[#This Row],[Score o.b.v. diesel]]*
          ((100%-TblMaatregelscore281318[[#This Row],[Aandeel 2e
energiebron
'[%']]])*INDEX(TblBrandstof[CO2 uitstoot verg 1l diesel],MATCH(TblMaatregelscore281318[[#This Row],[Energiebron]],TblBrandstof[Brandstof],0))+
          TblMaatregelscore281318[[#This Row],[Aandeel 2e
energiebron
'[%']]]*INDEX(TblBrandstof[CO2 uitstoot verg 1l diesel],MATCH(IF(OR(TblMaatregelscore281318[[#This Row],[2e energiebron]]="N.v.t.",TblMaatregelscore281318[[#This Row],[2e energiebron]]=""),TblMaatregelscore281318[[#This Row],[Energiebron]],TblMaatregelscore281318[[#This Row],[2e energiebron]]),TblBrandstof[Brandstof],0)))*
      IF(OR(TblMaatregelscore281318[[#This Row],[Type
motor]]="Elektrisch",TblMaatregelscore281318[[#This Row],[Hybride]]="Ja"),TblHybride[Waardering hybride],1)*
      IF(TblMaatregelscore281318[[#This Row],[Het Nieuwe
Draaien/
Rijden]]="Ja",TblHND[Waardering HND],1),"")</f>
        <v/>
      </c>
      <c r="N17" s="25" t="str">
        <f>IFERROR(TblMaatregelscore281318[[#This Row],[CO2-impact 
'[kg CO2']]]*VLOOKUP(TblMaatregelscore281318[[#This Row],[Type
motor]],TblMotortype[],2,0),"")</f>
        <v/>
      </c>
      <c r="O17" s="11" t="str">
        <f>IF(TblMaatregelscore281318[[#This Row],[In te zetten
materieel]]&lt;&gt;"",
    IF(TblMaatregelscore281318[[#This Row],[Vermogen
motor
'[kW']]]="","Motorvermogen niet gevuld",
    IF(TblMaatregelscore281318[[#This Row],[Inzet (verdeel 1000 uur over het materieel)]]="","Draaiuren niet gevuld","")),
  "")</f>
        <v/>
      </c>
    </row>
    <row r="18" spans="2:15" x14ac:dyDescent="0.2">
      <c r="B18" s="42"/>
      <c r="C18" s="42"/>
      <c r="D18" s="42"/>
      <c r="E18" s="43" t="str">
        <f>IFERROR(TblMaatregelscore281318[[#This Row],[Vermogen
motor
'[kW']]]*TblMaatregelscore281318[[#This Row],[Inzet (verdeel 1000 uur over het materieel)]]*VLOOKUP(TblMaatregelscore281318[[#This Row],[Vermogen
motor
'[kW']]],TblDieselgebruik[],2,1)*stookwaarde_diesel*bezettingsgraad,"")</f>
        <v/>
      </c>
      <c r="F18" s="43" t="str">
        <f>IFERROR(TblMaatregelscore281318[[#This Row],[Energie
inhoud
'[MJ']]]/stookwaarde_diesel/dichtheid_diesel*emissiefactor_diesel,"")</f>
        <v/>
      </c>
      <c r="G18" s="44"/>
      <c r="H18" s="44"/>
      <c r="I18" s="44"/>
      <c r="J18" s="45"/>
      <c r="K18" s="46"/>
      <c r="L18" s="46"/>
      <c r="M18" s="25" t="str">
        <f>IFERROR(
      TblMaatregelscore281318[[#This Row],[Score o.b.v. diesel]]*
          ((100%-TblMaatregelscore281318[[#This Row],[Aandeel 2e
energiebron
'[%']]])*INDEX(TblBrandstof[CO2 uitstoot verg 1l diesel],MATCH(TblMaatregelscore281318[[#This Row],[Energiebron]],TblBrandstof[Brandstof],0))+
          TblMaatregelscore281318[[#This Row],[Aandeel 2e
energiebron
'[%']]]*INDEX(TblBrandstof[CO2 uitstoot verg 1l diesel],MATCH(IF(OR(TblMaatregelscore281318[[#This Row],[2e energiebron]]="N.v.t.",TblMaatregelscore281318[[#This Row],[2e energiebron]]=""),TblMaatregelscore281318[[#This Row],[Energiebron]],TblMaatregelscore281318[[#This Row],[2e energiebron]]),TblBrandstof[Brandstof],0)))*
      IF(OR(TblMaatregelscore281318[[#This Row],[Type
motor]]="Elektrisch",TblMaatregelscore281318[[#This Row],[Hybride]]="Ja"),TblHybride[Waardering hybride],1)*
      IF(TblMaatregelscore281318[[#This Row],[Het Nieuwe
Draaien/
Rijden]]="Ja",TblHND[Waardering HND],1),"")</f>
        <v/>
      </c>
      <c r="N18" s="25" t="str">
        <f>IFERROR(TblMaatregelscore281318[[#This Row],[CO2-impact 
'[kg CO2']]]*VLOOKUP(TblMaatregelscore281318[[#This Row],[Type
motor]],TblMotortype[],2,0),"")</f>
        <v/>
      </c>
      <c r="O18" s="11" t="str">
        <f>IF(TblMaatregelscore281318[[#This Row],[In te zetten
materieel]]&lt;&gt;"",
    IF(TblMaatregelscore281318[[#This Row],[Vermogen
motor
'[kW']]]="","Motorvermogen niet gevuld",
    IF(TblMaatregelscore281318[[#This Row],[Inzet (verdeel 1000 uur over het materieel)]]="","Draaiuren niet gevuld","")),
  "")</f>
        <v/>
      </c>
    </row>
    <row r="19" spans="2:15" x14ac:dyDescent="0.2">
      <c r="B19" s="47"/>
      <c r="C19" s="47"/>
      <c r="D19" s="47"/>
      <c r="E19" s="48" t="str">
        <f>IFERROR(TblMaatregelscore281318[[#This Row],[Vermogen
motor
'[kW']]]*TblMaatregelscore281318[[#This Row],[Inzet (verdeel 1000 uur over het materieel)]]*VLOOKUP(TblMaatregelscore281318[[#This Row],[Vermogen
motor
'[kW']]],TblDieselgebruik[],2,1)*stookwaarde_diesel*bezettingsgraad,"")</f>
        <v/>
      </c>
      <c r="F19" s="48" t="str">
        <f>IFERROR(TblMaatregelscore281318[[#This Row],[Energie
inhoud
'[MJ']]]/stookwaarde_diesel/dichtheid_diesel*emissiefactor_diesel,"")</f>
        <v/>
      </c>
      <c r="G19" s="49"/>
      <c r="H19" s="49"/>
      <c r="I19" s="49"/>
      <c r="J19" s="50"/>
      <c r="K19" s="51"/>
      <c r="L19" s="51"/>
      <c r="M19" s="25" t="str">
        <f>IFERROR(
      TblMaatregelscore281318[[#This Row],[Score o.b.v. diesel]]*
          ((100%-TblMaatregelscore281318[[#This Row],[Aandeel 2e
energiebron
'[%']]])*INDEX(TblBrandstof[CO2 uitstoot verg 1l diesel],MATCH(TblMaatregelscore281318[[#This Row],[Energiebron]],TblBrandstof[Brandstof],0))+
          TblMaatregelscore281318[[#This Row],[Aandeel 2e
energiebron
'[%']]]*INDEX(TblBrandstof[CO2 uitstoot verg 1l diesel],MATCH(IF(OR(TblMaatregelscore281318[[#This Row],[2e energiebron]]="N.v.t.",TblMaatregelscore281318[[#This Row],[2e energiebron]]=""),TblMaatregelscore281318[[#This Row],[Energiebron]],TblMaatregelscore281318[[#This Row],[2e energiebron]]),TblBrandstof[Brandstof],0)))*
      IF(OR(TblMaatregelscore281318[[#This Row],[Type
motor]]="Elektrisch",TblMaatregelscore281318[[#This Row],[Hybride]]="Ja"),TblHybride[Waardering hybride],1)*
      IF(TblMaatregelscore281318[[#This Row],[Het Nieuwe
Draaien/
Rijden]]="Ja",TblHND[Waardering HND],1),"")</f>
        <v/>
      </c>
      <c r="N19" s="25" t="str">
        <f>IFERROR(TblMaatregelscore281318[[#This Row],[CO2-impact 
'[kg CO2']]]*VLOOKUP(TblMaatregelscore281318[[#This Row],[Type
motor]],TblMotortype[],2,0),"")</f>
        <v/>
      </c>
      <c r="O19" s="11" t="str">
        <f>IF(TblMaatregelscore281318[[#This Row],[In te zetten
materieel]]&lt;&gt;"",
    IF(TblMaatregelscore281318[[#This Row],[Vermogen
motor
'[kW']]]="","Motorvermogen niet gevuld",
    IF(TblMaatregelscore281318[[#This Row],[Inzet (verdeel 1000 uur over het materieel)]]="","Draaiuren niet gevuld","")),
  "")</f>
        <v/>
      </c>
    </row>
    <row r="20" spans="2:15" x14ac:dyDescent="0.2">
      <c r="B20" s="42"/>
      <c r="C20" s="42"/>
      <c r="D20" s="42"/>
      <c r="E20" s="43" t="str">
        <f>IFERROR(TblMaatregelscore281318[[#This Row],[Vermogen
motor
'[kW']]]*TblMaatregelscore281318[[#This Row],[Inzet (verdeel 1000 uur over het materieel)]]*VLOOKUP(TblMaatregelscore281318[[#This Row],[Vermogen
motor
'[kW']]],TblDieselgebruik[],2,1)*stookwaarde_diesel*bezettingsgraad,"")</f>
        <v/>
      </c>
      <c r="F20" s="43" t="str">
        <f>IFERROR(TblMaatregelscore281318[[#This Row],[Energie
inhoud
'[MJ']]]/stookwaarde_diesel/dichtheid_diesel*emissiefactor_diesel,"")</f>
        <v/>
      </c>
      <c r="G20" s="44"/>
      <c r="H20" s="44"/>
      <c r="I20" s="44"/>
      <c r="J20" s="45"/>
      <c r="K20" s="46"/>
      <c r="L20" s="46"/>
      <c r="M20" s="25" t="str">
        <f>IFERROR(
      TblMaatregelscore281318[[#This Row],[Score o.b.v. diesel]]*
          ((100%-TblMaatregelscore281318[[#This Row],[Aandeel 2e
energiebron
'[%']]])*INDEX(TblBrandstof[CO2 uitstoot verg 1l diesel],MATCH(TblMaatregelscore281318[[#This Row],[Energiebron]],TblBrandstof[Brandstof],0))+
          TblMaatregelscore281318[[#This Row],[Aandeel 2e
energiebron
'[%']]]*INDEX(TblBrandstof[CO2 uitstoot verg 1l diesel],MATCH(IF(OR(TblMaatregelscore281318[[#This Row],[2e energiebron]]="N.v.t.",TblMaatregelscore281318[[#This Row],[2e energiebron]]=""),TblMaatregelscore281318[[#This Row],[Energiebron]],TblMaatregelscore281318[[#This Row],[2e energiebron]]),TblBrandstof[Brandstof],0)))*
      IF(OR(TblMaatregelscore281318[[#This Row],[Type
motor]]="Elektrisch",TblMaatregelscore281318[[#This Row],[Hybride]]="Ja"),TblHybride[Waardering hybride],1)*
      IF(TblMaatregelscore281318[[#This Row],[Het Nieuwe
Draaien/
Rijden]]="Ja",TblHND[Waardering HND],1),"")</f>
        <v/>
      </c>
      <c r="N20" s="25" t="str">
        <f>IFERROR(TblMaatregelscore281318[[#This Row],[CO2-impact 
'[kg CO2']]]*VLOOKUP(TblMaatregelscore281318[[#This Row],[Type
motor]],TblMotortype[],2,0),"")</f>
        <v/>
      </c>
      <c r="O20" s="11" t="str">
        <f>IF(TblMaatregelscore281318[[#This Row],[In te zetten
materieel]]&lt;&gt;"",
    IF(TblMaatregelscore281318[[#This Row],[Vermogen
motor
'[kW']]]="","Motorvermogen niet gevuld",
    IF(TblMaatregelscore281318[[#This Row],[Inzet (verdeel 1000 uur over het materieel)]]="","Draaiuren niet gevuld","")),
  "")</f>
        <v/>
      </c>
    </row>
    <row r="21" spans="2:15" x14ac:dyDescent="0.2">
      <c r="B21" s="47"/>
      <c r="C21" s="47"/>
      <c r="D21" s="47"/>
      <c r="E21" s="48" t="str">
        <f>IFERROR(TblMaatregelscore281318[[#This Row],[Vermogen
motor
'[kW']]]*TblMaatregelscore281318[[#This Row],[Inzet (verdeel 1000 uur over het materieel)]]*VLOOKUP(TblMaatregelscore281318[[#This Row],[Vermogen
motor
'[kW']]],TblDieselgebruik[],2,1)*stookwaarde_diesel*bezettingsgraad,"")</f>
        <v/>
      </c>
      <c r="F21" s="48" t="str">
        <f>IFERROR(TblMaatregelscore281318[[#This Row],[Energie
inhoud
'[MJ']]]/stookwaarde_diesel/dichtheid_diesel*emissiefactor_diesel,"")</f>
        <v/>
      </c>
      <c r="G21" s="49"/>
      <c r="H21" s="49"/>
      <c r="I21" s="49"/>
      <c r="J21" s="50"/>
      <c r="K21" s="51"/>
      <c r="L21" s="51"/>
      <c r="M21" s="25" t="str">
        <f>IFERROR(
      TblMaatregelscore281318[[#This Row],[Score o.b.v. diesel]]*
          ((100%-TblMaatregelscore281318[[#This Row],[Aandeel 2e
energiebron
'[%']]])*INDEX(TblBrandstof[CO2 uitstoot verg 1l diesel],MATCH(TblMaatregelscore281318[[#This Row],[Energiebron]],TblBrandstof[Brandstof],0))+
          TblMaatregelscore281318[[#This Row],[Aandeel 2e
energiebron
'[%']]]*INDEX(TblBrandstof[CO2 uitstoot verg 1l diesel],MATCH(IF(OR(TblMaatregelscore281318[[#This Row],[2e energiebron]]="N.v.t.",TblMaatregelscore281318[[#This Row],[2e energiebron]]=""),TblMaatregelscore281318[[#This Row],[Energiebron]],TblMaatregelscore281318[[#This Row],[2e energiebron]]),TblBrandstof[Brandstof],0)))*
      IF(OR(TblMaatregelscore281318[[#This Row],[Type
motor]]="Elektrisch",TblMaatregelscore281318[[#This Row],[Hybride]]="Ja"),TblHybride[Waardering hybride],1)*
      IF(TblMaatregelscore281318[[#This Row],[Het Nieuwe
Draaien/
Rijden]]="Ja",TblHND[Waardering HND],1),"")</f>
        <v/>
      </c>
      <c r="N21" s="25" t="str">
        <f>IFERROR(TblMaatregelscore281318[[#This Row],[CO2-impact 
'[kg CO2']]]*VLOOKUP(TblMaatregelscore281318[[#This Row],[Type
motor]],TblMotortype[],2,0),"")</f>
        <v/>
      </c>
      <c r="O21" s="11" t="str">
        <f>IF(TblMaatregelscore281318[[#This Row],[In te zetten
materieel]]&lt;&gt;"",
    IF(TblMaatregelscore281318[[#This Row],[Vermogen
motor
'[kW']]]="","Motorvermogen niet gevuld",
    IF(TblMaatregelscore281318[[#This Row],[Inzet (verdeel 1000 uur over het materieel)]]="","Draaiuren niet gevuld","")),
  "")</f>
        <v/>
      </c>
    </row>
    <row r="22" spans="2:15" x14ac:dyDescent="0.2">
      <c r="B22" s="42"/>
      <c r="C22" s="42"/>
      <c r="D22" s="42"/>
      <c r="E22" s="43" t="str">
        <f>IFERROR(TblMaatregelscore281318[[#This Row],[Vermogen
motor
'[kW']]]*TblMaatregelscore281318[[#This Row],[Inzet (verdeel 1000 uur over het materieel)]]*VLOOKUP(TblMaatregelscore281318[[#This Row],[Vermogen
motor
'[kW']]],TblDieselgebruik[],2,1)*stookwaarde_diesel*bezettingsgraad,"")</f>
        <v/>
      </c>
      <c r="F22" s="43" t="str">
        <f>IFERROR(TblMaatregelscore281318[[#This Row],[Energie
inhoud
'[MJ']]]/stookwaarde_diesel/dichtheid_diesel*emissiefactor_diesel,"")</f>
        <v/>
      </c>
      <c r="G22" s="44"/>
      <c r="H22" s="44"/>
      <c r="I22" s="44"/>
      <c r="J22" s="45"/>
      <c r="K22" s="46"/>
      <c r="L22" s="46"/>
      <c r="M22" s="25" t="str">
        <f>IFERROR(
      TblMaatregelscore281318[[#This Row],[Score o.b.v. diesel]]*
          ((100%-TblMaatregelscore281318[[#This Row],[Aandeel 2e
energiebron
'[%']]])*INDEX(TblBrandstof[CO2 uitstoot verg 1l diesel],MATCH(TblMaatregelscore281318[[#This Row],[Energiebron]],TblBrandstof[Brandstof],0))+
          TblMaatregelscore281318[[#This Row],[Aandeel 2e
energiebron
'[%']]]*INDEX(TblBrandstof[CO2 uitstoot verg 1l diesel],MATCH(IF(OR(TblMaatregelscore281318[[#This Row],[2e energiebron]]="N.v.t.",TblMaatregelscore281318[[#This Row],[2e energiebron]]=""),TblMaatregelscore281318[[#This Row],[Energiebron]],TblMaatregelscore281318[[#This Row],[2e energiebron]]),TblBrandstof[Brandstof],0)))*
      IF(OR(TblMaatregelscore281318[[#This Row],[Type
motor]]="Elektrisch",TblMaatregelscore281318[[#This Row],[Hybride]]="Ja"),TblHybride[Waardering hybride],1)*
      IF(TblMaatregelscore281318[[#This Row],[Het Nieuwe
Draaien/
Rijden]]="Ja",TblHND[Waardering HND],1),"")</f>
        <v/>
      </c>
      <c r="N22" s="25" t="str">
        <f>IFERROR(TblMaatregelscore281318[[#This Row],[CO2-impact 
'[kg CO2']]]*VLOOKUP(TblMaatregelscore281318[[#This Row],[Type
motor]],TblMotortype[],2,0),"")</f>
        <v/>
      </c>
      <c r="O22" s="11" t="str">
        <f>IF(TblMaatregelscore281318[[#This Row],[In te zetten
materieel]]&lt;&gt;"",
    IF(TblMaatregelscore281318[[#This Row],[Vermogen
motor
'[kW']]]="","Motorvermogen niet gevuld",
    IF(TblMaatregelscore281318[[#This Row],[Inzet (verdeel 1000 uur over het materieel)]]="","Draaiuren niet gevuld","")),
  "")</f>
        <v/>
      </c>
    </row>
    <row r="23" spans="2:15" x14ac:dyDescent="0.2">
      <c r="B23" s="47"/>
      <c r="C23" s="47"/>
      <c r="D23" s="47"/>
      <c r="E23" s="48" t="str">
        <f>IFERROR(TblMaatregelscore281318[[#This Row],[Vermogen
motor
'[kW']]]*TblMaatregelscore281318[[#This Row],[Inzet (verdeel 1000 uur over het materieel)]]*VLOOKUP(TblMaatregelscore281318[[#This Row],[Vermogen
motor
'[kW']]],TblDieselgebruik[],2,1)*stookwaarde_diesel*bezettingsgraad,"")</f>
        <v/>
      </c>
      <c r="F23" s="48" t="str">
        <f>IFERROR(TblMaatregelscore281318[[#This Row],[Energie
inhoud
'[MJ']]]/stookwaarde_diesel/dichtheid_diesel*emissiefactor_diesel,"")</f>
        <v/>
      </c>
      <c r="G23" s="49"/>
      <c r="H23" s="49"/>
      <c r="I23" s="49"/>
      <c r="J23" s="50"/>
      <c r="K23" s="51"/>
      <c r="L23" s="51"/>
      <c r="M23" s="25" t="str">
        <f>IFERROR(
      TblMaatregelscore281318[[#This Row],[Score o.b.v. diesel]]*
          ((100%-TblMaatregelscore281318[[#This Row],[Aandeel 2e
energiebron
'[%']]])*INDEX(TblBrandstof[CO2 uitstoot verg 1l diesel],MATCH(TblMaatregelscore281318[[#This Row],[Energiebron]],TblBrandstof[Brandstof],0))+
          TblMaatregelscore281318[[#This Row],[Aandeel 2e
energiebron
'[%']]]*INDEX(TblBrandstof[CO2 uitstoot verg 1l diesel],MATCH(IF(OR(TblMaatregelscore281318[[#This Row],[2e energiebron]]="N.v.t.",TblMaatregelscore281318[[#This Row],[2e energiebron]]=""),TblMaatregelscore281318[[#This Row],[Energiebron]],TblMaatregelscore281318[[#This Row],[2e energiebron]]),TblBrandstof[Brandstof],0)))*
      IF(OR(TblMaatregelscore281318[[#This Row],[Type
motor]]="Elektrisch",TblMaatregelscore281318[[#This Row],[Hybride]]="Ja"),TblHybride[Waardering hybride],1)*
      IF(TblMaatregelscore281318[[#This Row],[Het Nieuwe
Draaien/
Rijden]]="Ja",TblHND[Waardering HND],1),"")</f>
        <v/>
      </c>
      <c r="N23" s="25" t="str">
        <f>IFERROR(TblMaatregelscore281318[[#This Row],[CO2-impact 
'[kg CO2']]]*VLOOKUP(TblMaatregelscore281318[[#This Row],[Type
motor]],TblMotortype[],2,0),"")</f>
        <v/>
      </c>
      <c r="O23" s="11" t="str">
        <f>IF(TblMaatregelscore281318[[#This Row],[In te zetten
materieel]]&lt;&gt;"",
    IF(TblMaatregelscore281318[[#This Row],[Vermogen
motor
'[kW']]]="","Motorvermogen niet gevuld",
    IF(TblMaatregelscore281318[[#This Row],[Inzet (verdeel 1000 uur over het materieel)]]="","Draaiuren niet gevuld","")),
  "")</f>
        <v/>
      </c>
    </row>
    <row r="24" spans="2:15" x14ac:dyDescent="0.2">
      <c r="B24" s="42"/>
      <c r="C24" s="42"/>
      <c r="D24" s="42"/>
      <c r="E24" s="43" t="str">
        <f>IFERROR(TblMaatregelscore281318[[#This Row],[Vermogen
motor
'[kW']]]*TblMaatregelscore281318[[#This Row],[Inzet (verdeel 1000 uur over het materieel)]]*VLOOKUP(TblMaatregelscore281318[[#This Row],[Vermogen
motor
'[kW']]],TblDieselgebruik[],2,1)*stookwaarde_diesel*bezettingsgraad,"")</f>
        <v/>
      </c>
      <c r="F24" s="43" t="str">
        <f>IFERROR(TblMaatregelscore281318[[#This Row],[Energie
inhoud
'[MJ']]]/stookwaarde_diesel/dichtheid_diesel*emissiefactor_diesel,"")</f>
        <v/>
      </c>
      <c r="G24" s="44"/>
      <c r="H24" s="44"/>
      <c r="I24" s="44"/>
      <c r="J24" s="45"/>
      <c r="K24" s="46"/>
      <c r="L24" s="46"/>
      <c r="M24" s="25" t="str">
        <f>IFERROR(
      TblMaatregelscore281318[[#This Row],[Score o.b.v. diesel]]*
          ((100%-TblMaatregelscore281318[[#This Row],[Aandeel 2e
energiebron
'[%']]])*INDEX(TblBrandstof[CO2 uitstoot verg 1l diesel],MATCH(TblMaatregelscore281318[[#This Row],[Energiebron]],TblBrandstof[Brandstof],0))+
          TblMaatregelscore281318[[#This Row],[Aandeel 2e
energiebron
'[%']]]*INDEX(TblBrandstof[CO2 uitstoot verg 1l diesel],MATCH(IF(OR(TblMaatregelscore281318[[#This Row],[2e energiebron]]="N.v.t.",TblMaatregelscore281318[[#This Row],[2e energiebron]]=""),TblMaatregelscore281318[[#This Row],[Energiebron]],TblMaatregelscore281318[[#This Row],[2e energiebron]]),TblBrandstof[Brandstof],0)))*
      IF(OR(TblMaatregelscore281318[[#This Row],[Type
motor]]="Elektrisch",TblMaatregelscore281318[[#This Row],[Hybride]]="Ja"),TblHybride[Waardering hybride],1)*
      IF(TblMaatregelscore281318[[#This Row],[Het Nieuwe
Draaien/
Rijden]]="Ja",TblHND[Waardering HND],1),"")</f>
        <v/>
      </c>
      <c r="N24" s="25" t="str">
        <f>IFERROR(TblMaatregelscore281318[[#This Row],[CO2-impact 
'[kg CO2']]]*VLOOKUP(TblMaatregelscore281318[[#This Row],[Type
motor]],TblMotortype[],2,0),"")</f>
        <v/>
      </c>
      <c r="O24" s="11" t="str">
        <f>IF(TblMaatregelscore281318[[#This Row],[In te zetten
materieel]]&lt;&gt;"",
    IF(TblMaatregelscore281318[[#This Row],[Vermogen
motor
'[kW']]]="","Motorvermogen niet gevuld",
    IF(TblMaatregelscore281318[[#This Row],[Inzet (verdeel 1000 uur over het materieel)]]="","Draaiuren niet gevuld","")),
  "")</f>
        <v/>
      </c>
    </row>
    <row r="25" spans="2:15" ht="13.5" thickBot="1" x14ac:dyDescent="0.25">
      <c r="B25" s="47"/>
      <c r="C25" s="47"/>
      <c r="D25" s="47"/>
      <c r="E25" s="48" t="str">
        <f>IFERROR(TblMaatregelscore281318[[#This Row],[Vermogen
motor
'[kW']]]*TblMaatregelscore281318[[#This Row],[Inzet (verdeel 1000 uur over het materieel)]]*VLOOKUP(TblMaatregelscore281318[[#This Row],[Vermogen
motor
'[kW']]],TblDieselgebruik[],2,1)*stookwaarde_diesel*bezettingsgraad,"")</f>
        <v/>
      </c>
      <c r="F25" s="48" t="str">
        <f>IFERROR(TblMaatregelscore281318[[#This Row],[Energie
inhoud
'[MJ']]]/stookwaarde_diesel/dichtheid_diesel*emissiefactor_diesel,"")</f>
        <v/>
      </c>
      <c r="G25" s="49"/>
      <c r="H25" s="49"/>
      <c r="I25" s="49"/>
      <c r="J25" s="50"/>
      <c r="K25" s="51"/>
      <c r="L25" s="51"/>
      <c r="M25" s="25" t="str">
        <f>IFERROR(
      TblMaatregelscore281318[[#This Row],[Score o.b.v. diesel]]*
          ((100%-TblMaatregelscore281318[[#This Row],[Aandeel 2e
energiebron
'[%']]])*INDEX(TblBrandstof[CO2 uitstoot verg 1l diesel],MATCH(TblMaatregelscore281318[[#This Row],[Energiebron]],TblBrandstof[Brandstof],0))+
          TblMaatregelscore281318[[#This Row],[Aandeel 2e
energiebron
'[%']]]*INDEX(TblBrandstof[CO2 uitstoot verg 1l diesel],MATCH(IF(OR(TblMaatregelscore281318[[#This Row],[2e energiebron]]="N.v.t.",TblMaatregelscore281318[[#This Row],[2e energiebron]]=""),TblMaatregelscore281318[[#This Row],[Energiebron]],TblMaatregelscore281318[[#This Row],[2e energiebron]]),TblBrandstof[Brandstof],0)))*
      IF(OR(TblMaatregelscore281318[[#This Row],[Type
motor]]="Elektrisch",TblMaatregelscore281318[[#This Row],[Hybride]]="Ja"),TblHybride[Waardering hybride],1)*
      IF(TblMaatregelscore281318[[#This Row],[Het Nieuwe
Draaien/
Rijden]]="Ja",TblHND[Waardering HND],1),"")</f>
        <v/>
      </c>
      <c r="N25" s="25" t="str">
        <f>IFERROR(TblMaatregelscore281318[[#This Row],[CO2-impact 
'[kg CO2']]]*VLOOKUP(TblMaatregelscore281318[[#This Row],[Type
motor]],TblMotortype[],2,0),"")</f>
        <v/>
      </c>
      <c r="O25" s="11" t="str">
        <f>IF(TblMaatregelscore281318[[#This Row],[In te zetten
materieel]]&lt;&gt;"",
    IF(TblMaatregelscore281318[[#This Row],[Vermogen
motor
'[kW']]]="","Motorvermogen niet gevuld",
    IF(TblMaatregelscore281318[[#This Row],[Inzet (verdeel 1000 uur over het materieel)]]="","Draaiuren niet gevuld","")),
  "")</f>
        <v/>
      </c>
    </row>
    <row r="26" spans="2:15" ht="13.5" thickBot="1" x14ac:dyDescent="0.25">
      <c r="B26" s="4" t="s">
        <v>157</v>
      </c>
      <c r="C26" s="12"/>
      <c r="D26" s="14">
        <f>SUM(TblMaatregelscore281318[Inzet (verdeel 1000 uur over het materieel)])</f>
        <v>0</v>
      </c>
      <c r="E26" s="13">
        <f>SUBTOTAL(109,TblMaatregelscore281318[Energie
inhoud
'[MJ']])</f>
        <v>0</v>
      </c>
      <c r="F26" s="14">
        <f>SUBTOTAL(109,TblMaatregelscore281318[Score o.b.v. diesel])</f>
        <v>0</v>
      </c>
      <c r="G26" s="12"/>
      <c r="H26" s="12"/>
      <c r="I26" s="12"/>
      <c r="J26" s="12"/>
      <c r="K26" s="22"/>
      <c r="L26" s="22"/>
      <c r="M26" s="15">
        <f>SUBTOTAL(109,TblMaatregelscore281318[CO2-impact 
'[kg CO2']])</f>
        <v>0</v>
      </c>
      <c r="N26" s="16">
        <f>SUBTOTAL(109,TblMaatregelscore281318[Emissie
'[kg CO2']])</f>
        <v>0</v>
      </c>
      <c r="O26" s="12"/>
    </row>
    <row r="27" spans="2:15" x14ac:dyDescent="0.2">
      <c r="M27" s="5" t="s">
        <v>213</v>
      </c>
    </row>
    <row r="28" spans="2:15" x14ac:dyDescent="0.2">
      <c r="O28" s="5"/>
    </row>
    <row r="29" spans="2:15" x14ac:dyDescent="0.2">
      <c r="B29" s="6"/>
      <c r="O29" s="5"/>
    </row>
    <row r="30" spans="2:15" x14ac:dyDescent="0.2">
      <c r="B30" s="6"/>
      <c r="O30" s="7"/>
    </row>
    <row r="31" spans="2:15" x14ac:dyDescent="0.2">
      <c r="B31" s="6"/>
    </row>
  </sheetData>
  <sheetProtection algorithmName="SHA-512" hashValue="rvPoI/77nUBsYUAZHmLN4ypnOyti/SQ3ULn3lxlrPVNuyX3UGxWVMEpxR4it0eQaIDt94lS5g50ORUROn6nlAA==" saltValue="l9RzfsFg3k56b6kpgOBxgw==" spinCount="100000" sheet="1" selectLockedCells="1"/>
  <mergeCells count="4">
    <mergeCell ref="B2:C2"/>
    <mergeCell ref="D2:G2"/>
    <mergeCell ref="B3:C3"/>
    <mergeCell ref="D3:G3"/>
  </mergeCells>
  <dataValidations count="7">
    <dataValidation type="whole" errorStyle="warning" allowBlank="1" showInputMessage="1" showErrorMessage="1" error="waarde tussen 37 - 560 kW" prompt="Motorvermogen moet liggen tussen 37 - 560 kW" sqref="C6:C25" xr:uid="{C6809D58-7DC2-4618-A3D4-B8AB3B858656}">
      <formula1>37</formula1>
      <formula2>560</formula2>
    </dataValidation>
    <dataValidation type="list" allowBlank="1" showInputMessage="1" showErrorMessage="1" sqref="G6:G25" xr:uid="{AB7FAD7C-1616-4609-9648-61331922322A}">
      <formula1>motortypes</formula1>
    </dataValidation>
    <dataValidation type="list" allowBlank="1" showInputMessage="1" showErrorMessage="1" sqref="G4 K6:L25" xr:uid="{F3B897F4-29BD-47FC-ACBF-53672FE478E2}">
      <formula1>"Ja,Nee"</formula1>
    </dataValidation>
    <dataValidation type="decimal" allowBlank="1" showInputMessage="1" showErrorMessage="1" sqref="J6:J25" xr:uid="{6D607E1A-6D48-4FE1-BD3E-C1DC3D13CA58}">
      <formula1>0</formula1>
      <formula2>1</formula2>
    </dataValidation>
    <dataValidation type="list" allowBlank="1" showInputMessage="1" showErrorMessage="1" sqref="H6:H25" xr:uid="{82DEA737-C200-4AF7-98CF-A3D8E4A2ACE7}">
      <formula1>INDIRECT(LEFT(G6,5))</formula1>
    </dataValidation>
    <dataValidation type="list" allowBlank="1" showInputMessage="1" showErrorMessage="1" sqref="I6:I25" xr:uid="{1EF21685-F65F-476B-A029-200A65E559C6}">
      <formula1>INDIRECT(LEFT(SUBSTITUTE(SUBSTITUTE(H6," ","_"),"(","_"),10))</formula1>
    </dataValidation>
    <dataValidation type="whole" allowBlank="1" showInputMessage="1" showErrorMessage="1" prompt="Numerieke waarde" sqref="D6:D25" xr:uid="{BEB9A4CD-10DE-425D-95D4-66939321BDB6}">
      <formula1>1</formula1>
      <formula2>999999</formula2>
    </dataValidation>
  </dataValidations>
  <pageMargins left="0.25" right="0.25" top="0.75" bottom="0.75" header="0.3" footer="0.3"/>
  <pageSetup paperSize="9" scale="91" orientation="landscape" r:id="rId1"/>
  <drawing r:id="rId2"/>
  <legacyDrawing r:id="rId3"/>
  <mc:AlternateContent xmlns:mc="http://schemas.openxmlformats.org/markup-compatibility/2006">
    <mc:Choice Requires="x14">
      <controls>
        <mc:AlternateContent xmlns:mc="http://schemas.openxmlformats.org/markup-compatibility/2006">
          <mc:Choice Requires="x14">
            <control shapeId="32769" r:id="rId4" name="Button 1">
              <controlPr defaultSize="0" print="0" autoFill="0" autoPict="0" macro="[0]!export.export">
                <anchor moveWithCells="1" sizeWithCells="1">
                  <from>
                    <xdr:col>7</xdr:col>
                    <xdr:colOff>38100</xdr:colOff>
                    <xdr:row>1</xdr:row>
                    <xdr:rowOff>180975</xdr:rowOff>
                  </from>
                  <to>
                    <xdr:col>7</xdr:col>
                    <xdr:colOff>809625</xdr:colOff>
                    <xdr:row>2</xdr:row>
                    <xdr:rowOff>219075</xdr:rowOff>
                  </to>
                </anchor>
              </controlPr>
            </control>
          </mc:Choice>
        </mc:AlternateContent>
      </controls>
    </mc:Choice>
  </mc:AlternateContent>
  <tableParts count="1">
    <tablePart r:id="rId5"/>
  </tablePart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E386CB5-C51A-4A6A-8F8A-BAF795C00090}">
  <sheetPr>
    <tabColor theme="9" tint="0.59999389629810485"/>
  </sheetPr>
  <dimension ref="A1:F10"/>
  <sheetViews>
    <sheetView showGridLines="0" workbookViewId="0"/>
  </sheetViews>
  <sheetFormatPr defaultRowHeight="12.75" x14ac:dyDescent="0.2"/>
  <cols>
    <col min="1" max="1" width="36.75" style="4" bestFit="1" customWidth="1"/>
    <col min="2" max="2" width="15.625" style="35" customWidth="1"/>
    <col min="3" max="16384" width="9" style="4"/>
  </cols>
  <sheetData>
    <row r="1" spans="1:6" ht="14.25" x14ac:dyDescent="0.2">
      <c r="A1" s="26" t="s">
        <v>248</v>
      </c>
      <c r="B1" s="27" t="s">
        <v>249</v>
      </c>
    </row>
    <row r="2" spans="1:6" x14ac:dyDescent="0.2">
      <c r="A2" s="53" t="s">
        <v>259</v>
      </c>
      <c r="B2" s="52">
        <f>TblMaatregelscore2813[[#Totals],[Emissie
'[kg CO2']]]+TblMaatregelscore28134[[#Totals],[Emissie
'[kg CO2']]]+TblMaatregelscore281315[[#Totals],[Emissie
'[kg CO2']]]+TblMaatregelscore281316[[#Totals],[Emissie
'[kg CO2']]]+TblMaatregelscore281317[[#Totals],[Emissie
'[kg CO2']]]+TblMaatregelscore281318[[#Totals],[Emissie
'[kg CO2']]]</f>
        <v>0</v>
      </c>
    </row>
    <row r="3" spans="1:6" ht="13.5" thickBot="1" x14ac:dyDescent="0.25">
      <c r="A3" s="28" t="s">
        <v>256</v>
      </c>
      <c r="B3" s="29">
        <f>TblMaatregelscore2[[#Totals],[Emissie
'[kg CO2']]]*6</f>
        <v>769036.36363636365</v>
      </c>
    </row>
    <row r="4" spans="1:6" ht="13.5" thickTop="1" x14ac:dyDescent="0.2">
      <c r="A4" s="30" t="s">
        <v>215</v>
      </c>
      <c r="B4" s="31">
        <f>B3-B2</f>
        <v>769036.36363636365</v>
      </c>
    </row>
    <row r="5" spans="1:6" x14ac:dyDescent="0.2">
      <c r="A5" s="28"/>
      <c r="B5" s="28"/>
      <c r="F5" s="32"/>
    </row>
    <row r="6" spans="1:6" x14ac:dyDescent="0.2">
      <c r="A6" s="28" t="s">
        <v>250</v>
      </c>
      <c r="B6" s="33">
        <v>26000</v>
      </c>
      <c r="F6" s="32"/>
    </row>
    <row r="7" spans="1:6" x14ac:dyDescent="0.2">
      <c r="A7" s="28" t="s">
        <v>216</v>
      </c>
      <c r="B7" s="33">
        <f>B6/B3*B4</f>
        <v>26000</v>
      </c>
      <c r="E7" s="34"/>
    </row>
    <row r="10" spans="1:6" x14ac:dyDescent="0.2">
      <c r="B10" s="36"/>
    </row>
  </sheetData>
  <sheetProtection algorithmName="SHA-512" hashValue="0ZtEE/M/OjrhkKMXPXECyrJcYgpUC6MO2kKEsckeCpWYTjW7z47h6SYre+UuocfArzguNYujgFvVogBMx/vpGQ==" saltValue="pM1Y5xmGUQytVGMWFFIejw==" spinCount="100000" sheet="1" objects="1" scenarios="1"/>
  <pageMargins left="0.7" right="0.7" top="0.75" bottom="0.75" header="0.3" footer="0.3"/>
  <pageSetup paperSize="9" orientation="portrait" horizontalDpi="4294967293" verticalDpi="0"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F4F79EB-07D6-6445-9890-84A2F298B62D}">
  <sheetPr codeName="Blad7"/>
  <dimension ref="A1:AA58"/>
  <sheetViews>
    <sheetView showGridLines="0" zoomScale="85" zoomScaleNormal="85" workbookViewId="0">
      <selection activeCell="C1" sqref="C1"/>
    </sheetView>
  </sheetViews>
  <sheetFormatPr defaultColWidth="8.875" defaultRowHeight="12.75" x14ac:dyDescent="0.2"/>
  <cols>
    <col min="1" max="1" width="20" style="4" customWidth="1"/>
    <col min="2" max="2" width="15.125" style="4" bestFit="1" customWidth="1"/>
    <col min="3" max="3" width="15.125" style="4" customWidth="1"/>
    <col min="4" max="4" width="19" style="5" bestFit="1" customWidth="1"/>
    <col min="5" max="5" width="23" style="5" customWidth="1"/>
    <col min="6" max="6" width="9.625" style="5" bestFit="1" customWidth="1"/>
    <col min="7" max="7" width="11.375" style="4" customWidth="1"/>
    <col min="8" max="8" width="14.125" style="4" bestFit="1" customWidth="1"/>
    <col min="9" max="9" width="9.625" style="4" customWidth="1"/>
    <col min="10" max="10" width="12.375" style="4" bestFit="1" customWidth="1"/>
    <col min="11" max="11" width="14.125" style="4" customWidth="1"/>
    <col min="12" max="12" width="12" style="4" customWidth="1"/>
    <col min="13" max="13" width="13.625" style="4" bestFit="1" customWidth="1"/>
    <col min="14" max="14" width="16.375" style="4" customWidth="1"/>
    <col min="15" max="15" width="22.625" style="4" bestFit="1" customWidth="1"/>
    <col min="16" max="16" width="13.375" style="4" customWidth="1"/>
    <col min="17" max="17" width="8.875" style="4"/>
    <col min="18" max="18" width="22.625" style="4" bestFit="1" customWidth="1"/>
    <col min="19" max="19" width="16" style="4" bestFit="1" customWidth="1"/>
    <col min="20" max="16384" width="8.875" style="4"/>
  </cols>
  <sheetData>
    <row r="1" spans="1:17" x14ac:dyDescent="0.2">
      <c r="A1" s="4" t="s">
        <v>167</v>
      </c>
      <c r="D1" s="32" t="s">
        <v>104</v>
      </c>
      <c r="E1" s="56" t="s">
        <v>105</v>
      </c>
      <c r="F1" s="4"/>
      <c r="H1" s="4" t="s">
        <v>178</v>
      </c>
      <c r="J1" s="4" t="s">
        <v>178</v>
      </c>
    </row>
    <row r="2" spans="1:17" ht="14.25" x14ac:dyDescent="0.25">
      <c r="A2" s="4" t="s">
        <v>25</v>
      </c>
      <c r="D2" s="57" t="s">
        <v>217</v>
      </c>
      <c r="E2" s="4" t="s">
        <v>168</v>
      </c>
      <c r="F2" s="4"/>
      <c r="G2" s="4" t="s">
        <v>251</v>
      </c>
      <c r="J2" s="4" t="s">
        <v>117</v>
      </c>
      <c r="K2" s="4" t="s">
        <v>107</v>
      </c>
      <c r="L2" s="4" t="s">
        <v>108</v>
      </c>
      <c r="M2" s="4" t="s">
        <v>186</v>
      </c>
      <c r="N2" s="58" t="s">
        <v>108</v>
      </c>
      <c r="O2" s="4" t="s">
        <v>110</v>
      </c>
    </row>
    <row r="3" spans="1:17" ht="14.25" x14ac:dyDescent="0.2">
      <c r="A3" s="59">
        <v>0.6</v>
      </c>
      <c r="D3" s="60" t="s">
        <v>169</v>
      </c>
      <c r="E3" s="61" t="s">
        <v>37</v>
      </c>
      <c r="F3" s="62" t="s">
        <v>106</v>
      </c>
      <c r="G3" s="62" t="s">
        <v>111</v>
      </c>
      <c r="H3" s="62" t="s">
        <v>112</v>
      </c>
      <c r="I3" s="62" t="s">
        <v>170</v>
      </c>
      <c r="J3" s="62" t="s">
        <v>113</v>
      </c>
      <c r="K3" s="62" t="s">
        <v>114</v>
      </c>
      <c r="L3" s="62" t="s">
        <v>115</v>
      </c>
      <c r="M3" s="62" t="s">
        <v>116</v>
      </c>
      <c r="N3" s="63" t="s">
        <v>252</v>
      </c>
      <c r="O3" s="62" t="s">
        <v>187</v>
      </c>
      <c r="P3" s="62" t="s">
        <v>23</v>
      </c>
      <c r="Q3" s="62" t="s">
        <v>155</v>
      </c>
    </row>
    <row r="4" spans="1:17" x14ac:dyDescent="0.2">
      <c r="D4" s="64" t="s">
        <v>162</v>
      </c>
      <c r="E4" s="64" t="s">
        <v>53</v>
      </c>
      <c r="F4" s="64" t="s">
        <v>109</v>
      </c>
      <c r="G4" s="64">
        <v>3.262</v>
      </c>
      <c r="H4" s="82">
        <v>42.8</v>
      </c>
      <c r="I4" s="64" t="s">
        <v>17</v>
      </c>
      <c r="J4" s="84">
        <v>0.84</v>
      </c>
      <c r="K4" s="64">
        <f>J4*H4</f>
        <v>35.951999999999998</v>
      </c>
      <c r="L4" s="65">
        <f>$K$4/H4</f>
        <v>0.84</v>
      </c>
      <c r="M4" s="65">
        <f>L4/J4</f>
        <v>1</v>
      </c>
      <c r="N4" s="65">
        <f t="shared" ref="N4" si="0">M4*G4</f>
        <v>3.262</v>
      </c>
      <c r="O4" s="66">
        <f>N4/$G$4</f>
        <v>1</v>
      </c>
      <c r="P4" s="64"/>
      <c r="Q4" s="64">
        <v>1</v>
      </c>
    </row>
    <row r="5" spans="1:17" x14ac:dyDescent="0.2">
      <c r="A5" s="4" t="s">
        <v>12</v>
      </c>
      <c r="B5" s="4" t="s">
        <v>158</v>
      </c>
      <c r="D5" s="64" t="s">
        <v>162</v>
      </c>
      <c r="E5" s="64" t="s">
        <v>119</v>
      </c>
      <c r="F5" s="64" t="s">
        <v>109</v>
      </c>
      <c r="G5" s="64">
        <v>3.4729999999999999</v>
      </c>
      <c r="H5" s="82">
        <v>43.2</v>
      </c>
      <c r="I5" s="64" t="s">
        <v>17</v>
      </c>
      <c r="J5" s="84">
        <v>0.84</v>
      </c>
      <c r="K5" s="64"/>
      <c r="L5" s="65">
        <f t="shared" ref="L5:L19" si="1">$K$4/H5</f>
        <v>0.83222222222222209</v>
      </c>
      <c r="M5" s="65">
        <f t="shared" ref="M5" si="2">L5/J5</f>
        <v>0.99074074074074059</v>
      </c>
      <c r="N5" s="65">
        <f t="shared" ref="N5:N12" si="3">M5*G5</f>
        <v>3.4408425925925918</v>
      </c>
      <c r="O5" s="66">
        <f>N5/$G$4</f>
        <v>1.0548260553625357</v>
      </c>
      <c r="P5" s="64"/>
      <c r="Q5" s="64">
        <v>1</v>
      </c>
    </row>
    <row r="6" spans="1:17" x14ac:dyDescent="0.2">
      <c r="A6" s="4" t="s">
        <v>4</v>
      </c>
      <c r="B6" s="4" t="s">
        <v>13</v>
      </c>
      <c r="D6" s="64" t="s">
        <v>162</v>
      </c>
      <c r="E6" s="64" t="s">
        <v>190</v>
      </c>
      <c r="F6" s="64" t="s">
        <v>109</v>
      </c>
      <c r="G6" s="64">
        <v>0.314</v>
      </c>
      <c r="H6" s="82">
        <v>44</v>
      </c>
      <c r="I6" s="64" t="s">
        <v>17</v>
      </c>
      <c r="J6" s="84">
        <v>0.78500000000000003</v>
      </c>
      <c r="K6" s="64"/>
      <c r="L6" s="65">
        <f>$K$4/H6</f>
        <v>0.81709090909090909</v>
      </c>
      <c r="M6" s="65">
        <f>L6/J6</f>
        <v>1.040880138969311</v>
      </c>
      <c r="N6" s="65">
        <f>M6*G6</f>
        <v>0.32683636363636365</v>
      </c>
      <c r="O6" s="66">
        <f>N6/$G$4</f>
        <v>0.10019508388607101</v>
      </c>
      <c r="P6" s="64"/>
      <c r="Q6" s="64">
        <v>1</v>
      </c>
    </row>
    <row r="7" spans="1:17" x14ac:dyDescent="0.2">
      <c r="A7" s="4">
        <v>37</v>
      </c>
      <c r="B7" s="81">
        <v>0.26</v>
      </c>
      <c r="D7" s="64" t="s">
        <v>162</v>
      </c>
      <c r="E7" s="64" t="s">
        <v>188</v>
      </c>
      <c r="F7" s="64" t="s">
        <v>109</v>
      </c>
      <c r="G7" s="64">
        <v>0.44900000000000001</v>
      </c>
      <c r="H7" s="82">
        <v>37</v>
      </c>
      <c r="I7" s="64" t="s">
        <v>17</v>
      </c>
      <c r="J7" s="84">
        <v>0.88</v>
      </c>
      <c r="K7" s="64"/>
      <c r="L7" s="65">
        <f>$K$4/H7</f>
        <v>0.97167567567567559</v>
      </c>
      <c r="M7" s="65">
        <f t="shared" ref="M7:M12" si="4">L7/J7</f>
        <v>1.1041769041769041</v>
      </c>
      <c r="N7" s="65">
        <f t="shared" si="3"/>
        <v>0.49577542997542995</v>
      </c>
      <c r="O7" s="66">
        <f>N7/$G$4</f>
        <v>0.15198511035420906</v>
      </c>
      <c r="P7" s="64"/>
      <c r="Q7" s="64">
        <v>0</v>
      </c>
    </row>
    <row r="8" spans="1:17" x14ac:dyDescent="0.2">
      <c r="A8" s="4">
        <v>75</v>
      </c>
      <c r="B8" s="81">
        <v>0.255</v>
      </c>
      <c r="D8" s="64" t="s">
        <v>162</v>
      </c>
      <c r="E8" s="67" t="s">
        <v>189</v>
      </c>
      <c r="F8" s="64" t="s">
        <v>109</v>
      </c>
      <c r="G8" s="64">
        <v>3.274</v>
      </c>
      <c r="H8" s="82">
        <v>44</v>
      </c>
      <c r="I8" s="64" t="s">
        <v>17</v>
      </c>
      <c r="J8" s="84">
        <v>0.78</v>
      </c>
      <c r="K8" s="64"/>
      <c r="L8" s="65">
        <f t="shared" si="1"/>
        <v>0.81709090909090909</v>
      </c>
      <c r="M8" s="65">
        <f t="shared" si="4"/>
        <v>1.0475524475524476</v>
      </c>
      <c r="N8" s="65">
        <f t="shared" si="3"/>
        <v>3.4296867132867135</v>
      </c>
      <c r="O8" s="66">
        <f>N8/$G$4</f>
        <v>1.0514061046249887</v>
      </c>
      <c r="P8" s="64"/>
      <c r="Q8" s="64">
        <v>1</v>
      </c>
    </row>
    <row r="9" spans="1:17" x14ac:dyDescent="0.2">
      <c r="A9" s="4">
        <v>130</v>
      </c>
      <c r="B9" s="81">
        <v>0.25</v>
      </c>
      <c r="D9" s="64" t="s">
        <v>163</v>
      </c>
      <c r="E9" s="67" t="s">
        <v>50</v>
      </c>
      <c r="F9" s="64" t="s">
        <v>109</v>
      </c>
      <c r="G9" s="64">
        <v>2.7839999999999998</v>
      </c>
      <c r="H9" s="82">
        <v>41.4</v>
      </c>
      <c r="I9" s="64" t="s">
        <v>17</v>
      </c>
      <c r="J9" s="84">
        <v>0.75</v>
      </c>
      <c r="K9" s="64"/>
      <c r="L9" s="65">
        <f t="shared" si="1"/>
        <v>0.86840579710144927</v>
      </c>
      <c r="M9" s="65">
        <f t="shared" si="4"/>
        <v>1.1578743961352658</v>
      </c>
      <c r="N9" s="65">
        <f t="shared" si="3"/>
        <v>3.2235223188405797</v>
      </c>
      <c r="O9" s="66">
        <f t="shared" ref="O9:O23" si="5">N9/$G$4</f>
        <v>0.98820426696522978</v>
      </c>
      <c r="P9" s="64"/>
      <c r="Q9" s="64">
        <v>0</v>
      </c>
    </row>
    <row r="10" spans="1:17" x14ac:dyDescent="0.2">
      <c r="D10" s="64" t="s">
        <v>163</v>
      </c>
      <c r="E10" s="67" t="s">
        <v>118</v>
      </c>
      <c r="F10" s="64" t="s">
        <v>109</v>
      </c>
      <c r="G10" s="64">
        <v>3.032</v>
      </c>
      <c r="H10" s="82">
        <v>43</v>
      </c>
      <c r="I10" s="64" t="s">
        <v>17</v>
      </c>
      <c r="J10" s="84">
        <v>0.75</v>
      </c>
      <c r="K10" s="64"/>
      <c r="L10" s="65">
        <f t="shared" si="1"/>
        <v>0.83609302325581392</v>
      </c>
      <c r="M10" s="65">
        <f t="shared" si="4"/>
        <v>1.1147906976744186</v>
      </c>
      <c r="N10" s="65">
        <f>M10*G10</f>
        <v>3.3800453953488372</v>
      </c>
      <c r="O10" s="66">
        <f>N10/$G$4</f>
        <v>1.0361880427188341</v>
      </c>
      <c r="P10" s="64"/>
      <c r="Q10" s="64">
        <v>0</v>
      </c>
    </row>
    <row r="11" spans="1:17" x14ac:dyDescent="0.2">
      <c r="A11" s="4" t="s">
        <v>36</v>
      </c>
      <c r="B11" s="4" t="s">
        <v>166</v>
      </c>
      <c r="D11" s="64" t="s">
        <v>163</v>
      </c>
      <c r="E11" s="67" t="s">
        <v>51</v>
      </c>
      <c r="F11" s="64" t="s">
        <v>109</v>
      </c>
      <c r="G11" s="64">
        <v>0.55800000000000005</v>
      </c>
      <c r="H11" s="82">
        <v>27</v>
      </c>
      <c r="I11" s="64" t="s">
        <v>17</v>
      </c>
      <c r="J11" s="84">
        <v>0.748</v>
      </c>
      <c r="K11" s="64"/>
      <c r="L11" s="65">
        <f t="shared" si="1"/>
        <v>1.3315555555555554</v>
      </c>
      <c r="M11" s="65">
        <f t="shared" si="4"/>
        <v>1.7801544860368388</v>
      </c>
      <c r="N11" s="65">
        <f t="shared" si="3"/>
        <v>0.99332620320855614</v>
      </c>
      <c r="O11" s="66">
        <f t="shared" si="5"/>
        <v>0.30451447063413739</v>
      </c>
      <c r="P11" s="64"/>
      <c r="Q11" s="64">
        <v>0</v>
      </c>
    </row>
    <row r="12" spans="1:17" x14ac:dyDescent="0.2">
      <c r="A12" s="4" t="s">
        <v>43</v>
      </c>
      <c r="B12" s="80">
        <v>2</v>
      </c>
      <c r="D12" s="64" t="s">
        <v>163</v>
      </c>
      <c r="E12" s="67" t="s">
        <v>52</v>
      </c>
      <c r="F12" s="64" t="s">
        <v>109</v>
      </c>
      <c r="G12" s="64">
        <v>0.876</v>
      </c>
      <c r="H12" s="82">
        <v>29.4</v>
      </c>
      <c r="I12" s="64" t="s">
        <v>17</v>
      </c>
      <c r="J12" s="84">
        <v>0.748</v>
      </c>
      <c r="K12" s="64"/>
      <c r="L12" s="65">
        <f t="shared" si="1"/>
        <v>1.2228571428571429</v>
      </c>
      <c r="M12" s="65">
        <f t="shared" si="4"/>
        <v>1.6348357524828112</v>
      </c>
      <c r="N12" s="65">
        <f t="shared" si="3"/>
        <v>1.4321161191749425</v>
      </c>
      <c r="O12" s="66">
        <f t="shared" si="5"/>
        <v>0.43903007945277206</v>
      </c>
      <c r="P12" s="64"/>
      <c r="Q12" s="64">
        <v>0</v>
      </c>
    </row>
    <row r="13" spans="1:17" x14ac:dyDescent="0.2">
      <c r="A13" s="4" t="s">
        <v>44</v>
      </c>
      <c r="B13" s="80">
        <v>1.5</v>
      </c>
      <c r="D13" s="64" t="s">
        <v>164</v>
      </c>
      <c r="E13" s="67" t="s">
        <v>57</v>
      </c>
      <c r="F13" s="64" t="s">
        <v>108</v>
      </c>
      <c r="G13" s="64">
        <v>2.633</v>
      </c>
      <c r="H13" s="82">
        <v>38</v>
      </c>
      <c r="I13" s="64" t="s">
        <v>17</v>
      </c>
      <c r="J13" s="84"/>
      <c r="K13" s="64"/>
      <c r="L13" s="65">
        <f t="shared" si="1"/>
        <v>0.94610526315789467</v>
      </c>
      <c r="M13" s="65"/>
      <c r="N13" s="65">
        <f>L13*G13</f>
        <v>2.4910951578947365</v>
      </c>
      <c r="O13" s="66">
        <f t="shared" si="5"/>
        <v>0.76367110910323011</v>
      </c>
      <c r="P13" s="64"/>
      <c r="Q13" s="64">
        <v>0</v>
      </c>
    </row>
    <row r="14" spans="1:17" x14ac:dyDescent="0.2">
      <c r="A14" s="4" t="s">
        <v>45</v>
      </c>
      <c r="B14" s="80">
        <v>1</v>
      </c>
      <c r="D14" s="64" t="s">
        <v>164</v>
      </c>
      <c r="E14" s="64" t="s">
        <v>58</v>
      </c>
      <c r="F14" s="64" t="s">
        <v>108</v>
      </c>
      <c r="G14" s="64">
        <v>1.0489999999999999</v>
      </c>
      <c r="H14" s="82">
        <v>38</v>
      </c>
      <c r="I14" s="64" t="s">
        <v>17</v>
      </c>
      <c r="J14" s="84"/>
      <c r="K14" s="64"/>
      <c r="L14" s="65">
        <f t="shared" si="1"/>
        <v>0.94610526315789467</v>
      </c>
      <c r="M14" s="65"/>
      <c r="N14" s="65">
        <f>L14*G14</f>
        <v>0.99246442105263144</v>
      </c>
      <c r="O14" s="66">
        <f t="shared" si="5"/>
        <v>0.30425028235825613</v>
      </c>
      <c r="P14" s="64"/>
      <c r="Q14" s="64">
        <v>0</v>
      </c>
    </row>
    <row r="15" spans="1:17" x14ac:dyDescent="0.2">
      <c r="A15" s="4" t="s">
        <v>46</v>
      </c>
      <c r="B15" s="80">
        <v>0.75</v>
      </c>
      <c r="D15" s="64" t="s">
        <v>164</v>
      </c>
      <c r="E15" s="64" t="s">
        <v>59</v>
      </c>
      <c r="F15" s="64" t="s">
        <v>108</v>
      </c>
      <c r="G15" s="64">
        <v>3.6509999999999998</v>
      </c>
      <c r="H15" s="82">
        <v>49</v>
      </c>
      <c r="I15" s="64" t="s">
        <v>17</v>
      </c>
      <c r="J15" s="84"/>
      <c r="K15" s="64"/>
      <c r="L15" s="65">
        <f t="shared" si="1"/>
        <v>0.73371428571428565</v>
      </c>
      <c r="M15" s="65"/>
      <c r="N15" s="65">
        <f>L15*G15</f>
        <v>2.6787908571428569</v>
      </c>
      <c r="O15" s="66">
        <f t="shared" si="5"/>
        <v>0.82121117631601992</v>
      </c>
      <c r="P15" s="64"/>
      <c r="Q15" s="64">
        <v>0</v>
      </c>
    </row>
    <row r="16" spans="1:17" x14ac:dyDescent="0.2">
      <c r="A16" s="4" t="s">
        <v>47</v>
      </c>
      <c r="B16" s="80">
        <v>0.75</v>
      </c>
      <c r="D16" s="64" t="s">
        <v>164</v>
      </c>
      <c r="E16" s="64" t="s">
        <v>60</v>
      </c>
      <c r="F16" s="64" t="s">
        <v>108</v>
      </c>
      <c r="G16" s="64">
        <v>1.431</v>
      </c>
      <c r="H16" s="82">
        <v>49</v>
      </c>
      <c r="I16" s="64" t="s">
        <v>17</v>
      </c>
      <c r="J16" s="84"/>
      <c r="K16" s="64"/>
      <c r="L16" s="65">
        <f t="shared" si="1"/>
        <v>0.73371428571428565</v>
      </c>
      <c r="M16" s="65"/>
      <c r="N16" s="65">
        <f>L16*G16</f>
        <v>1.0499451428571429</v>
      </c>
      <c r="O16" s="66">
        <f t="shared" si="5"/>
        <v>0.32187159498992729</v>
      </c>
      <c r="P16" s="64"/>
      <c r="Q16" s="64">
        <v>0</v>
      </c>
    </row>
    <row r="17" spans="1:17" x14ac:dyDescent="0.2">
      <c r="A17" s="4" t="s">
        <v>160</v>
      </c>
      <c r="B17" s="80">
        <v>1</v>
      </c>
      <c r="D17" s="64" t="s">
        <v>164</v>
      </c>
      <c r="E17" s="67" t="s">
        <v>61</v>
      </c>
      <c r="F17" s="64" t="s">
        <v>109</v>
      </c>
      <c r="G17" s="64">
        <v>1.798</v>
      </c>
      <c r="H17" s="82">
        <v>45.1</v>
      </c>
      <c r="I17" s="64" t="s">
        <v>17</v>
      </c>
      <c r="J17" s="84">
        <v>0.53600000000000003</v>
      </c>
      <c r="K17" s="64"/>
      <c r="L17" s="65">
        <f t="shared" si="1"/>
        <v>0.79716186252771615</v>
      </c>
      <c r="M17" s="65">
        <f>L17/J17</f>
        <v>1.4872422808352912</v>
      </c>
      <c r="N17" s="65">
        <f>M17*G17</f>
        <v>2.6740616209418535</v>
      </c>
      <c r="O17" s="66">
        <f t="shared" si="5"/>
        <v>0.81976137981050079</v>
      </c>
      <c r="P17" s="64"/>
      <c r="Q17" s="64">
        <v>0</v>
      </c>
    </row>
    <row r="18" spans="1:17" x14ac:dyDescent="0.2">
      <c r="A18" s="4" t="s">
        <v>161</v>
      </c>
      <c r="B18" s="80">
        <v>1</v>
      </c>
      <c r="D18" s="64" t="s">
        <v>164</v>
      </c>
      <c r="E18" s="64" t="s">
        <v>62</v>
      </c>
      <c r="F18" s="64" t="s">
        <v>108</v>
      </c>
      <c r="G18" s="64">
        <v>12.516</v>
      </c>
      <c r="H18" s="82">
        <v>120</v>
      </c>
      <c r="I18" s="64" t="s">
        <v>17</v>
      </c>
      <c r="J18" s="84"/>
      <c r="K18" s="64"/>
      <c r="L18" s="65">
        <f t="shared" si="1"/>
        <v>0.29959999999999998</v>
      </c>
      <c r="M18" s="65"/>
      <c r="N18" s="65">
        <f>L18*G18</f>
        <v>3.7497935999999998</v>
      </c>
      <c r="O18" s="66">
        <f t="shared" si="5"/>
        <v>1.1495381974248926</v>
      </c>
      <c r="P18" s="64"/>
      <c r="Q18" s="64">
        <v>0</v>
      </c>
    </row>
    <row r="19" spans="1:17" x14ac:dyDescent="0.2">
      <c r="A19" s="4" t="s">
        <v>153</v>
      </c>
      <c r="B19" s="80">
        <v>2</v>
      </c>
      <c r="D19" s="64" t="s">
        <v>164</v>
      </c>
      <c r="E19" s="67" t="s">
        <v>63</v>
      </c>
      <c r="F19" s="64" t="s">
        <v>108</v>
      </c>
      <c r="G19" s="64">
        <v>1.0920000000000001</v>
      </c>
      <c r="H19" s="82">
        <v>120</v>
      </c>
      <c r="I19" s="64" t="s">
        <v>17</v>
      </c>
      <c r="J19" s="84"/>
      <c r="K19" s="64"/>
      <c r="L19" s="65">
        <f t="shared" si="1"/>
        <v>0.29959999999999998</v>
      </c>
      <c r="M19" s="65"/>
      <c r="N19" s="65">
        <f>L19*G19</f>
        <v>0.32716319999999999</v>
      </c>
      <c r="O19" s="66">
        <f t="shared" si="5"/>
        <v>0.10029527896995707</v>
      </c>
      <c r="P19" s="64"/>
      <c r="Q19" s="64">
        <v>0</v>
      </c>
    </row>
    <row r="20" spans="1:17" x14ac:dyDescent="0.2">
      <c r="A20" s="4" t="s">
        <v>152</v>
      </c>
      <c r="B20" s="80">
        <v>1.5</v>
      </c>
      <c r="D20" s="64" t="s">
        <v>165</v>
      </c>
      <c r="E20" s="64" t="s">
        <v>172</v>
      </c>
      <c r="F20" s="64" t="s">
        <v>120</v>
      </c>
      <c r="G20" s="64">
        <v>0.52300000000000002</v>
      </c>
      <c r="H20" s="82">
        <v>3.6</v>
      </c>
      <c r="I20" s="64" t="s">
        <v>121</v>
      </c>
      <c r="J20" s="84"/>
      <c r="K20" s="64"/>
      <c r="L20" s="64"/>
      <c r="M20" s="65">
        <f>$K$4/H20</f>
        <v>9.9866666666666664</v>
      </c>
      <c r="N20" s="65">
        <f>M20*G20</f>
        <v>5.2230266666666667</v>
      </c>
      <c r="O20" s="66">
        <f t="shared" si="5"/>
        <v>1.6011731044349071</v>
      </c>
      <c r="P20" s="64"/>
      <c r="Q20" s="64">
        <v>0</v>
      </c>
    </row>
    <row r="21" spans="1:17" x14ac:dyDescent="0.2">
      <c r="A21" s="4" t="s">
        <v>146</v>
      </c>
      <c r="B21" s="80">
        <v>1.25</v>
      </c>
      <c r="D21" s="64" t="s">
        <v>165</v>
      </c>
      <c r="E21" s="64" t="s">
        <v>174</v>
      </c>
      <c r="F21" s="64" t="s">
        <v>120</v>
      </c>
      <c r="G21" s="64">
        <v>0</v>
      </c>
      <c r="H21" s="82">
        <v>3.6</v>
      </c>
      <c r="I21" s="64" t="s">
        <v>121</v>
      </c>
      <c r="J21" s="84"/>
      <c r="K21" s="64"/>
      <c r="L21" s="64"/>
      <c r="M21" s="65">
        <f>$K$4/H21</f>
        <v>9.9866666666666664</v>
      </c>
      <c r="N21" s="65">
        <f>M21*G21</f>
        <v>0</v>
      </c>
      <c r="O21" s="66">
        <f t="shared" si="5"/>
        <v>0</v>
      </c>
      <c r="P21" s="64"/>
      <c r="Q21" s="64">
        <v>0</v>
      </c>
    </row>
    <row r="22" spans="1:17" x14ac:dyDescent="0.2">
      <c r="A22" s="4" t="s">
        <v>147</v>
      </c>
      <c r="B22" s="80">
        <v>1</v>
      </c>
      <c r="D22" s="64" t="s">
        <v>165</v>
      </c>
      <c r="E22" s="67" t="s">
        <v>173</v>
      </c>
      <c r="F22" s="64" t="s">
        <v>120</v>
      </c>
      <c r="G22" s="64">
        <v>0.42699999999999999</v>
      </c>
      <c r="H22" s="82">
        <v>3.6</v>
      </c>
      <c r="I22" s="64" t="s">
        <v>121</v>
      </c>
      <c r="J22" s="84"/>
      <c r="K22" s="64"/>
      <c r="L22" s="64"/>
      <c r="M22" s="65">
        <f>$K$4/H22</f>
        <v>9.9866666666666664</v>
      </c>
      <c r="N22" s="65">
        <f>M22*G22</f>
        <v>4.2643066666666662</v>
      </c>
      <c r="O22" s="66">
        <f t="shared" si="5"/>
        <v>1.3072675250357653</v>
      </c>
      <c r="P22" s="64"/>
      <c r="Q22" s="64">
        <v>0</v>
      </c>
    </row>
    <row r="23" spans="1:17" x14ac:dyDescent="0.2">
      <c r="B23" s="80"/>
      <c r="D23" s="68" t="s">
        <v>165</v>
      </c>
      <c r="E23" s="69" t="s">
        <v>122</v>
      </c>
      <c r="F23" s="70" t="s">
        <v>120</v>
      </c>
      <c r="G23" s="70">
        <v>4.3999999999999997E-2</v>
      </c>
      <c r="H23" s="83">
        <v>3.6</v>
      </c>
      <c r="I23" s="70" t="s">
        <v>121</v>
      </c>
      <c r="J23" s="85"/>
      <c r="K23" s="70"/>
      <c r="L23" s="70"/>
      <c r="M23" s="71">
        <f>$K$4/H23</f>
        <v>9.9866666666666664</v>
      </c>
      <c r="N23" s="71">
        <f>M23*G23</f>
        <v>0.43941333333333327</v>
      </c>
      <c r="O23" s="72">
        <f t="shared" si="5"/>
        <v>0.13470672389127322</v>
      </c>
      <c r="P23" s="73"/>
      <c r="Q23" s="64">
        <v>0</v>
      </c>
    </row>
    <row r="24" spans="1:17" x14ac:dyDescent="0.2">
      <c r="A24" s="4" t="s">
        <v>93</v>
      </c>
    </row>
    <row r="25" spans="1:17" x14ac:dyDescent="0.2">
      <c r="A25" s="59">
        <v>0.8</v>
      </c>
    </row>
    <row r="27" spans="1:17" x14ac:dyDescent="0.2">
      <c r="A27" s="4" t="s">
        <v>94</v>
      </c>
    </row>
    <row r="28" spans="1:17" x14ac:dyDescent="0.2">
      <c r="A28" s="59">
        <v>0.95</v>
      </c>
    </row>
    <row r="29" spans="1:17" x14ac:dyDescent="0.2">
      <c r="A29" s="59"/>
    </row>
    <row r="30" spans="1:17" ht="15.75" thickBot="1" x14ac:dyDescent="0.25">
      <c r="A30" s="74" t="s">
        <v>171</v>
      </c>
      <c r="B30" s="74" t="s">
        <v>171</v>
      </c>
      <c r="C30" s="74" t="s">
        <v>171</v>
      </c>
      <c r="D30" s="75" t="s">
        <v>202</v>
      </c>
      <c r="E30" s="75" t="s">
        <v>202</v>
      </c>
    </row>
    <row r="31" spans="1:17" ht="13.5" thickTop="1" x14ac:dyDescent="0.2">
      <c r="A31" s="4" t="s">
        <v>175</v>
      </c>
      <c r="B31" s="59" t="s">
        <v>160</v>
      </c>
      <c r="C31" s="4" t="s">
        <v>161</v>
      </c>
      <c r="D31" s="4" t="s">
        <v>176</v>
      </c>
      <c r="E31" s="4" t="s">
        <v>177</v>
      </c>
      <c r="F31" s="4"/>
      <c r="G31" s="5"/>
    </row>
    <row r="32" spans="1:17" ht="25.5" x14ac:dyDescent="0.2">
      <c r="A32" s="64" t="s">
        <v>53</v>
      </c>
      <c r="B32" s="64" t="s">
        <v>62</v>
      </c>
      <c r="C32" s="67" t="s">
        <v>50</v>
      </c>
      <c r="D32" s="76" t="s">
        <v>190</v>
      </c>
      <c r="E32" s="69" t="s">
        <v>122</v>
      </c>
      <c r="F32" s="67"/>
      <c r="G32" s="5"/>
    </row>
    <row r="33" spans="1:27" x14ac:dyDescent="0.2">
      <c r="A33" s="64" t="s">
        <v>119</v>
      </c>
      <c r="B33" s="67" t="s">
        <v>63</v>
      </c>
      <c r="C33" s="67" t="s">
        <v>118</v>
      </c>
      <c r="D33" s="64" t="s">
        <v>188</v>
      </c>
      <c r="E33" s="76" t="s">
        <v>182</v>
      </c>
      <c r="F33" s="67"/>
      <c r="G33" s="5"/>
    </row>
    <row r="34" spans="1:27" ht="25.5" x14ac:dyDescent="0.2">
      <c r="A34" s="64" t="s">
        <v>190</v>
      </c>
      <c r="B34" s="64" t="s">
        <v>172</v>
      </c>
      <c r="C34" s="67" t="s">
        <v>51</v>
      </c>
      <c r="D34" s="77" t="s">
        <v>56</v>
      </c>
      <c r="E34" s="64"/>
      <c r="F34" s="64"/>
      <c r="G34" s="5"/>
    </row>
    <row r="35" spans="1:27" x14ac:dyDescent="0.2">
      <c r="A35" s="64" t="s">
        <v>188</v>
      </c>
      <c r="B35" s="64" t="s">
        <v>174</v>
      </c>
      <c r="C35" s="67" t="s">
        <v>52</v>
      </c>
      <c r="D35" s="76" t="s">
        <v>62</v>
      </c>
      <c r="E35" s="78"/>
      <c r="F35" s="67"/>
      <c r="G35" s="5"/>
    </row>
    <row r="36" spans="1:27" ht="25.5" x14ac:dyDescent="0.2">
      <c r="A36" s="67" t="s">
        <v>189</v>
      </c>
      <c r="B36" s="67" t="s">
        <v>173</v>
      </c>
      <c r="C36" s="67" t="s">
        <v>57</v>
      </c>
      <c r="D36" s="77" t="s">
        <v>63</v>
      </c>
    </row>
    <row r="37" spans="1:27" x14ac:dyDescent="0.2">
      <c r="A37" s="64"/>
      <c r="C37" s="64" t="s">
        <v>58</v>
      </c>
      <c r="D37" s="76" t="s">
        <v>182</v>
      </c>
    </row>
    <row r="38" spans="1:27" x14ac:dyDescent="0.2">
      <c r="A38" s="67"/>
      <c r="C38" s="64" t="s">
        <v>59</v>
      </c>
      <c r="D38" s="76"/>
    </row>
    <row r="39" spans="1:27" x14ac:dyDescent="0.2">
      <c r="A39" s="64"/>
      <c r="C39" s="64" t="s">
        <v>60</v>
      </c>
      <c r="H39" s="8"/>
      <c r="L39" s="102"/>
      <c r="M39" s="102"/>
      <c r="N39" s="20"/>
      <c r="O39" s="20"/>
      <c r="P39" s="102"/>
      <c r="Q39" s="102"/>
      <c r="R39" s="102"/>
      <c r="S39" s="102"/>
    </row>
    <row r="40" spans="1:27" x14ac:dyDescent="0.2">
      <c r="A40" s="64"/>
      <c r="C40" s="67" t="s">
        <v>61</v>
      </c>
    </row>
    <row r="41" spans="1:27" x14ac:dyDescent="0.2">
      <c r="L41" s="59"/>
      <c r="P41" s="59"/>
      <c r="R41" s="59"/>
    </row>
    <row r="42" spans="1:27" x14ac:dyDescent="0.2">
      <c r="A42" s="4" t="s">
        <v>180</v>
      </c>
      <c r="L42" s="59"/>
      <c r="P42" s="59"/>
      <c r="R42" s="59"/>
    </row>
    <row r="43" spans="1:27" x14ac:dyDescent="0.2">
      <c r="A43" s="4" t="s">
        <v>131</v>
      </c>
      <c r="B43" s="4" t="s">
        <v>179</v>
      </c>
      <c r="L43" s="59"/>
    </row>
    <row r="44" spans="1:27" x14ac:dyDescent="0.2">
      <c r="A44" s="4" t="s">
        <v>123</v>
      </c>
      <c r="B44" s="80">
        <v>9.4</v>
      </c>
      <c r="J44" s="59"/>
      <c r="T44" s="102"/>
      <c r="U44" s="102"/>
      <c r="V44" s="102"/>
      <c r="W44" s="102"/>
      <c r="X44" s="102"/>
      <c r="Y44" s="102"/>
      <c r="Z44" s="102"/>
      <c r="AA44" s="102"/>
    </row>
    <row r="45" spans="1:27" x14ac:dyDescent="0.2">
      <c r="A45" s="4" t="s">
        <v>124</v>
      </c>
      <c r="B45" s="80">
        <v>4</v>
      </c>
      <c r="J45" s="59"/>
    </row>
    <row r="46" spans="1:27" x14ac:dyDescent="0.2">
      <c r="A46" s="4" t="s">
        <v>125</v>
      </c>
      <c r="B46" s="80">
        <v>2.8</v>
      </c>
      <c r="J46" s="59"/>
      <c r="T46" s="59"/>
      <c r="V46" s="59"/>
      <c r="X46" s="59"/>
    </row>
    <row r="47" spans="1:27" x14ac:dyDescent="0.2">
      <c r="A47" s="4" t="s">
        <v>126</v>
      </c>
      <c r="B47" s="80">
        <v>1.1000000000000001</v>
      </c>
    </row>
    <row r="48" spans="1:27" x14ac:dyDescent="0.2">
      <c r="A48" s="4" t="s">
        <v>156</v>
      </c>
      <c r="B48" s="80">
        <v>1</v>
      </c>
    </row>
    <row r="49" spans="1:6" x14ac:dyDescent="0.2">
      <c r="A49" s="4" t="s">
        <v>127</v>
      </c>
      <c r="B49" s="80">
        <v>0.9</v>
      </c>
    </row>
    <row r="51" spans="1:6" x14ac:dyDescent="0.2">
      <c r="A51" s="4" t="s">
        <v>36</v>
      </c>
      <c r="B51" s="4" t="s">
        <v>181</v>
      </c>
    </row>
    <row r="52" spans="1:6" x14ac:dyDescent="0.2">
      <c r="A52" s="4" t="s">
        <v>153</v>
      </c>
      <c r="B52" s="80">
        <v>2</v>
      </c>
      <c r="D52" s="4"/>
      <c r="E52" s="4"/>
      <c r="F52" s="4"/>
    </row>
    <row r="53" spans="1:6" x14ac:dyDescent="0.2">
      <c r="A53" s="4" t="s">
        <v>152</v>
      </c>
      <c r="B53" s="80">
        <v>1.5</v>
      </c>
      <c r="D53" s="4"/>
      <c r="E53" s="4"/>
      <c r="F53" s="4"/>
    </row>
    <row r="54" spans="1:6" x14ac:dyDescent="0.2">
      <c r="A54" s="4" t="s">
        <v>146</v>
      </c>
      <c r="B54" s="80">
        <v>1.25</v>
      </c>
      <c r="D54" s="4"/>
      <c r="E54" s="4"/>
      <c r="F54" s="4"/>
    </row>
    <row r="55" spans="1:6" x14ac:dyDescent="0.2">
      <c r="A55" s="4" t="s">
        <v>147</v>
      </c>
      <c r="B55" s="80">
        <v>1</v>
      </c>
      <c r="D55" s="4"/>
      <c r="E55" s="4"/>
      <c r="F55" s="4"/>
    </row>
    <row r="56" spans="1:6" x14ac:dyDescent="0.2">
      <c r="A56" s="4" t="s">
        <v>160</v>
      </c>
      <c r="B56" s="80">
        <v>1</v>
      </c>
      <c r="D56" s="4"/>
      <c r="E56" s="4"/>
      <c r="F56" s="4"/>
    </row>
    <row r="57" spans="1:6" x14ac:dyDescent="0.2">
      <c r="D57" s="4"/>
      <c r="E57" s="4"/>
      <c r="F57" s="4"/>
    </row>
    <row r="58" spans="1:6" x14ac:dyDescent="0.2">
      <c r="D58" s="4"/>
      <c r="E58" s="4"/>
      <c r="F58" s="4"/>
    </row>
  </sheetData>
  <sheetProtection algorithmName="SHA-512" hashValue="hn/wcqRytWn5ZjhYbp+gbslt6u7yFRhUkBkuDaqk0ltc0AkaqfuPDWmj3Tlu7kYkCYpD/qDiLnL9miOt4SyEbw==" saltValue="e0oo25HQvOCx3OuXkAvxTg==" spinCount="100000" sheet="1" objects="1" scenarios="1"/>
  <mergeCells count="7">
    <mergeCell ref="X44:Y44"/>
    <mergeCell ref="Z44:AA44"/>
    <mergeCell ref="L39:M39"/>
    <mergeCell ref="P39:Q39"/>
    <mergeCell ref="R39:S39"/>
    <mergeCell ref="T44:U44"/>
    <mergeCell ref="V44:W44"/>
  </mergeCells>
  <dataValidations disablePrompts="1" count="1">
    <dataValidation type="list" allowBlank="1" showInputMessage="1" showErrorMessage="1" sqref="B31" xr:uid="{A4547D15-6C16-4619-BA2F-7D9C77F17C47}">
      <formula1>motortypes</formula1>
    </dataValidation>
  </dataValidations>
  <hyperlinks>
    <hyperlink ref="E1" r:id="rId1" display="https://www.co2emissiefactoren.nl/lijst-emissiefactoren/" xr:uid="{189659E2-412F-4E98-BEB2-14BE985929F7}"/>
  </hyperlinks>
  <pageMargins left="0.7" right="0.7" top="0.75" bottom="0.75" header="0.3" footer="0.3"/>
  <tableParts count="9">
    <tablePart r:id="rId2"/>
    <tablePart r:id="rId3"/>
    <tablePart r:id="rId4"/>
    <tablePart r:id="rId5"/>
    <tablePart r:id="rId6"/>
    <tablePart r:id="rId7"/>
    <tablePart r:id="rId8"/>
    <tablePart r:id="rId9"/>
    <tablePart r:id="rId10"/>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7F2C10D-987D-C647-A03B-6D8B4DD0447A}">
  <sheetPr>
    <tabColor theme="9" tint="0.59999389629810485"/>
  </sheetPr>
  <dimension ref="A1:B47"/>
  <sheetViews>
    <sheetView tabSelected="1" workbookViewId="0">
      <selection activeCell="B1" sqref="B1"/>
    </sheetView>
  </sheetViews>
  <sheetFormatPr defaultColWidth="11" defaultRowHeight="12.75" x14ac:dyDescent="0.2"/>
  <cols>
    <col min="1" max="1" width="3.625" style="55" customWidth="1"/>
    <col min="2" max="2" width="90.625" style="40" customWidth="1"/>
    <col min="3" max="16384" width="11" style="12"/>
  </cols>
  <sheetData>
    <row r="1" spans="1:2" x14ac:dyDescent="0.2">
      <c r="A1" s="41"/>
      <c r="B1" s="37" t="s">
        <v>218</v>
      </c>
    </row>
    <row r="2" spans="1:2" ht="78" x14ac:dyDescent="0.2">
      <c r="A2" s="41"/>
      <c r="B2" s="38" t="s">
        <v>261</v>
      </c>
    </row>
    <row r="3" spans="1:2" x14ac:dyDescent="0.2">
      <c r="A3" s="41"/>
      <c r="B3" s="38"/>
    </row>
    <row r="4" spans="1:2" x14ac:dyDescent="0.2">
      <c r="A4" s="41"/>
      <c r="B4" s="38" t="s">
        <v>191</v>
      </c>
    </row>
    <row r="5" spans="1:2" x14ac:dyDescent="0.2">
      <c r="A5" s="41" t="s">
        <v>225</v>
      </c>
      <c r="B5" s="39" t="s">
        <v>254</v>
      </c>
    </row>
    <row r="6" spans="1:2" x14ac:dyDescent="0.2">
      <c r="A6" s="41" t="s">
        <v>226</v>
      </c>
      <c r="B6" s="39" t="s">
        <v>255</v>
      </c>
    </row>
    <row r="7" spans="1:2" x14ac:dyDescent="0.2">
      <c r="A7" s="41" t="s">
        <v>227</v>
      </c>
      <c r="B7" s="39" t="s">
        <v>262</v>
      </c>
    </row>
    <row r="8" spans="1:2" x14ac:dyDescent="0.2">
      <c r="A8" s="41"/>
      <c r="B8" s="39"/>
    </row>
    <row r="9" spans="1:2" ht="25.5" x14ac:dyDescent="0.2">
      <c r="A9" s="41"/>
      <c r="B9" s="38" t="s">
        <v>263</v>
      </c>
    </row>
    <row r="10" spans="1:2" ht="25.5" x14ac:dyDescent="0.2">
      <c r="A10" s="41"/>
      <c r="B10" s="38" t="s">
        <v>192</v>
      </c>
    </row>
    <row r="11" spans="1:2" x14ac:dyDescent="0.2">
      <c r="A11" s="41"/>
      <c r="B11" s="38"/>
    </row>
    <row r="12" spans="1:2" x14ac:dyDescent="0.2">
      <c r="A12" s="41"/>
      <c r="B12" s="37" t="s">
        <v>193</v>
      </c>
    </row>
    <row r="13" spans="1:2" ht="66.75" x14ac:dyDescent="0.2">
      <c r="A13" s="41"/>
      <c r="B13" s="38" t="s">
        <v>264</v>
      </c>
    </row>
    <row r="14" spans="1:2" ht="25.5" x14ac:dyDescent="0.2">
      <c r="A14" s="41"/>
      <c r="B14" s="38" t="s">
        <v>194</v>
      </c>
    </row>
    <row r="15" spans="1:2" x14ac:dyDescent="0.2">
      <c r="A15" s="41"/>
      <c r="B15" s="38"/>
    </row>
    <row r="16" spans="1:2" x14ac:dyDescent="0.2">
      <c r="A16" s="41"/>
      <c r="B16" s="37" t="s">
        <v>195</v>
      </c>
    </row>
    <row r="17" spans="1:2" x14ac:dyDescent="0.2">
      <c r="A17" s="54"/>
      <c r="B17" s="39" t="s">
        <v>245</v>
      </c>
    </row>
    <row r="18" spans="1:2" x14ac:dyDescent="0.2">
      <c r="A18" s="41"/>
      <c r="B18" s="38"/>
    </row>
    <row r="19" spans="1:2" x14ac:dyDescent="0.2">
      <c r="A19" s="41"/>
      <c r="B19" s="38" t="s">
        <v>246</v>
      </c>
    </row>
    <row r="20" spans="1:2" x14ac:dyDescent="0.2">
      <c r="A20" s="41"/>
      <c r="B20" s="38" t="s">
        <v>247</v>
      </c>
    </row>
    <row r="21" spans="1:2" ht="25.5" x14ac:dyDescent="0.2">
      <c r="A21" s="41"/>
      <c r="B21" s="38" t="s">
        <v>260</v>
      </c>
    </row>
    <row r="22" spans="1:2" x14ac:dyDescent="0.2">
      <c r="A22" s="41"/>
      <c r="B22" s="38"/>
    </row>
    <row r="23" spans="1:2" x14ac:dyDescent="0.2">
      <c r="A23" s="41"/>
      <c r="B23" s="37" t="s">
        <v>224</v>
      </c>
    </row>
    <row r="24" spans="1:2" x14ac:dyDescent="0.2">
      <c r="A24" s="41"/>
      <c r="B24" s="38" t="s">
        <v>198</v>
      </c>
    </row>
    <row r="25" spans="1:2" x14ac:dyDescent="0.2">
      <c r="A25" s="41"/>
      <c r="B25" s="38"/>
    </row>
    <row r="26" spans="1:2" x14ac:dyDescent="0.2">
      <c r="A26" s="41" t="s">
        <v>225</v>
      </c>
      <c r="B26" s="39" t="s">
        <v>265</v>
      </c>
    </row>
    <row r="27" spans="1:2" ht="25.5" x14ac:dyDescent="0.2">
      <c r="A27" s="41" t="s">
        <v>226</v>
      </c>
      <c r="B27" s="39" t="s">
        <v>266</v>
      </c>
    </row>
    <row r="28" spans="1:2" ht="25.5" x14ac:dyDescent="0.2">
      <c r="A28" s="41" t="s">
        <v>227</v>
      </c>
      <c r="B28" s="39" t="s">
        <v>267</v>
      </c>
    </row>
    <row r="29" spans="1:2" ht="25.5" x14ac:dyDescent="0.2">
      <c r="A29" s="41" t="s">
        <v>233</v>
      </c>
      <c r="B29" s="39" t="s">
        <v>253</v>
      </c>
    </row>
    <row r="30" spans="1:2" ht="38.25" x14ac:dyDescent="0.2">
      <c r="A30" s="54" t="s">
        <v>228</v>
      </c>
      <c r="B30" s="39" t="s">
        <v>243</v>
      </c>
    </row>
    <row r="31" spans="1:2" ht="25.5" x14ac:dyDescent="0.2">
      <c r="A31" s="54" t="s">
        <v>228</v>
      </c>
      <c r="B31" s="39" t="s">
        <v>244</v>
      </c>
    </row>
    <row r="32" spans="1:2" x14ac:dyDescent="0.2">
      <c r="A32" s="41" t="s">
        <v>234</v>
      </c>
      <c r="B32" s="39" t="s">
        <v>241</v>
      </c>
    </row>
    <row r="33" spans="1:2" ht="25.5" x14ac:dyDescent="0.2">
      <c r="A33" s="54" t="s">
        <v>228</v>
      </c>
      <c r="B33" s="39" t="s">
        <v>242</v>
      </c>
    </row>
    <row r="34" spans="1:2" ht="25.5" x14ac:dyDescent="0.2">
      <c r="A34" s="54" t="s">
        <v>228</v>
      </c>
      <c r="B34" s="39" t="s">
        <v>238</v>
      </c>
    </row>
    <row r="35" spans="1:2" ht="25.5" x14ac:dyDescent="0.2">
      <c r="A35" s="41" t="s">
        <v>231</v>
      </c>
      <c r="B35" s="39" t="s">
        <v>240</v>
      </c>
    </row>
    <row r="36" spans="1:2" ht="25.5" x14ac:dyDescent="0.2">
      <c r="A36" s="41" t="s">
        <v>232</v>
      </c>
      <c r="B36" s="39" t="s">
        <v>239</v>
      </c>
    </row>
    <row r="37" spans="1:2" ht="25.5" x14ac:dyDescent="0.2">
      <c r="A37" s="41" t="s">
        <v>235</v>
      </c>
      <c r="B37" s="39" t="s">
        <v>237</v>
      </c>
    </row>
    <row r="38" spans="1:2" ht="16.5" customHeight="1" x14ac:dyDescent="0.2">
      <c r="A38" s="41" t="s">
        <v>236</v>
      </c>
      <c r="B38" s="39" t="s">
        <v>268</v>
      </c>
    </row>
    <row r="39" spans="1:2" x14ac:dyDescent="0.2">
      <c r="A39" s="41"/>
      <c r="B39" s="38"/>
    </row>
    <row r="40" spans="1:2" x14ac:dyDescent="0.2">
      <c r="A40" s="41"/>
      <c r="B40" s="37" t="s">
        <v>196</v>
      </c>
    </row>
    <row r="41" spans="1:2" ht="25.5" x14ac:dyDescent="0.2">
      <c r="A41" s="41"/>
      <c r="B41" s="39" t="s">
        <v>223</v>
      </c>
    </row>
    <row r="42" spans="1:2" ht="25.5" x14ac:dyDescent="0.2">
      <c r="A42" s="41"/>
      <c r="B42" s="39" t="s">
        <v>222</v>
      </c>
    </row>
    <row r="43" spans="1:2" x14ac:dyDescent="0.2">
      <c r="A43" s="41"/>
      <c r="B43" s="39"/>
    </row>
    <row r="44" spans="1:2" x14ac:dyDescent="0.2">
      <c r="A44" s="41"/>
      <c r="B44" s="39" t="s">
        <v>197</v>
      </c>
    </row>
    <row r="45" spans="1:2" x14ac:dyDescent="0.2">
      <c r="A45" s="41" t="s">
        <v>228</v>
      </c>
      <c r="B45" s="39" t="s">
        <v>229</v>
      </c>
    </row>
    <row r="46" spans="1:2" x14ac:dyDescent="0.2">
      <c r="A46" s="41" t="s">
        <v>228</v>
      </c>
      <c r="B46" s="39" t="s">
        <v>230</v>
      </c>
    </row>
    <row r="47" spans="1:2" x14ac:dyDescent="0.2">
      <c r="A47" s="41"/>
      <c r="B47" s="38"/>
    </row>
  </sheetData>
  <sheetProtection algorithmName="SHA-512" hashValue="tcHuv5xOya7ukClWSYWbVH8jJWz+16FMo89TaCIv+9bQbJ/deYDa9E+CLjyZfrBARsbiCpTE6xuxkA2QuXZfug==" saltValue="qO25CtEbPCBbMoXBhqHZfQ==" spinCount="100000" sheet="1" objects="1" scenarios="1"/>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37EEE5C-C235-4B59-BCE9-C1F2FA510E0A}">
  <sheetPr codeName="Blad2">
    <pageSetUpPr fitToPage="1"/>
  </sheetPr>
  <dimension ref="B1:O14"/>
  <sheetViews>
    <sheetView showGridLines="0" zoomScaleNormal="100" workbookViewId="0">
      <selection activeCell="D2" sqref="D2:G2"/>
    </sheetView>
  </sheetViews>
  <sheetFormatPr defaultColWidth="11" defaultRowHeight="12.75" x14ac:dyDescent="0.2"/>
  <cols>
    <col min="1" max="1" width="2.625" style="4" customWidth="1"/>
    <col min="2" max="2" width="20.625" style="4" customWidth="1"/>
    <col min="3" max="4" width="10.625" style="4" customWidth="1"/>
    <col min="5" max="5" width="11.5" style="4" hidden="1" customWidth="1"/>
    <col min="6" max="6" width="9.375" style="4" hidden="1" customWidth="1"/>
    <col min="7" max="7" width="10.625" style="4" customWidth="1"/>
    <col min="8" max="9" width="20.625" style="4" customWidth="1"/>
    <col min="10" max="10" width="12.625" style="4" customWidth="1"/>
    <col min="11" max="11" width="7.625" style="20" bestFit="1" customWidth="1"/>
    <col min="12" max="12" width="7.625" style="20" customWidth="1"/>
    <col min="13" max="13" width="11.75" style="4" hidden="1" customWidth="1"/>
    <col min="14" max="14" width="12.625" style="4" customWidth="1"/>
    <col min="15" max="15" width="20.625" style="4" customWidth="1"/>
    <col min="16" max="16" width="11.625" style="4" bestFit="1" customWidth="1"/>
    <col min="17" max="18" width="11" style="4"/>
    <col min="19" max="19" width="11.625" style="4" bestFit="1" customWidth="1"/>
    <col min="20" max="16384" width="11" style="4"/>
  </cols>
  <sheetData>
    <row r="1" spans="2:15" ht="14.25" x14ac:dyDescent="0.25">
      <c r="B1" s="8" t="s">
        <v>219</v>
      </c>
    </row>
    <row r="2" spans="2:15" ht="13.5" thickBot="1" x14ac:dyDescent="0.25">
      <c r="B2" s="86" t="s">
        <v>183</v>
      </c>
      <c r="C2" s="87"/>
      <c r="D2" s="90" t="s">
        <v>257</v>
      </c>
      <c r="E2" s="91"/>
      <c r="F2" s="91"/>
      <c r="G2" s="92"/>
    </row>
    <row r="3" spans="2:15" ht="13.5" customHeight="1" thickTop="1" thickBot="1" x14ac:dyDescent="0.25">
      <c r="B3" s="88" t="s">
        <v>184</v>
      </c>
      <c r="C3" s="89"/>
      <c r="D3" s="93">
        <v>44915</v>
      </c>
      <c r="E3" s="94"/>
      <c r="F3" s="94"/>
      <c r="G3" s="95"/>
    </row>
    <row r="4" spans="2:15" ht="13.5" thickTop="1" x14ac:dyDescent="0.2"/>
    <row r="5" spans="2:15" ht="80.25" x14ac:dyDescent="0.2">
      <c r="B5" s="9" t="s">
        <v>204</v>
      </c>
      <c r="C5" s="17" t="s">
        <v>203</v>
      </c>
      <c r="D5" s="17" t="s">
        <v>199</v>
      </c>
      <c r="E5" s="17" t="s">
        <v>206</v>
      </c>
      <c r="F5" s="17" t="s">
        <v>207</v>
      </c>
      <c r="G5" s="18" t="s">
        <v>205</v>
      </c>
      <c r="H5" s="18" t="s">
        <v>171</v>
      </c>
      <c r="I5" s="19" t="s">
        <v>202</v>
      </c>
      <c r="J5" s="17" t="s">
        <v>208</v>
      </c>
      <c r="K5" s="21" t="s">
        <v>39</v>
      </c>
      <c r="L5" s="23" t="s">
        <v>269</v>
      </c>
      <c r="M5" s="24" t="s">
        <v>214</v>
      </c>
      <c r="N5" s="17" t="s">
        <v>220</v>
      </c>
      <c r="O5" s="4" t="s">
        <v>185</v>
      </c>
    </row>
    <row r="6" spans="2:15" x14ac:dyDescent="0.2">
      <c r="B6" s="4" t="s">
        <v>201</v>
      </c>
      <c r="C6" s="4">
        <v>320</v>
      </c>
      <c r="D6" s="4">
        <v>1000</v>
      </c>
      <c r="E6" s="10">
        <f>IFERROR(TblMaatregelscore2[[#This Row],[Vermogen
motor
'[kW']]]*TblMaatregelscore2[[#This Row],[Inzet (verdeel 1000 uur over het materieel)]]*VLOOKUP(TblMaatregelscore2[[#This Row],[Vermogen
motor
'[kW']]],TblDieselgebruik[],2,1)*stookwaarde_diesel*bezettingsgraad,"")</f>
        <v>2054400</v>
      </c>
      <c r="F6" s="10">
        <f>IFERROR(TblMaatregelscore2[[#This Row],[Energie
inhoud
'[MJ']]]/stookwaarde_diesel/dichtheid_diesel*emissiefactor_diesel,"")</f>
        <v>186400</v>
      </c>
      <c r="G6" s="59" t="s">
        <v>146</v>
      </c>
      <c r="H6" s="59" t="s">
        <v>53</v>
      </c>
      <c r="I6" s="59" t="s">
        <v>190</v>
      </c>
      <c r="J6" s="79">
        <v>0.5</v>
      </c>
      <c r="K6" s="20" t="s">
        <v>159</v>
      </c>
      <c r="L6" s="20" t="s">
        <v>159</v>
      </c>
      <c r="M6" s="10">
        <f>IFERROR(
      TblMaatregelscore2[[#This Row],[Score o.b.v. diesel]]*
          ((100%-TblMaatregelscore2[[#This Row],[Aandeel 2e
energiebron
'[%']]])*INDEX(TblBrandstof[CO2 uitstoot verg 1l diesel],MATCH(TblMaatregelscore2[[#This Row],[Energiebron]],TblBrandstof[Brandstof],0))+
          TblMaatregelscore2[[#This Row],[Aandeel 2e
energiebron
'[%']]]*INDEX(TblBrandstof[CO2 uitstoot verg 1l diesel],MATCH(IF(OR(TblMaatregelscore2[[#This Row],[2e energiebron]]="N.v.t.",TblMaatregelscore2[[#This Row],[2e energiebron]]=""),TblMaatregelscore2[[#This Row],[Energiebron]],TblMaatregelscore2[[#This Row],[2e energiebron]]),TblBrandstof[Brandstof],0)))*
      IF(OR(TblMaatregelscore2[[#This Row],[Type
motor]]="Elektrisch",TblMaatregelscore2[[#This Row],[Hybride]]="Ja"),TblHybride[Waardering hybride],1)*
      IF(TblMaatregelscore2[[#This Row],[Het Nieuwe
Draaien/
Rijden]]="Ja",TblHND[Waardering HND],1),"")</f>
        <v>102538.18181818182</v>
      </c>
      <c r="N6" s="25">
        <f>IFERROR(TblMaatregelscore2[[#This Row],[CO2-impact 
'[kg CO2']]]*VLOOKUP(TblMaatregelscore2[[#This Row],[Type
motor]],TblMotortype[],2,0),"")</f>
        <v>128172.72727272728</v>
      </c>
      <c r="O6" s="11" t="str">
        <f>IF(TblMaatregelscore2[[#This Row],[In te zetten
materieel]]&lt;&gt;"",
    IF(TblMaatregelscore2[[#This Row],[Vermogen
motor
'[kW']]]="","Motorvermogen niet gevuld",
    IF(TblMaatregelscore2[[#This Row],[Inzet (verdeel 1000 uur over het materieel)]]="","Draaiuren niet gevuld","")),
  "")</f>
        <v/>
      </c>
    </row>
    <row r="7" spans="2:15" x14ac:dyDescent="0.2">
      <c r="E7" s="10"/>
      <c r="F7" s="10"/>
      <c r="G7" s="59"/>
      <c r="H7" s="59"/>
      <c r="I7" s="59"/>
      <c r="J7" s="79"/>
      <c r="M7" s="10"/>
      <c r="N7" s="25"/>
      <c r="O7" s="11"/>
    </row>
    <row r="8" spans="2:15" ht="13.5" thickBot="1" x14ac:dyDescent="0.25">
      <c r="E8" s="10" t="str">
        <f>IFERROR(TblMaatregelscore2[[#This Row],[Vermogen
motor
'[kW']]]*TblMaatregelscore2[[#This Row],[Inzet (verdeel 1000 uur over het materieel)]]*VLOOKUP(TblMaatregelscore2[[#This Row],[Vermogen
motor
'[kW']]],TblDieselgebruik[],2,1)*stookwaarde_diesel*bezettingsgraad,"")</f>
        <v/>
      </c>
      <c r="F8" s="10" t="str">
        <f>IFERROR(TblMaatregelscore2[[#This Row],[Energie
inhoud
'[MJ']]]/stookwaarde_diesel/dichtheid_diesel*emissiefactor_diesel,"")</f>
        <v/>
      </c>
      <c r="G8" s="59"/>
      <c r="H8" s="59"/>
      <c r="I8" s="59"/>
      <c r="J8" s="79"/>
      <c r="M8" s="10" t="str">
        <f>IFERROR(
      TblMaatregelscore2[[#This Row],[Score o.b.v. diesel]]*
          ((100%-TblMaatregelscore2[[#This Row],[Aandeel 2e
energiebron
'[%']]])*INDEX(TblBrandstof[CO2 uitstoot verg 1l diesel],MATCH(TblMaatregelscore2[[#This Row],[Energiebron]],TblBrandstof[Brandstof],0))+
          TblMaatregelscore2[[#This Row],[Aandeel 2e
energiebron
'[%']]]*INDEX(TblBrandstof[CO2 uitstoot verg 1l diesel],MATCH(IF(OR(TblMaatregelscore2[[#This Row],[2e energiebron]]="N.v.t.",TblMaatregelscore2[[#This Row],[2e energiebron]]=""),TblMaatregelscore2[[#This Row],[Energiebron]],TblMaatregelscore2[[#This Row],[2e energiebron]]),TblBrandstof[Brandstof],0)))*
      IF(OR(TblMaatregelscore2[[#This Row],[Type
motor]]="Elektrisch",TblMaatregelscore2[[#This Row],[Hybride]]="Ja"),TblHybride[Waardering hybride],1)*
      IF(TblMaatregelscore2[[#This Row],[Het Nieuwe
Draaien/
Rijden]]="Ja",TblHND[Waardering HND],1),"")</f>
        <v/>
      </c>
      <c r="N8" s="10" t="str">
        <f>IFERROR(TblMaatregelscore2[[#This Row],[CO2-impact 
'[kg CO2']]]*VLOOKUP(TblMaatregelscore2[[#This Row],[Type
motor]],TblMotortype[],2,0),"")</f>
        <v/>
      </c>
      <c r="O8" s="11" t="str">
        <f>IF(TblMaatregelscore2[[#This Row],[In te zetten
materieel]]&lt;&gt;"",
    IF(TblMaatregelscore2[[#This Row],[Vermogen
motor
'[kW']]]="","Motorvermogen niet gevuld",
    IF(TblMaatregelscore2[[#This Row],[Inzet (verdeel 1000 uur over het materieel)]]="","Draaiuren niet gevuld","")),
  "")</f>
        <v/>
      </c>
    </row>
    <row r="9" spans="2:15" ht="13.5" thickBot="1" x14ac:dyDescent="0.25">
      <c r="B9" s="4" t="s">
        <v>157</v>
      </c>
      <c r="C9" s="12"/>
      <c r="D9" s="14">
        <f>SUM(TblMaatregelscore2[Inzet (verdeel 1000 uur over het materieel)])</f>
        <v>1000</v>
      </c>
      <c r="E9" s="13">
        <f>SUBTOTAL(109,TblMaatregelscore2[Energie
inhoud
'[MJ']])</f>
        <v>2054400</v>
      </c>
      <c r="F9" s="14">
        <f>SUBTOTAL(109,TblMaatregelscore2[Score o.b.v. diesel])</f>
        <v>186400</v>
      </c>
      <c r="G9" s="12"/>
      <c r="H9" s="12"/>
      <c r="I9" s="12"/>
      <c r="J9" s="12"/>
      <c r="K9" s="22"/>
      <c r="L9" s="22"/>
      <c r="M9" s="15">
        <f>SUBTOTAL(109,TblMaatregelscore2[CO2-impact 
'[kg CO2']])</f>
        <v>102538.18181818182</v>
      </c>
      <c r="N9" s="16">
        <f>SUBTOTAL(109,TblMaatregelscore2[Emissie
'[kg CO2']])</f>
        <v>128172.72727272728</v>
      </c>
      <c r="O9" s="12"/>
    </row>
    <row r="10" spans="2:15" x14ac:dyDescent="0.2">
      <c r="M10" s="5" t="s">
        <v>213</v>
      </c>
    </row>
    <row r="11" spans="2:15" x14ac:dyDescent="0.2">
      <c r="O11" s="5"/>
    </row>
    <row r="12" spans="2:15" x14ac:dyDescent="0.2">
      <c r="B12" s="6"/>
      <c r="O12" s="5"/>
    </row>
    <row r="13" spans="2:15" x14ac:dyDescent="0.2">
      <c r="B13" s="6"/>
      <c r="O13" s="7"/>
    </row>
    <row r="14" spans="2:15" x14ac:dyDescent="0.2">
      <c r="B14" s="6"/>
    </row>
  </sheetData>
  <mergeCells count="4">
    <mergeCell ref="B2:C2"/>
    <mergeCell ref="B3:C3"/>
    <mergeCell ref="D2:G2"/>
    <mergeCell ref="D3:G3"/>
  </mergeCells>
  <dataValidations count="7">
    <dataValidation type="list" allowBlank="1" showInputMessage="1" showErrorMessage="1" sqref="G4 K6:L8" xr:uid="{A2C4502A-58F0-4BBD-9FE4-96416FD3D4A0}">
      <formula1>"Ja,Nee"</formula1>
    </dataValidation>
    <dataValidation type="whole" allowBlank="1" showInputMessage="1" showErrorMessage="1" prompt="Numerieke waarde" sqref="D6:D8" xr:uid="{44D32357-924A-420C-B6E3-15BE026C665E}">
      <formula1>1</formula1>
      <formula2>999999</formula2>
    </dataValidation>
    <dataValidation type="list" allowBlank="1" showInputMessage="1" showErrorMessage="1" sqref="I6:I8" xr:uid="{5D35A97F-81DE-4305-8914-DB2AA5E31B7D}">
      <formula1>INDIRECT(LEFT(SUBSTITUTE(SUBSTITUTE(H6," ","_"),"(","_"),10))</formula1>
    </dataValidation>
    <dataValidation type="list" allowBlank="1" showInputMessage="1" showErrorMessage="1" sqref="H7:H8 H6" xr:uid="{0AC28CFF-4192-4284-A39B-6646EBF6FB37}">
      <formula1>INDIRECT(LEFT(G6,5))</formula1>
    </dataValidation>
    <dataValidation type="decimal" allowBlank="1" showInputMessage="1" showErrorMessage="1" sqref="J6:J8" xr:uid="{719C5F15-1FEC-483A-934A-7C3FB24E4218}">
      <formula1>0</formula1>
      <formula2>1</formula2>
    </dataValidation>
    <dataValidation type="list" allowBlank="1" showInputMessage="1" showErrorMessage="1" sqref="G6:G8" xr:uid="{D33086E3-BBF0-4AEA-A1D6-BA956A0CAD90}">
      <formula1>motortypes</formula1>
    </dataValidation>
    <dataValidation type="whole" errorStyle="warning" allowBlank="1" showInputMessage="1" showErrorMessage="1" error="waarde tussen 37 - 560 kW" prompt="Motorvermogen moet liggen tussen 37 - 560 kW" sqref="C6:C8" xr:uid="{F17E0A0D-6DB9-4EAB-BC68-4091C3AD90BB}">
      <formula1>37</formula1>
      <formula2>560</formula2>
    </dataValidation>
  </dataValidations>
  <pageMargins left="0.25" right="0.25" top="0.75" bottom="0.75" header="0.3" footer="0.3"/>
  <pageSetup paperSize="9" scale="91" orientation="landscape" r:id="rId1"/>
  <drawing r:id="rId2"/>
  <legacyDrawing r:id="rId3"/>
  <mc:AlternateContent xmlns:mc="http://schemas.openxmlformats.org/markup-compatibility/2006">
    <mc:Choice Requires="x14">
      <controls>
        <mc:AlternateContent xmlns:mc="http://schemas.openxmlformats.org/markup-compatibility/2006">
          <mc:Choice Requires="x14">
            <control shapeId="20481" r:id="rId4" name="Button 1">
              <controlPr defaultSize="0" print="0" autoFill="0" autoPict="0" macro="[0]!export.export">
                <anchor moveWithCells="1" sizeWithCells="1">
                  <from>
                    <xdr:col>7</xdr:col>
                    <xdr:colOff>38100</xdr:colOff>
                    <xdr:row>0</xdr:row>
                    <xdr:rowOff>180975</xdr:rowOff>
                  </from>
                  <to>
                    <xdr:col>7</xdr:col>
                    <xdr:colOff>809625</xdr:colOff>
                    <xdr:row>2</xdr:row>
                    <xdr:rowOff>219075</xdr:rowOff>
                  </to>
                </anchor>
              </controlPr>
            </control>
          </mc:Choice>
        </mc:AlternateContent>
      </controls>
    </mc:Choice>
  </mc:AlternateContent>
  <tableParts count="1">
    <tablePart r:id="rId5"/>
  </tableParts>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6859A51-F947-49AC-8ECC-852EE672F0B3}">
  <sheetPr codeName="Blad3">
    <pageSetUpPr fitToPage="1"/>
  </sheetPr>
  <dimension ref="B1:O18"/>
  <sheetViews>
    <sheetView showGridLines="0" zoomScaleNormal="100" workbookViewId="0">
      <selection activeCell="D2" sqref="D2:G2"/>
    </sheetView>
  </sheetViews>
  <sheetFormatPr defaultColWidth="11" defaultRowHeight="12.75" x14ac:dyDescent="0.2"/>
  <cols>
    <col min="1" max="1" width="2.625" style="4" customWidth="1"/>
    <col min="2" max="2" width="20.625" style="4" customWidth="1"/>
    <col min="3" max="4" width="10.625" style="4" customWidth="1"/>
    <col min="5" max="5" width="11.5" style="4" hidden="1" customWidth="1"/>
    <col min="6" max="6" width="9.375" style="4" hidden="1" customWidth="1"/>
    <col min="7" max="7" width="10.625" style="4" customWidth="1"/>
    <col min="8" max="9" width="20.625" style="4" customWidth="1"/>
    <col min="10" max="10" width="12.625" style="4" customWidth="1"/>
    <col min="11" max="11" width="7.625" style="20" bestFit="1" customWidth="1"/>
    <col min="12" max="12" width="7.625" style="20" customWidth="1"/>
    <col min="13" max="13" width="11.75" style="4" hidden="1" customWidth="1"/>
    <col min="14" max="14" width="12.625" style="4" customWidth="1"/>
    <col min="15" max="15" width="20.625" style="4" customWidth="1"/>
    <col min="16" max="16" width="11.625" style="4" bestFit="1" customWidth="1"/>
    <col min="17" max="18" width="11" style="4"/>
    <col min="19" max="19" width="11.625" style="4" bestFit="1" customWidth="1"/>
    <col min="20" max="16384" width="11" style="4"/>
  </cols>
  <sheetData>
    <row r="1" spans="2:15" ht="14.25" x14ac:dyDescent="0.25">
      <c r="B1" s="8" t="s">
        <v>219</v>
      </c>
    </row>
    <row r="2" spans="2:15" ht="13.5" thickBot="1" x14ac:dyDescent="0.25">
      <c r="B2" s="86" t="s">
        <v>183</v>
      </c>
      <c r="C2" s="87"/>
      <c r="D2" s="90" t="s">
        <v>258</v>
      </c>
      <c r="E2" s="91"/>
      <c r="F2" s="91"/>
      <c r="G2" s="92"/>
    </row>
    <row r="3" spans="2:15" ht="13.5" customHeight="1" thickTop="1" thickBot="1" x14ac:dyDescent="0.25">
      <c r="B3" s="88" t="s">
        <v>184</v>
      </c>
      <c r="C3" s="89"/>
      <c r="D3" s="93">
        <v>44915</v>
      </c>
      <c r="E3" s="94"/>
      <c r="F3" s="94"/>
      <c r="G3" s="95"/>
    </row>
    <row r="4" spans="2:15" ht="13.5" thickTop="1" x14ac:dyDescent="0.2"/>
    <row r="5" spans="2:15" ht="80.25" x14ac:dyDescent="0.25">
      <c r="B5" s="9" t="s">
        <v>204</v>
      </c>
      <c r="C5" s="17" t="s">
        <v>203</v>
      </c>
      <c r="D5" s="17" t="s">
        <v>199</v>
      </c>
      <c r="E5" s="17" t="s">
        <v>206</v>
      </c>
      <c r="F5" s="17" t="s">
        <v>207</v>
      </c>
      <c r="G5" s="18" t="s">
        <v>205</v>
      </c>
      <c r="H5" s="18" t="s">
        <v>171</v>
      </c>
      <c r="I5" s="19" t="s">
        <v>202</v>
      </c>
      <c r="J5" s="17" t="s">
        <v>208</v>
      </c>
      <c r="K5" s="21" t="s">
        <v>39</v>
      </c>
      <c r="L5" s="23" t="s">
        <v>269</v>
      </c>
      <c r="M5" s="24" t="s">
        <v>214</v>
      </c>
      <c r="N5" s="17" t="s">
        <v>221</v>
      </c>
      <c r="O5" s="4" t="s">
        <v>185</v>
      </c>
    </row>
    <row r="6" spans="2:15" x14ac:dyDescent="0.2">
      <c r="B6" s="4" t="s">
        <v>209</v>
      </c>
      <c r="C6" s="4">
        <v>120</v>
      </c>
      <c r="D6" s="4">
        <v>250</v>
      </c>
      <c r="E6" s="25">
        <f>IFERROR(TblMaatregelscore28[[#This Row],[Vermogen
motor
'[kW']]]*TblMaatregelscore28[[#This Row],[Inzet (verdeel 1000 uur over het materieel)]]*VLOOKUP(TblMaatregelscore28[[#This Row],[Vermogen
motor
'[kW']]],TblDieselgebruik[],2,1)*stookwaarde_diesel*bezettingsgraad,"")</f>
        <v>196452</v>
      </c>
      <c r="F6" s="25">
        <f>IFERROR(TblMaatregelscore28[[#This Row],[Energie
inhoud
'[MJ']]]/stookwaarde_diesel/dichtheid_diesel*emissiefactor_diesel,"")</f>
        <v>17824.5</v>
      </c>
      <c r="G6" s="59" t="s">
        <v>45</v>
      </c>
      <c r="H6" s="59" t="s">
        <v>53</v>
      </c>
      <c r="I6" s="59" t="s">
        <v>190</v>
      </c>
      <c r="J6" s="79">
        <v>0.5</v>
      </c>
      <c r="K6" s="20" t="s">
        <v>159</v>
      </c>
      <c r="L6" s="20" t="s">
        <v>159</v>
      </c>
      <c r="M6" s="25">
        <f>IFERROR(
      TblMaatregelscore28[[#This Row],[Score o.b.v. diesel]]*
          ((100%-TblMaatregelscore28[[#This Row],[Aandeel 2e
energiebron
'[%']]])*INDEX(TblBrandstof[CO2 uitstoot verg 1l diesel],MATCH(TblMaatregelscore28[[#This Row],[Energiebron]],TblBrandstof[Brandstof],0))+
          TblMaatregelscore28[[#This Row],[Aandeel 2e
energiebron
'[%']]]*INDEX(TblBrandstof[CO2 uitstoot verg 1l diesel],MATCH(IF(OR(TblMaatregelscore28[[#This Row],[2e energiebron]]="N.v.t.",TblMaatregelscore28[[#This Row],[2e energiebron]]=""),TblMaatregelscore28[[#This Row],[Energiebron]],TblMaatregelscore28[[#This Row],[2e energiebron]]),TblBrandstof[Brandstof],0)))*
      IF(OR(TblMaatregelscore28[[#This Row],[Type
motor]]="Elektrisch",TblMaatregelscore28[[#This Row],[Hybride]]="Ja"),TblHybride[Waardering hybride],1)*
      IF(TblMaatregelscore28[[#This Row],[Het Nieuwe
Draaien/
Rijden]]="Ja",TblHND[Waardering HND],1),"")</f>
        <v>9805.2136363636364</v>
      </c>
      <c r="N6" s="25">
        <f>IFERROR(TblMaatregelscore28[[#This Row],[CO2-impact 
'[kg CO2']]]*VLOOKUP(TblMaatregelscore28[[#This Row],[Type
motor]],TblMotortype[],2,0),"")</f>
        <v>9805.2136363636364</v>
      </c>
      <c r="O6" s="11" t="str">
        <f>IF(TblMaatregelscore28[[#This Row],[In te zetten
materieel]]&lt;&gt;"",
    IF(TblMaatregelscore28[[#This Row],[Vermogen
motor
'[kW']]]="","Motorvermogen niet gevuld",
    IF(TblMaatregelscore28[[#This Row],[Inzet (verdeel 1000 uur over het materieel)]]="","Draaiuren niet gevuld","")),
  "")</f>
        <v/>
      </c>
    </row>
    <row r="7" spans="2:15" x14ac:dyDescent="0.2">
      <c r="B7" s="4" t="s">
        <v>210</v>
      </c>
      <c r="C7" s="4">
        <v>300</v>
      </c>
      <c r="D7" s="4">
        <v>350</v>
      </c>
      <c r="E7" s="25">
        <f>IFERROR(TblMaatregelscore28[[#This Row],[Vermogen
motor
'[kW']]]*TblMaatregelscore28[[#This Row],[Inzet (verdeel 1000 uur over het materieel)]]*VLOOKUP(TblMaatregelscore28[[#This Row],[Vermogen
motor
'[kW']]],TblDieselgebruik[],2,1)*stookwaarde_diesel*bezettingsgraad,"")</f>
        <v>674100</v>
      </c>
      <c r="F7" s="25">
        <f>IFERROR(TblMaatregelscore28[[#This Row],[Energie
inhoud
'[MJ']]]/stookwaarde_diesel/dichtheid_diesel*emissiefactor_diesel,"")</f>
        <v>61162.500000000015</v>
      </c>
      <c r="G7" s="59" t="s">
        <v>147</v>
      </c>
      <c r="H7" s="59" t="s">
        <v>53</v>
      </c>
      <c r="I7" s="59" t="s">
        <v>182</v>
      </c>
      <c r="J7" s="79">
        <v>0</v>
      </c>
      <c r="K7" s="20" t="s">
        <v>200</v>
      </c>
      <c r="L7" s="20" t="s">
        <v>159</v>
      </c>
      <c r="M7" s="25">
        <f>IFERROR(
      TblMaatregelscore28[[#This Row],[Score o.b.v. diesel]]*
          ((100%-TblMaatregelscore28[[#This Row],[Aandeel 2e
energiebron
'[%']]])*INDEX(TblBrandstof[CO2 uitstoot verg 1l diesel],MATCH(TblMaatregelscore28[[#This Row],[Energiebron]],TblBrandstof[Brandstof],0))+
          TblMaatregelscore28[[#This Row],[Aandeel 2e
energiebron
'[%']]]*INDEX(TblBrandstof[CO2 uitstoot verg 1l diesel],MATCH(IF(OR(TblMaatregelscore28[[#This Row],[2e energiebron]]="N.v.t.",TblMaatregelscore28[[#This Row],[2e energiebron]]=""),TblMaatregelscore28[[#This Row],[Energiebron]],TblMaatregelscore28[[#This Row],[2e energiebron]]),TblBrandstof[Brandstof],0)))*
      IF(OR(TblMaatregelscore28[[#This Row],[Type
motor]]="Elektrisch",TblMaatregelscore28[[#This Row],[Hybride]]="Ja"),TblHybride[Waardering hybride],1)*
      IF(TblMaatregelscore28[[#This Row],[Het Nieuwe
Draaien/
Rijden]]="Ja",TblHND[Waardering HND],1),"")</f>
        <v>48930.000000000015</v>
      </c>
      <c r="N7" s="25">
        <f>IFERROR(TblMaatregelscore28[[#This Row],[CO2-impact 
'[kg CO2']]]*VLOOKUP(TblMaatregelscore28[[#This Row],[Type
motor]],TblMotortype[],2,0),"")</f>
        <v>48930.000000000015</v>
      </c>
      <c r="O7" s="11" t="str">
        <f>IF(TblMaatregelscore28[[#This Row],[In te zetten
materieel]]&lt;&gt;"",
    IF(TblMaatregelscore28[[#This Row],[Vermogen
motor
'[kW']]]="","Motorvermogen niet gevuld",
    IF(TblMaatregelscore28[[#This Row],[Inzet (verdeel 1000 uur over het materieel)]]="","Draaiuren niet gevuld","")),
  "")</f>
        <v/>
      </c>
    </row>
    <row r="8" spans="2:15" x14ac:dyDescent="0.2">
      <c r="B8" s="4" t="s">
        <v>211</v>
      </c>
      <c r="C8" s="4">
        <v>250</v>
      </c>
      <c r="D8" s="4">
        <v>100</v>
      </c>
      <c r="E8" s="25">
        <f>IFERROR(TblMaatregelscore28[[#This Row],[Vermogen
motor
'[kW']]]*TblMaatregelscore28[[#This Row],[Inzet (verdeel 1000 uur over het materieel)]]*VLOOKUP(TblMaatregelscore28[[#This Row],[Vermogen
motor
'[kW']]],TblDieselgebruik[],2,1)*stookwaarde_diesel*bezettingsgraad,"")</f>
        <v>160500</v>
      </c>
      <c r="F8" s="25">
        <f>IFERROR(TblMaatregelscore28[[#This Row],[Energie
inhoud
'[MJ']]]/stookwaarde_diesel/dichtheid_diesel*emissiefactor_diesel,"")</f>
        <v>14562.500000000002</v>
      </c>
      <c r="G8" s="59" t="s">
        <v>160</v>
      </c>
      <c r="H8" s="59" t="s">
        <v>172</v>
      </c>
      <c r="I8" s="59" t="s">
        <v>182</v>
      </c>
      <c r="J8" s="79">
        <v>0</v>
      </c>
      <c r="K8" s="20" t="s">
        <v>159</v>
      </c>
      <c r="L8" s="20" t="s">
        <v>159</v>
      </c>
      <c r="M8" s="25">
        <f>IFERROR(
      TblMaatregelscore28[[#This Row],[Score o.b.v. diesel]]*
          ((100%-TblMaatregelscore28[[#This Row],[Aandeel 2e
energiebron
'[%']]])*INDEX(TblBrandstof[CO2 uitstoot verg 1l diesel],MATCH(TblMaatregelscore28[[#This Row],[Energiebron]],TblBrandstof[Brandstof],0))+
          TblMaatregelscore28[[#This Row],[Aandeel 2e
energiebron
'[%']]]*INDEX(TblBrandstof[CO2 uitstoot verg 1l diesel],MATCH(IF(OR(TblMaatregelscore28[[#This Row],[2e energiebron]]="N.v.t.",TblMaatregelscore28[[#This Row],[2e energiebron]]=""),TblMaatregelscore28[[#This Row],[Energiebron]],TblMaatregelscore28[[#This Row],[2e energiebron]]),TblBrandstof[Brandstof],0)))*
      IF(OR(TblMaatregelscore28[[#This Row],[Type
motor]]="Elektrisch",TblMaatregelscore28[[#This Row],[Hybride]]="Ja"),TblHybride[Waardering hybride],1)*
      IF(TblMaatregelscore28[[#This Row],[Het Nieuwe
Draaien/
Rijden]]="Ja",TblHND[Waardering HND],1),"")</f>
        <v>18653.666666666672</v>
      </c>
      <c r="N8" s="25">
        <f>IFERROR(TblMaatregelscore28[[#This Row],[CO2-impact 
'[kg CO2']]]*VLOOKUP(TblMaatregelscore28[[#This Row],[Type
motor]],TblMotortype[],2,0),"")</f>
        <v>18653.666666666672</v>
      </c>
      <c r="O8" s="11" t="str">
        <f>IF(TblMaatregelscore28[[#This Row],[In te zetten
materieel]]&lt;&gt;"",
    IF(TblMaatregelscore28[[#This Row],[Vermogen
motor
'[kW']]]="","Motorvermogen niet gevuld",
    IF(TblMaatregelscore28[[#This Row],[Inzet (verdeel 1000 uur over het materieel)]]="","Draaiuren niet gevuld","")),
  "")</f>
        <v/>
      </c>
    </row>
    <row r="9" spans="2:15" x14ac:dyDescent="0.2">
      <c r="B9" s="4" t="s">
        <v>212</v>
      </c>
      <c r="C9" s="4">
        <v>150</v>
      </c>
      <c r="D9" s="4">
        <v>300</v>
      </c>
      <c r="E9" s="25">
        <f>IFERROR(TblMaatregelscore28[[#This Row],[Vermogen
motor
'[kW']]]*TblMaatregelscore28[[#This Row],[Inzet (verdeel 1000 uur over het materieel)]]*VLOOKUP(TblMaatregelscore28[[#This Row],[Vermogen
motor
'[kW']]],TblDieselgebruik[],2,1)*stookwaarde_diesel*bezettingsgraad,"")</f>
        <v>288899.99999999994</v>
      </c>
      <c r="F9" s="25">
        <f>IFERROR(TblMaatregelscore28[[#This Row],[Energie
inhoud
'[MJ']]]/stookwaarde_diesel/dichtheid_diesel*emissiefactor_diesel,"")</f>
        <v>26212.5</v>
      </c>
      <c r="G9" s="59" t="s">
        <v>161</v>
      </c>
      <c r="H9" s="59" t="s">
        <v>50</v>
      </c>
      <c r="I9" s="59" t="s">
        <v>182</v>
      </c>
      <c r="J9" s="79">
        <v>0</v>
      </c>
      <c r="K9" s="20" t="s">
        <v>159</v>
      </c>
      <c r="L9" s="20" t="s">
        <v>200</v>
      </c>
      <c r="M9" s="25">
        <f>IFERROR(
      TblMaatregelscore28[[#This Row],[Score o.b.v. diesel]]*
          ((100%-TblMaatregelscore28[[#This Row],[Aandeel 2e
energiebron
'[%']]])*INDEX(TblBrandstof[CO2 uitstoot verg 1l diesel],MATCH(TblMaatregelscore28[[#This Row],[Energiebron]],TblBrandstof[Brandstof],0))+
          TblMaatregelscore28[[#This Row],[Aandeel 2e
energiebron
'[%']]]*INDEX(TblBrandstof[CO2 uitstoot verg 1l diesel],MATCH(IF(OR(TblMaatregelscore28[[#This Row],[2e energiebron]]="N.v.t.",TblMaatregelscore28[[#This Row],[2e energiebron]]=""),TblMaatregelscore28[[#This Row],[Energiebron]],TblMaatregelscore28[[#This Row],[2e energiebron]]),TblBrandstof[Brandstof],0)))*
      IF(OR(TblMaatregelscore28[[#This Row],[Type
motor]]="Elektrisch",TblMaatregelscore28[[#This Row],[Hybride]]="Ja"),TblHybride[Waardering hybride],1)*
      IF(TblMaatregelscore28[[#This Row],[Het Nieuwe
Draaien/
Rijden]]="Ja",TblHND[Waardering HND],1),"")</f>
        <v>24608.139130434778</v>
      </c>
      <c r="N9" s="25">
        <f>IFERROR(TblMaatregelscore28[[#This Row],[CO2-impact 
'[kg CO2']]]*VLOOKUP(TblMaatregelscore28[[#This Row],[Type
motor]],TblMotortype[],2,0),"")</f>
        <v>24608.139130434778</v>
      </c>
      <c r="O9" s="11" t="str">
        <f>IF(TblMaatregelscore28[[#This Row],[In te zetten
materieel]]&lt;&gt;"",
    IF(TblMaatregelscore28[[#This Row],[Vermogen
motor
'[kW']]]="","Motorvermogen niet gevuld",
    IF(TblMaatregelscore28[[#This Row],[Inzet (verdeel 1000 uur over het materieel)]]="","Draaiuren niet gevuld","")),
  "")</f>
        <v/>
      </c>
    </row>
    <row r="10" spans="2:15" x14ac:dyDescent="0.2">
      <c r="E10" s="25" t="str">
        <f>IFERROR(TblMaatregelscore28[[#This Row],[Vermogen
motor
'[kW']]]*TblMaatregelscore28[[#This Row],[Inzet (verdeel 1000 uur over het materieel)]]*VLOOKUP(TblMaatregelscore28[[#This Row],[Vermogen
motor
'[kW']]],TblDieselgebruik[],2,1)*stookwaarde_diesel*bezettingsgraad,"")</f>
        <v/>
      </c>
      <c r="F10" s="25" t="str">
        <f>IFERROR(TblMaatregelscore28[[#This Row],[Energie
inhoud
'[MJ']]]/stookwaarde_diesel/dichtheid_diesel*emissiefactor_diesel,"")</f>
        <v/>
      </c>
      <c r="G10" s="59"/>
      <c r="H10" s="59"/>
      <c r="I10" s="59"/>
      <c r="J10" s="79"/>
      <c r="M10" s="25" t="str">
        <f>IFERROR(
      TblMaatregelscore28[[#This Row],[Score o.b.v. diesel]]*
          ((100%-TblMaatregelscore28[[#This Row],[Aandeel 2e
energiebron
'[%']]])*INDEX(TblBrandstof[CO2 uitstoot verg 1l diesel],MATCH(TblMaatregelscore28[[#This Row],[Energiebron]],TblBrandstof[Brandstof],0))+
          TblMaatregelscore28[[#This Row],[Aandeel 2e
energiebron
'[%']]]*INDEX(TblBrandstof[CO2 uitstoot verg 1l diesel],MATCH(IF(OR(TblMaatregelscore28[[#This Row],[2e energiebron]]="N.v.t.",TblMaatregelscore28[[#This Row],[2e energiebron]]=""),TblMaatregelscore28[[#This Row],[Energiebron]],TblMaatregelscore28[[#This Row],[2e energiebron]]),TblBrandstof[Brandstof],0)))*
      IF(OR(TblMaatregelscore28[[#This Row],[Type
motor]]="Elektrisch",TblMaatregelscore28[[#This Row],[Hybride]]="Ja"),TblHybride[Waardering hybride],1)*
      IF(TblMaatregelscore28[[#This Row],[Het Nieuwe
Draaien/
Rijden]]="Ja",TblHND[Waardering HND],1),"")</f>
        <v/>
      </c>
      <c r="N10" s="25" t="str">
        <f>IFERROR(TblMaatregelscore28[[#This Row],[CO2-impact 
'[kg CO2']]]*VLOOKUP(TblMaatregelscore28[[#This Row],[Type
motor]],TblMotortype[],2,0),"")</f>
        <v/>
      </c>
      <c r="O10" s="11" t="str">
        <f>IF(TblMaatregelscore28[[#This Row],[In te zetten
materieel]]&lt;&gt;"",
    IF(TblMaatregelscore28[[#This Row],[Vermogen
motor
'[kW']]]="","Motorvermogen niet gevuld",
    IF(TblMaatregelscore28[[#This Row],[Inzet (verdeel 1000 uur over het materieel)]]="","Draaiuren niet gevuld","")),
  "")</f>
        <v/>
      </c>
    </row>
    <row r="11" spans="2:15" x14ac:dyDescent="0.2">
      <c r="E11" s="25" t="str">
        <f>IFERROR(TblMaatregelscore28[[#This Row],[Vermogen
motor
'[kW']]]*TblMaatregelscore28[[#This Row],[Inzet (verdeel 1000 uur over het materieel)]]*VLOOKUP(TblMaatregelscore28[[#This Row],[Vermogen
motor
'[kW']]],TblDieselgebruik[],2,1)*stookwaarde_diesel*bezettingsgraad,"")</f>
        <v/>
      </c>
      <c r="F11" s="25" t="str">
        <f>IFERROR(TblMaatregelscore28[[#This Row],[Energie
inhoud
'[MJ']]]/stookwaarde_diesel/dichtheid_diesel*emissiefactor_diesel,"")</f>
        <v/>
      </c>
      <c r="G11" s="59"/>
      <c r="H11" s="59"/>
      <c r="I11" s="59"/>
      <c r="J11" s="79"/>
      <c r="M11" s="25" t="str">
        <f>IFERROR(
      TblMaatregelscore28[[#This Row],[Score o.b.v. diesel]]*
          ((100%-TblMaatregelscore28[[#This Row],[Aandeel 2e
energiebron
'[%']]])*INDEX(TblBrandstof[CO2 uitstoot verg 1l diesel],MATCH(TblMaatregelscore28[[#This Row],[Energiebron]],TblBrandstof[Brandstof],0))+
          TblMaatregelscore28[[#This Row],[Aandeel 2e
energiebron
'[%']]]*INDEX(TblBrandstof[CO2 uitstoot verg 1l diesel],MATCH(IF(OR(TblMaatregelscore28[[#This Row],[2e energiebron]]="N.v.t.",TblMaatregelscore28[[#This Row],[2e energiebron]]=""),TblMaatregelscore28[[#This Row],[Energiebron]],TblMaatregelscore28[[#This Row],[2e energiebron]]),TblBrandstof[Brandstof],0)))*
      IF(OR(TblMaatregelscore28[[#This Row],[Type
motor]]="Elektrisch",TblMaatregelscore28[[#This Row],[Hybride]]="Ja"),TblHybride[Waardering hybride],1)*
      IF(TblMaatregelscore28[[#This Row],[Het Nieuwe
Draaien/
Rijden]]="Ja",TblHND[Waardering HND],1),"")</f>
        <v/>
      </c>
      <c r="N11" s="25" t="str">
        <f>IFERROR(TblMaatregelscore28[[#This Row],[CO2-impact 
'[kg CO2']]]*VLOOKUP(TblMaatregelscore28[[#This Row],[Type
motor]],TblMotortype[],2,0),"")</f>
        <v/>
      </c>
      <c r="O11" s="11" t="str">
        <f>IF(TblMaatregelscore28[[#This Row],[In te zetten
materieel]]&lt;&gt;"",
    IF(TblMaatregelscore28[[#This Row],[Vermogen
motor
'[kW']]]="","Motorvermogen niet gevuld",
    IF(TblMaatregelscore28[[#This Row],[Inzet (verdeel 1000 uur over het materieel)]]="","Draaiuren niet gevuld","")),
  "")</f>
        <v/>
      </c>
    </row>
    <row r="12" spans="2:15" ht="13.5" thickBot="1" x14ac:dyDescent="0.25">
      <c r="E12" s="25" t="str">
        <f>IFERROR(TblMaatregelscore28[[#This Row],[Vermogen
motor
'[kW']]]*TblMaatregelscore28[[#This Row],[Inzet (verdeel 1000 uur over het materieel)]]*VLOOKUP(TblMaatregelscore28[[#This Row],[Vermogen
motor
'[kW']]],TblDieselgebruik[],2,1)*stookwaarde_diesel*bezettingsgraad,"")</f>
        <v/>
      </c>
      <c r="F12" s="25" t="str">
        <f>IFERROR(TblMaatregelscore28[[#This Row],[Energie
inhoud
'[MJ']]]/stookwaarde_diesel/dichtheid_diesel*emissiefactor_diesel,"")</f>
        <v/>
      </c>
      <c r="G12" s="59"/>
      <c r="H12" s="59"/>
      <c r="I12" s="59"/>
      <c r="J12" s="79"/>
      <c r="M12" s="25" t="str">
        <f>IFERROR(
      TblMaatregelscore28[[#This Row],[Score o.b.v. diesel]]*
          ((100%-TblMaatregelscore28[[#This Row],[Aandeel 2e
energiebron
'[%']]])*INDEX(TblBrandstof[CO2 uitstoot verg 1l diesel],MATCH(TblMaatregelscore28[[#This Row],[Energiebron]],TblBrandstof[Brandstof],0))+
          TblMaatregelscore28[[#This Row],[Aandeel 2e
energiebron
'[%']]]*INDEX(TblBrandstof[CO2 uitstoot verg 1l diesel],MATCH(IF(OR(TblMaatregelscore28[[#This Row],[2e energiebron]]="N.v.t.",TblMaatregelscore28[[#This Row],[2e energiebron]]=""),TblMaatregelscore28[[#This Row],[Energiebron]],TblMaatregelscore28[[#This Row],[2e energiebron]]),TblBrandstof[Brandstof],0)))*
      IF(OR(TblMaatregelscore28[[#This Row],[Type
motor]]="Elektrisch",TblMaatregelscore28[[#This Row],[Hybride]]="Ja"),TblHybride[Waardering hybride],1)*
      IF(TblMaatregelscore28[[#This Row],[Het Nieuwe
Draaien/
Rijden]]="Ja",TblHND[Waardering HND],1),"")</f>
        <v/>
      </c>
      <c r="N12" s="25" t="str">
        <f>IFERROR(TblMaatregelscore28[[#This Row],[CO2-impact 
'[kg CO2']]]*VLOOKUP(TblMaatregelscore28[[#This Row],[Type
motor]],TblMotortype[],2,0),"")</f>
        <v/>
      </c>
      <c r="O12" s="11" t="str">
        <f>IF(TblMaatregelscore28[[#This Row],[In te zetten
materieel]]&lt;&gt;"",
    IF(TblMaatregelscore28[[#This Row],[Vermogen
motor
'[kW']]]="","Motorvermogen niet gevuld",
    IF(TblMaatregelscore28[[#This Row],[Inzet (verdeel 1000 uur over het materieel)]]="","Draaiuren niet gevuld","")),
  "")</f>
        <v/>
      </c>
    </row>
    <row r="13" spans="2:15" ht="13.5" thickBot="1" x14ac:dyDescent="0.25">
      <c r="B13" s="4" t="s">
        <v>157</v>
      </c>
      <c r="C13" s="12"/>
      <c r="D13" s="14">
        <f>SUM(TblMaatregelscore28[Inzet (verdeel 1000 uur over het materieel)])</f>
        <v>1000</v>
      </c>
      <c r="E13" s="13">
        <f>SUBTOTAL(109,TblMaatregelscore28[Energie
inhoud
'[MJ']])</f>
        <v>1319952</v>
      </c>
      <c r="F13" s="14">
        <f>SUBTOTAL(109,TblMaatregelscore28[Score o.b.v. diesel])</f>
        <v>119762.00000000001</v>
      </c>
      <c r="G13" s="12"/>
      <c r="H13" s="12"/>
      <c r="I13" s="12"/>
      <c r="J13" s="12"/>
      <c r="K13" s="22"/>
      <c r="L13" s="22"/>
      <c r="M13" s="15">
        <f>SUBTOTAL(109,TblMaatregelscore28[CO2-impact 
'[kg CO2']])</f>
        <v>101997.0194334651</v>
      </c>
      <c r="N13" s="16">
        <f>SUBTOTAL(109,TblMaatregelscore28[Emissie
'[kg CO2']])</f>
        <v>101997.0194334651</v>
      </c>
      <c r="O13" s="12"/>
    </row>
    <row r="14" spans="2:15" x14ac:dyDescent="0.2">
      <c r="M14" s="5"/>
    </row>
    <row r="15" spans="2:15" x14ac:dyDescent="0.2">
      <c r="O15" s="5"/>
    </row>
    <row r="16" spans="2:15" x14ac:dyDescent="0.2">
      <c r="B16" s="6"/>
      <c r="O16" s="5"/>
    </row>
    <row r="17" spans="2:15" x14ac:dyDescent="0.2">
      <c r="B17" s="6"/>
      <c r="O17" s="7"/>
    </row>
    <row r="18" spans="2:15" x14ac:dyDescent="0.2">
      <c r="B18" s="6"/>
    </row>
  </sheetData>
  <sheetProtection algorithmName="SHA-512" hashValue="T+H7IK1h80MitICKdDYvnvhjYLH8M1WTBSJEuLfO+yQkpTEXZhRkcZn0npupxGwarczfZWiCIUyLeleyj0AmLQ==" saltValue="qV2WoVSMMLekbBKEhn9BEA==" spinCount="100000" sheet="1"/>
  <mergeCells count="4">
    <mergeCell ref="B2:C2"/>
    <mergeCell ref="D2:G2"/>
    <mergeCell ref="B3:C3"/>
    <mergeCell ref="D3:G3"/>
  </mergeCells>
  <dataValidations count="7">
    <dataValidation type="list" allowBlank="1" showInputMessage="1" showErrorMessage="1" sqref="G4 K6:L12" xr:uid="{3967796F-2826-4519-9D16-FF9F0D4751A1}">
      <formula1>"Ja,Nee"</formula1>
    </dataValidation>
    <dataValidation type="whole" errorStyle="warning" allowBlank="1" showInputMessage="1" showErrorMessage="1" error="waarde tussen 37 - 560 kW" prompt="Motorvermogen moet liggen tussen 37 - 560 kW" sqref="C6:C12" xr:uid="{4369DA04-4D4C-401D-871E-C4DF8C7B65F8}">
      <formula1>37</formula1>
      <formula2>560</formula2>
    </dataValidation>
    <dataValidation type="list" allowBlank="1" showInputMessage="1" showErrorMessage="1" sqref="G6:G12" xr:uid="{03E9BE49-A922-4279-A219-79E20AA5B114}">
      <formula1>motortypes</formula1>
    </dataValidation>
    <dataValidation type="decimal" allowBlank="1" showInputMessage="1" showErrorMessage="1" sqref="J6:J12" xr:uid="{47B5C5E6-8946-4BEA-852D-7ED95F2399E8}">
      <formula1>0</formula1>
      <formula2>1</formula2>
    </dataValidation>
    <dataValidation type="list" allowBlank="1" showInputMessage="1" showErrorMessage="1" sqref="H6:H12" xr:uid="{236C5AD7-69DA-49C4-A4F4-54C073711141}">
      <formula1>INDIRECT(LEFT(G6,5))</formula1>
    </dataValidation>
    <dataValidation type="list" allowBlank="1" showInputMessage="1" showErrorMessage="1" sqref="I6:I12" xr:uid="{2FD55024-5795-44F2-A49D-6396FA7B259F}">
      <formula1>INDIRECT(LEFT(SUBSTITUTE(SUBSTITUTE(H6," ","_"),"(","_"),10))</formula1>
    </dataValidation>
    <dataValidation type="whole" allowBlank="1" showInputMessage="1" showErrorMessage="1" prompt="Numerieke waarde" sqref="D6:D12" xr:uid="{BEFDB5F3-3D36-41CA-A5DA-942817D57A18}">
      <formula1>1</formula1>
      <formula2>999999</formula2>
    </dataValidation>
  </dataValidations>
  <pageMargins left="0.25" right="0.25" top="0.75" bottom="0.75" header="0.3" footer="0.3"/>
  <pageSetup paperSize="9" scale="91" orientation="landscape" r:id="rId1"/>
  <drawing r:id="rId2"/>
  <legacyDrawing r:id="rId3"/>
  <mc:AlternateContent xmlns:mc="http://schemas.openxmlformats.org/markup-compatibility/2006">
    <mc:Choice Requires="x14">
      <controls>
        <mc:AlternateContent xmlns:mc="http://schemas.openxmlformats.org/markup-compatibility/2006">
          <mc:Choice Requires="x14">
            <control shapeId="21505" r:id="rId4" name="Button 1">
              <controlPr defaultSize="0" print="0" autoFill="0" autoPict="0" macro="[0]!export.export">
                <anchor moveWithCells="1" sizeWithCells="1">
                  <from>
                    <xdr:col>7</xdr:col>
                    <xdr:colOff>38100</xdr:colOff>
                    <xdr:row>1</xdr:row>
                    <xdr:rowOff>180975</xdr:rowOff>
                  </from>
                  <to>
                    <xdr:col>7</xdr:col>
                    <xdr:colOff>809625</xdr:colOff>
                    <xdr:row>2</xdr:row>
                    <xdr:rowOff>219075</xdr:rowOff>
                  </to>
                </anchor>
              </controlPr>
            </control>
          </mc:Choice>
        </mc:AlternateContent>
      </controls>
    </mc:Choice>
  </mc:AlternateContent>
  <tableParts count="1">
    <tablePart r:id="rId5"/>
  </tablePart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ADCAAFF-AFB9-704C-B9D8-7CF8B7757097}">
  <sheetPr codeName="Blad8"/>
  <dimension ref="A1:I95"/>
  <sheetViews>
    <sheetView topLeftCell="A66" zoomScale="85" zoomScaleNormal="85" workbookViewId="0">
      <selection activeCell="D2" sqref="D2:E3"/>
    </sheetView>
  </sheetViews>
  <sheetFormatPr defaultColWidth="11" defaultRowHeight="15.75" x14ac:dyDescent="0.25"/>
  <cols>
    <col min="2" max="2" width="29.5" customWidth="1"/>
    <col min="4" max="4" width="28.625" customWidth="1"/>
    <col min="5" max="5" width="17.375" customWidth="1"/>
  </cols>
  <sheetData>
    <row r="1" spans="1:5" x14ac:dyDescent="0.25">
      <c r="A1" s="2" t="s">
        <v>129</v>
      </c>
      <c r="B1" s="2"/>
      <c r="C1" s="2"/>
      <c r="D1" s="2" t="s">
        <v>35</v>
      </c>
    </row>
    <row r="2" spans="1:5" x14ac:dyDescent="0.25">
      <c r="B2" s="2" t="s">
        <v>8</v>
      </c>
    </row>
    <row r="3" spans="1:5" x14ac:dyDescent="0.25">
      <c r="B3" s="1" t="s">
        <v>0</v>
      </c>
      <c r="C3" s="1" t="s">
        <v>3</v>
      </c>
      <c r="D3" s="1" t="s">
        <v>7</v>
      </c>
    </row>
    <row r="4" spans="1:5" x14ac:dyDescent="0.25">
      <c r="B4" t="s">
        <v>130</v>
      </c>
    </row>
    <row r="5" spans="1:5" x14ac:dyDescent="0.25">
      <c r="B5" t="s">
        <v>131</v>
      </c>
      <c r="D5" t="s">
        <v>132</v>
      </c>
    </row>
    <row r="6" spans="1:5" x14ac:dyDescent="0.25">
      <c r="D6" t="s">
        <v>123</v>
      </c>
    </row>
    <row r="7" spans="1:5" x14ac:dyDescent="0.25">
      <c r="D7" t="s">
        <v>124</v>
      </c>
    </row>
    <row r="8" spans="1:5" x14ac:dyDescent="0.25">
      <c r="D8" t="s">
        <v>125</v>
      </c>
    </row>
    <row r="9" spans="1:5" x14ac:dyDescent="0.25">
      <c r="D9" t="s">
        <v>126</v>
      </c>
    </row>
    <row r="10" spans="1:5" x14ac:dyDescent="0.25">
      <c r="D10" t="s">
        <v>156</v>
      </c>
    </row>
    <row r="11" spans="1:5" x14ac:dyDescent="0.25">
      <c r="D11" t="s">
        <v>127</v>
      </c>
    </row>
    <row r="12" spans="1:5" x14ac:dyDescent="0.25">
      <c r="B12" t="s">
        <v>134</v>
      </c>
      <c r="C12" t="s">
        <v>133</v>
      </c>
    </row>
    <row r="13" spans="1:5" x14ac:dyDescent="0.25">
      <c r="B13" t="s">
        <v>139</v>
      </c>
      <c r="C13" t="s">
        <v>135</v>
      </c>
    </row>
    <row r="14" spans="1:5" x14ac:dyDescent="0.25">
      <c r="B14" t="s">
        <v>138</v>
      </c>
      <c r="D14" t="s">
        <v>148</v>
      </c>
    </row>
    <row r="16" spans="1:5" x14ac:dyDescent="0.25">
      <c r="B16" t="s">
        <v>36</v>
      </c>
      <c r="D16" t="s">
        <v>154</v>
      </c>
      <c r="E16" t="s">
        <v>153</v>
      </c>
    </row>
    <row r="17" spans="2:6" x14ac:dyDescent="0.25">
      <c r="E17" t="s">
        <v>152</v>
      </c>
    </row>
    <row r="18" spans="2:6" x14ac:dyDescent="0.25">
      <c r="E18" t="s">
        <v>146</v>
      </c>
    </row>
    <row r="19" spans="2:6" x14ac:dyDescent="0.25">
      <c r="E19" t="s">
        <v>147</v>
      </c>
    </row>
    <row r="21" spans="2:6" x14ac:dyDescent="0.25">
      <c r="B21" t="s">
        <v>37</v>
      </c>
      <c r="D21" t="s">
        <v>49</v>
      </c>
      <c r="E21" t="s">
        <v>50</v>
      </c>
    </row>
    <row r="22" spans="2:6" x14ac:dyDescent="0.25">
      <c r="E22" t="s">
        <v>51</v>
      </c>
    </row>
    <row r="23" spans="2:6" x14ac:dyDescent="0.25">
      <c r="E23" t="s">
        <v>52</v>
      </c>
    </row>
    <row r="24" spans="2:6" x14ac:dyDescent="0.25">
      <c r="E24" t="s">
        <v>53</v>
      </c>
      <c r="F24" t="s">
        <v>66</v>
      </c>
    </row>
    <row r="25" spans="2:6" x14ac:dyDescent="0.25">
      <c r="E25" t="s">
        <v>54</v>
      </c>
    </row>
    <row r="26" spans="2:6" x14ac:dyDescent="0.25">
      <c r="E26" t="s">
        <v>55</v>
      </c>
    </row>
    <row r="27" spans="2:6" x14ac:dyDescent="0.25">
      <c r="E27" t="s">
        <v>56</v>
      </c>
    </row>
    <row r="28" spans="2:6" x14ac:dyDescent="0.25">
      <c r="E28" t="s">
        <v>57</v>
      </c>
    </row>
    <row r="29" spans="2:6" x14ac:dyDescent="0.25">
      <c r="E29" t="s">
        <v>58</v>
      </c>
    </row>
    <row r="30" spans="2:6" x14ac:dyDescent="0.25">
      <c r="E30" t="s">
        <v>59</v>
      </c>
    </row>
    <row r="31" spans="2:6" x14ac:dyDescent="0.25">
      <c r="E31" t="s">
        <v>60</v>
      </c>
    </row>
    <row r="32" spans="2:6" x14ac:dyDescent="0.25">
      <c r="E32" t="s">
        <v>61</v>
      </c>
    </row>
    <row r="33" spans="1:7" x14ac:dyDescent="0.25">
      <c r="E33" t="s">
        <v>62</v>
      </c>
    </row>
    <row r="34" spans="1:7" x14ac:dyDescent="0.25">
      <c r="E34" t="s">
        <v>63</v>
      </c>
    </row>
    <row r="35" spans="1:7" x14ac:dyDescent="0.25">
      <c r="E35" t="s">
        <v>64</v>
      </c>
    </row>
    <row r="36" spans="1:7" x14ac:dyDescent="0.25">
      <c r="E36" t="s">
        <v>65</v>
      </c>
    </row>
    <row r="38" spans="1:7" x14ac:dyDescent="0.25">
      <c r="A38" t="s">
        <v>67</v>
      </c>
      <c r="B38" t="s">
        <v>38</v>
      </c>
    </row>
    <row r="39" spans="1:7" x14ac:dyDescent="0.25">
      <c r="A39" t="s">
        <v>67</v>
      </c>
      <c r="B39" t="s">
        <v>68</v>
      </c>
    </row>
    <row r="44" spans="1:7" x14ac:dyDescent="0.25">
      <c r="B44" s="2" t="s">
        <v>149</v>
      </c>
    </row>
    <row r="46" spans="1:7" x14ac:dyDescent="0.25">
      <c r="A46" s="2" t="s">
        <v>26</v>
      </c>
      <c r="B46" s="2" t="s">
        <v>136</v>
      </c>
    </row>
    <row r="47" spans="1:7" x14ac:dyDescent="0.25">
      <c r="B47" t="s">
        <v>137</v>
      </c>
      <c r="C47" t="s">
        <v>140</v>
      </c>
      <c r="G47" t="s">
        <v>23</v>
      </c>
    </row>
    <row r="48" spans="1:7" x14ac:dyDescent="0.25">
      <c r="B48" t="s">
        <v>141</v>
      </c>
      <c r="C48" t="s">
        <v>142</v>
      </c>
    </row>
    <row r="49" spans="1:9" x14ac:dyDescent="0.25">
      <c r="E49" t="s">
        <v>143</v>
      </c>
    </row>
    <row r="50" spans="1:9" x14ac:dyDescent="0.25">
      <c r="D50" t="s">
        <v>123</v>
      </c>
      <c r="E50">
        <v>9.4</v>
      </c>
      <c r="F50" t="s">
        <v>144</v>
      </c>
      <c r="G50" t="s">
        <v>19</v>
      </c>
      <c r="H50" t="s">
        <v>21</v>
      </c>
      <c r="I50" t="s">
        <v>145</v>
      </c>
    </row>
    <row r="51" spans="1:9" x14ac:dyDescent="0.25">
      <c r="D51" t="s">
        <v>124</v>
      </c>
      <c r="E51">
        <v>4</v>
      </c>
      <c r="F51" t="s">
        <v>144</v>
      </c>
      <c r="G51" t="s">
        <v>19</v>
      </c>
      <c r="H51" t="s">
        <v>21</v>
      </c>
      <c r="I51" t="s">
        <v>145</v>
      </c>
    </row>
    <row r="52" spans="1:9" x14ac:dyDescent="0.25">
      <c r="D52" t="s">
        <v>125</v>
      </c>
      <c r="E52">
        <v>2.8</v>
      </c>
      <c r="F52" t="s">
        <v>144</v>
      </c>
      <c r="G52" t="s">
        <v>19</v>
      </c>
      <c r="H52" t="s">
        <v>21</v>
      </c>
      <c r="I52" t="s">
        <v>145</v>
      </c>
    </row>
    <row r="53" spans="1:9" x14ac:dyDescent="0.25">
      <c r="D53" t="s">
        <v>126</v>
      </c>
      <c r="E53">
        <v>1.1000000000000001</v>
      </c>
      <c r="F53" t="s">
        <v>144</v>
      </c>
      <c r="G53" t="s">
        <v>19</v>
      </c>
      <c r="H53" t="s">
        <v>21</v>
      </c>
      <c r="I53" t="s">
        <v>145</v>
      </c>
    </row>
    <row r="54" spans="1:9" x14ac:dyDescent="0.25">
      <c r="D54" t="s">
        <v>156</v>
      </c>
      <c r="E54">
        <v>1</v>
      </c>
      <c r="F54" t="s">
        <v>144</v>
      </c>
      <c r="G54" t="s">
        <v>19</v>
      </c>
      <c r="H54" t="s">
        <v>21</v>
      </c>
      <c r="I54" t="s">
        <v>145</v>
      </c>
    </row>
    <row r="55" spans="1:9" x14ac:dyDescent="0.25">
      <c r="D55" t="s">
        <v>127</v>
      </c>
      <c r="E55">
        <v>0.9</v>
      </c>
      <c r="F55" t="s">
        <v>144</v>
      </c>
      <c r="G55" t="s">
        <v>19</v>
      </c>
      <c r="H55" t="s">
        <v>21</v>
      </c>
      <c r="I55" t="s">
        <v>145</v>
      </c>
    </row>
    <row r="57" spans="1:9" x14ac:dyDescent="0.25">
      <c r="C57" s="3"/>
    </row>
    <row r="59" spans="1:9" x14ac:dyDescent="0.25">
      <c r="A59" s="2"/>
    </row>
    <row r="61" spans="1:9" x14ac:dyDescent="0.25">
      <c r="A61" s="2" t="s">
        <v>34</v>
      </c>
      <c r="B61" s="2" t="s">
        <v>69</v>
      </c>
    </row>
    <row r="62" spans="1:9" x14ac:dyDescent="0.25">
      <c r="B62" t="s">
        <v>100</v>
      </c>
      <c r="C62" t="s">
        <v>101</v>
      </c>
    </row>
    <row r="63" spans="1:9" x14ac:dyDescent="0.25">
      <c r="B63" t="s">
        <v>28</v>
      </c>
      <c r="C63" t="s">
        <v>29</v>
      </c>
    </row>
    <row r="64" spans="1:9" x14ac:dyDescent="0.25">
      <c r="B64" t="s">
        <v>18</v>
      </c>
      <c r="C64">
        <v>42.8</v>
      </c>
      <c r="D64" t="s">
        <v>30</v>
      </c>
      <c r="G64" t="s">
        <v>19</v>
      </c>
      <c r="H64" t="s">
        <v>21</v>
      </c>
      <c r="I64" t="s">
        <v>22</v>
      </c>
    </row>
    <row r="65" spans="1:9" x14ac:dyDescent="0.25">
      <c r="B65" t="s">
        <v>31</v>
      </c>
      <c r="C65">
        <v>0.84</v>
      </c>
      <c r="D65" t="s">
        <v>32</v>
      </c>
      <c r="G65" t="s">
        <v>19</v>
      </c>
      <c r="H65" t="s">
        <v>21</v>
      </c>
      <c r="I65" t="s">
        <v>22</v>
      </c>
    </row>
    <row r="66" spans="1:9" x14ac:dyDescent="0.25">
      <c r="B66" t="s">
        <v>33</v>
      </c>
      <c r="C66">
        <v>3.262</v>
      </c>
      <c r="D66" t="s">
        <v>9</v>
      </c>
      <c r="G66" t="s">
        <v>19</v>
      </c>
      <c r="H66" t="s">
        <v>21</v>
      </c>
      <c r="I66" t="s">
        <v>22</v>
      </c>
    </row>
    <row r="70" spans="1:9" x14ac:dyDescent="0.25">
      <c r="A70" s="2" t="s">
        <v>85</v>
      </c>
      <c r="B70" s="2" t="s">
        <v>83</v>
      </c>
    </row>
    <row r="71" spans="1:9" x14ac:dyDescent="0.25">
      <c r="B71" t="s">
        <v>97</v>
      </c>
      <c r="C71" t="s">
        <v>150</v>
      </c>
    </row>
    <row r="72" spans="1:9" x14ac:dyDescent="0.25">
      <c r="B72" t="s">
        <v>28</v>
      </c>
      <c r="C72" t="s">
        <v>29</v>
      </c>
    </row>
    <row r="73" spans="1:9" x14ac:dyDescent="0.25">
      <c r="B73" t="s">
        <v>98</v>
      </c>
      <c r="C73" t="s">
        <v>128</v>
      </c>
      <c r="E73" t="s">
        <v>87</v>
      </c>
      <c r="G73" t="s">
        <v>19</v>
      </c>
      <c r="H73" t="s">
        <v>21</v>
      </c>
    </row>
    <row r="74" spans="1:9" x14ac:dyDescent="0.25">
      <c r="B74" t="s">
        <v>93</v>
      </c>
      <c r="C74" s="3">
        <v>0.8</v>
      </c>
      <c r="D74" t="s">
        <v>95</v>
      </c>
    </row>
    <row r="75" spans="1:9" x14ac:dyDescent="0.25">
      <c r="C75" s="3"/>
    </row>
    <row r="77" spans="1:9" x14ac:dyDescent="0.25">
      <c r="A77" s="2" t="s">
        <v>86</v>
      </c>
      <c r="B77" s="2" t="s">
        <v>73</v>
      </c>
    </row>
    <row r="78" spans="1:9" x14ac:dyDescent="0.25">
      <c r="B78" t="s">
        <v>88</v>
      </c>
      <c r="C78" t="s">
        <v>151</v>
      </c>
    </row>
    <row r="79" spans="1:9" x14ac:dyDescent="0.25">
      <c r="D79" t="s">
        <v>90</v>
      </c>
    </row>
    <row r="80" spans="1:9" x14ac:dyDescent="0.25">
      <c r="B80" t="s">
        <v>155</v>
      </c>
      <c r="C80" t="s">
        <v>153</v>
      </c>
      <c r="D80">
        <v>2</v>
      </c>
      <c r="F80" t="s">
        <v>96</v>
      </c>
    </row>
    <row r="81" spans="1:6" x14ac:dyDescent="0.25">
      <c r="C81" t="s">
        <v>152</v>
      </c>
      <c r="D81">
        <v>1.5</v>
      </c>
      <c r="F81" t="s">
        <v>96</v>
      </c>
    </row>
    <row r="82" spans="1:6" x14ac:dyDescent="0.25">
      <c r="C82" t="s">
        <v>146</v>
      </c>
      <c r="D82">
        <v>1.25</v>
      </c>
      <c r="F82" t="s">
        <v>96</v>
      </c>
    </row>
    <row r="83" spans="1:6" x14ac:dyDescent="0.25">
      <c r="C83" t="s">
        <v>147</v>
      </c>
      <c r="D83">
        <v>1</v>
      </c>
      <c r="F83" t="s">
        <v>96</v>
      </c>
    </row>
    <row r="87" spans="1:6" x14ac:dyDescent="0.25">
      <c r="A87" s="2" t="s">
        <v>71</v>
      </c>
      <c r="B87" s="2" t="s">
        <v>74</v>
      </c>
    </row>
    <row r="88" spans="1:6" x14ac:dyDescent="0.25">
      <c r="A88" s="2"/>
      <c r="B88" t="s">
        <v>81</v>
      </c>
      <c r="C88" t="s">
        <v>70</v>
      </c>
    </row>
    <row r="89" spans="1:6" x14ac:dyDescent="0.25">
      <c r="B89" t="s">
        <v>82</v>
      </c>
      <c r="C89" t="s">
        <v>84</v>
      </c>
    </row>
    <row r="90" spans="1:6" x14ac:dyDescent="0.25">
      <c r="B90" t="s">
        <v>80</v>
      </c>
      <c r="C90" t="s">
        <v>70</v>
      </c>
    </row>
    <row r="91" spans="1:6" x14ac:dyDescent="0.25">
      <c r="A91" s="2"/>
      <c r="B91" t="s">
        <v>77</v>
      </c>
      <c r="C91" t="s">
        <v>75</v>
      </c>
    </row>
    <row r="92" spans="1:6" x14ac:dyDescent="0.25">
      <c r="A92" s="2"/>
    </row>
    <row r="94" spans="1:6" x14ac:dyDescent="0.25">
      <c r="A94" s="2" t="s">
        <v>72</v>
      </c>
      <c r="B94" s="2" t="s">
        <v>76</v>
      </c>
    </row>
    <row r="95" spans="1:6" x14ac:dyDescent="0.25">
      <c r="B95" t="s">
        <v>78</v>
      </c>
      <c r="C95" t="s">
        <v>79</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7C5BD93-EB7D-44FF-8025-1F3996877482}">
  <sheetPr codeName="Blad4">
    <tabColor theme="5" tint="0.59999389629810485"/>
    <pageSetUpPr fitToPage="1"/>
  </sheetPr>
  <dimension ref="B1:O31"/>
  <sheetViews>
    <sheetView showGridLines="0" zoomScaleNormal="100" workbookViewId="0">
      <selection activeCell="B6" sqref="B6"/>
    </sheetView>
  </sheetViews>
  <sheetFormatPr defaultColWidth="11" defaultRowHeight="12.75" x14ac:dyDescent="0.2"/>
  <cols>
    <col min="1" max="1" width="2.625" style="4" customWidth="1"/>
    <col min="2" max="2" width="20.625" style="4" customWidth="1"/>
    <col min="3" max="4" width="10.625" style="4" customWidth="1"/>
    <col min="5" max="5" width="11.5" style="4" hidden="1" customWidth="1"/>
    <col min="6" max="6" width="9.375" style="4" hidden="1" customWidth="1"/>
    <col min="7" max="7" width="10.625" style="4" customWidth="1"/>
    <col min="8" max="9" width="20.625" style="4" customWidth="1"/>
    <col min="10" max="10" width="12.625" style="4" customWidth="1"/>
    <col min="11" max="11" width="7.625" style="20" bestFit="1" customWidth="1"/>
    <col min="12" max="12" width="7.625" style="20" customWidth="1"/>
    <col min="13" max="13" width="11.75" style="4" hidden="1" customWidth="1"/>
    <col min="14" max="14" width="12.625" style="4" customWidth="1"/>
    <col min="15" max="15" width="20.625" style="4" customWidth="1"/>
    <col min="16" max="16" width="11.625" style="4" bestFit="1" customWidth="1"/>
    <col min="17" max="18" width="11" style="4"/>
    <col min="19" max="19" width="11.625" style="4" bestFit="1" customWidth="1"/>
    <col min="20" max="16384" width="11" style="4"/>
  </cols>
  <sheetData>
    <row r="1" spans="2:15" ht="14.25" x14ac:dyDescent="0.25">
      <c r="B1" s="8" t="s">
        <v>219</v>
      </c>
    </row>
    <row r="2" spans="2:15" ht="13.5" thickBot="1" x14ac:dyDescent="0.25">
      <c r="B2" s="86" t="s">
        <v>183</v>
      </c>
      <c r="C2" s="87"/>
      <c r="D2" s="96"/>
      <c r="E2" s="97"/>
      <c r="F2" s="97"/>
      <c r="G2" s="98"/>
    </row>
    <row r="3" spans="2:15" ht="13.5" customHeight="1" thickTop="1" thickBot="1" x14ac:dyDescent="0.25">
      <c r="B3" s="88" t="s">
        <v>184</v>
      </c>
      <c r="C3" s="89"/>
      <c r="D3" s="99"/>
      <c r="E3" s="100"/>
      <c r="F3" s="100"/>
      <c r="G3" s="101"/>
    </row>
    <row r="4" spans="2:15" ht="13.5" thickTop="1" x14ac:dyDescent="0.2"/>
    <row r="5" spans="2:15" ht="80.25" x14ac:dyDescent="0.25">
      <c r="B5" s="9" t="s">
        <v>204</v>
      </c>
      <c r="C5" s="17" t="s">
        <v>203</v>
      </c>
      <c r="D5" s="17" t="s">
        <v>199</v>
      </c>
      <c r="E5" s="17" t="s">
        <v>206</v>
      </c>
      <c r="F5" s="17" t="s">
        <v>207</v>
      </c>
      <c r="G5" s="18" t="s">
        <v>205</v>
      </c>
      <c r="H5" s="18" t="s">
        <v>171</v>
      </c>
      <c r="I5" s="19" t="s">
        <v>202</v>
      </c>
      <c r="J5" s="17" t="s">
        <v>208</v>
      </c>
      <c r="K5" s="21" t="s">
        <v>39</v>
      </c>
      <c r="L5" s="23" t="s">
        <v>269</v>
      </c>
      <c r="M5" s="24" t="s">
        <v>214</v>
      </c>
      <c r="N5" s="17" t="s">
        <v>221</v>
      </c>
      <c r="O5" s="4" t="s">
        <v>185</v>
      </c>
    </row>
    <row r="6" spans="2:15" x14ac:dyDescent="0.2">
      <c r="B6" s="42"/>
      <c r="C6" s="42"/>
      <c r="D6" s="42"/>
      <c r="E6" s="43" t="str">
        <f>IFERROR(TblMaatregelscore2813[[#This Row],[Vermogen
motor
'[kW']]]*TblMaatregelscore2813[[#This Row],[Inzet (verdeel 1000 uur over het materieel)]]*VLOOKUP(TblMaatregelscore2813[[#This Row],[Vermogen
motor
'[kW']]],TblDieselgebruik[],2,1)*stookwaarde_diesel*bezettingsgraad,"")</f>
        <v/>
      </c>
      <c r="F6" s="43" t="str">
        <f>IFERROR(TblMaatregelscore2813[[#This Row],[Energie
inhoud
'[MJ']]]/stookwaarde_diesel/dichtheid_diesel*emissiefactor_diesel,"")</f>
        <v/>
      </c>
      <c r="G6" s="44"/>
      <c r="H6" s="44"/>
      <c r="I6" s="44"/>
      <c r="J6" s="45"/>
      <c r="K6" s="46"/>
      <c r="L6" s="46"/>
      <c r="M6" s="25" t="str">
        <f>IFERROR(
      TblMaatregelscore2813[[#This Row],[Score o.b.v. diesel]]*
          ((100%-TblMaatregelscore2813[[#This Row],[Aandeel 2e
energiebron
'[%']]])*INDEX(TblBrandstof[CO2 uitstoot verg 1l diesel],MATCH(TblMaatregelscore2813[[#This Row],[Energiebron]],TblBrandstof[Brandstof],0))+
          TblMaatregelscore2813[[#This Row],[Aandeel 2e
energiebron
'[%']]]*INDEX(TblBrandstof[CO2 uitstoot verg 1l diesel],MATCH(IF(OR(TblMaatregelscore2813[[#This Row],[2e energiebron]]="N.v.t.",TblMaatregelscore2813[[#This Row],[2e energiebron]]=""),TblMaatregelscore2813[[#This Row],[Energiebron]],TblMaatregelscore2813[[#This Row],[2e energiebron]]),TblBrandstof[Brandstof],0)))*
      IF(OR(TblMaatregelscore2813[[#This Row],[Type
motor]]="Elektrisch",TblMaatregelscore2813[[#This Row],[Hybride]]="Ja"),TblHybride[Waardering hybride],1)*
      IF(TblMaatregelscore2813[[#This Row],[Het Nieuwe
Draaien/
Rijden]]="Ja",TblHND[Waardering HND],1),"")</f>
        <v/>
      </c>
      <c r="N6" s="25" t="str">
        <f>IFERROR(TblMaatregelscore2813[[#This Row],[CO2-impact 
'[kg CO2']]]*VLOOKUP(TblMaatregelscore2813[[#This Row],[Type
motor]],TblMotortype[],2,0),"")</f>
        <v/>
      </c>
      <c r="O6" s="11" t="str">
        <f>IF(TblMaatregelscore2813[[#This Row],[In te zetten
materieel]]&lt;&gt;"",
    IF(TblMaatregelscore2813[[#This Row],[Vermogen
motor
'[kW']]]="","Motorvermogen niet gevuld",
    IF(TblMaatregelscore2813[[#This Row],[Inzet (verdeel 1000 uur over het materieel)]]="","Draaiuren niet gevuld","")),
  "")</f>
        <v/>
      </c>
    </row>
    <row r="7" spans="2:15" x14ac:dyDescent="0.2">
      <c r="B7" s="47"/>
      <c r="C7" s="47"/>
      <c r="D7" s="47"/>
      <c r="E7" s="48" t="str">
        <f>IFERROR(TblMaatregelscore2813[[#This Row],[Vermogen
motor
'[kW']]]*TblMaatregelscore2813[[#This Row],[Inzet (verdeel 1000 uur over het materieel)]]*VLOOKUP(TblMaatregelscore2813[[#This Row],[Vermogen
motor
'[kW']]],TblDieselgebruik[],2,1)*stookwaarde_diesel*bezettingsgraad,"")</f>
        <v/>
      </c>
      <c r="F7" s="48" t="str">
        <f>IFERROR(TblMaatregelscore2813[[#This Row],[Energie
inhoud
'[MJ']]]/stookwaarde_diesel/dichtheid_diesel*emissiefactor_diesel,"")</f>
        <v/>
      </c>
      <c r="G7" s="49"/>
      <c r="H7" s="49"/>
      <c r="I7" s="49"/>
      <c r="J7" s="50"/>
      <c r="K7" s="51"/>
      <c r="L7" s="51"/>
      <c r="M7" s="25" t="str">
        <f>IFERROR(
      TblMaatregelscore2813[[#This Row],[Score o.b.v. diesel]]*
          ((100%-TblMaatregelscore2813[[#This Row],[Aandeel 2e
energiebron
'[%']]])*INDEX(TblBrandstof[CO2 uitstoot verg 1l diesel],MATCH(TblMaatregelscore2813[[#This Row],[Energiebron]],TblBrandstof[Brandstof],0))+
          TblMaatregelscore2813[[#This Row],[Aandeel 2e
energiebron
'[%']]]*INDEX(TblBrandstof[CO2 uitstoot verg 1l diesel],MATCH(IF(OR(TblMaatregelscore2813[[#This Row],[2e energiebron]]="N.v.t.",TblMaatregelscore2813[[#This Row],[2e energiebron]]=""),TblMaatregelscore2813[[#This Row],[Energiebron]],TblMaatregelscore2813[[#This Row],[2e energiebron]]),TblBrandstof[Brandstof],0)))*
      IF(OR(TblMaatregelscore2813[[#This Row],[Type
motor]]="Elektrisch",TblMaatregelscore2813[[#This Row],[Hybride]]="Ja"),TblHybride[Waardering hybride],1)*
      IF(TblMaatregelscore2813[[#This Row],[Het Nieuwe
Draaien/
Rijden]]="Ja",TblHND[Waardering HND],1),"")</f>
        <v/>
      </c>
      <c r="N7" s="25" t="str">
        <f>IFERROR(TblMaatregelscore2813[[#This Row],[CO2-impact 
'[kg CO2']]]*VLOOKUP(TblMaatregelscore2813[[#This Row],[Type
motor]],TblMotortype[],2,0),"")</f>
        <v/>
      </c>
      <c r="O7" s="11" t="str">
        <f>IF(TblMaatregelscore2813[[#This Row],[In te zetten
materieel]]&lt;&gt;"",
    IF(TblMaatregelscore2813[[#This Row],[Vermogen
motor
'[kW']]]="","Motorvermogen niet gevuld",
    IF(TblMaatregelscore2813[[#This Row],[Inzet (verdeel 1000 uur over het materieel)]]="","Draaiuren niet gevuld","")),
  "")</f>
        <v/>
      </c>
    </row>
    <row r="8" spans="2:15" x14ac:dyDescent="0.2">
      <c r="B8" s="42"/>
      <c r="C8" s="42"/>
      <c r="D8" s="42"/>
      <c r="E8" s="43" t="str">
        <f>IFERROR(TblMaatregelscore2813[[#This Row],[Vermogen
motor
'[kW']]]*TblMaatregelscore2813[[#This Row],[Inzet (verdeel 1000 uur over het materieel)]]*VLOOKUP(TblMaatregelscore2813[[#This Row],[Vermogen
motor
'[kW']]],TblDieselgebruik[],2,1)*stookwaarde_diesel*bezettingsgraad,"")</f>
        <v/>
      </c>
      <c r="F8" s="43" t="str">
        <f>IFERROR(TblMaatregelscore2813[[#This Row],[Energie
inhoud
'[MJ']]]/stookwaarde_diesel/dichtheid_diesel*emissiefactor_diesel,"")</f>
        <v/>
      </c>
      <c r="G8" s="44"/>
      <c r="H8" s="44"/>
      <c r="I8" s="44"/>
      <c r="J8" s="45"/>
      <c r="K8" s="46"/>
      <c r="L8" s="46"/>
      <c r="M8" s="25" t="str">
        <f>IFERROR(
      TblMaatregelscore2813[[#This Row],[Score o.b.v. diesel]]*
          ((100%-TblMaatregelscore2813[[#This Row],[Aandeel 2e
energiebron
'[%']]])*INDEX(TblBrandstof[CO2 uitstoot verg 1l diesel],MATCH(TblMaatregelscore2813[[#This Row],[Energiebron]],TblBrandstof[Brandstof],0))+
          TblMaatregelscore2813[[#This Row],[Aandeel 2e
energiebron
'[%']]]*INDEX(TblBrandstof[CO2 uitstoot verg 1l diesel],MATCH(IF(OR(TblMaatregelscore2813[[#This Row],[2e energiebron]]="N.v.t.",TblMaatregelscore2813[[#This Row],[2e energiebron]]=""),TblMaatregelscore2813[[#This Row],[Energiebron]],TblMaatregelscore2813[[#This Row],[2e energiebron]]),TblBrandstof[Brandstof],0)))*
      IF(OR(TblMaatregelscore2813[[#This Row],[Type
motor]]="Elektrisch",TblMaatregelscore2813[[#This Row],[Hybride]]="Ja"),TblHybride[Waardering hybride],1)*
      IF(TblMaatregelscore2813[[#This Row],[Het Nieuwe
Draaien/
Rijden]]="Ja",TblHND[Waardering HND],1),"")</f>
        <v/>
      </c>
      <c r="N8" s="25" t="str">
        <f>IFERROR(TblMaatregelscore2813[[#This Row],[CO2-impact 
'[kg CO2']]]*VLOOKUP(TblMaatregelscore2813[[#This Row],[Type
motor]],TblMotortype[],2,0),"")</f>
        <v/>
      </c>
      <c r="O8" s="11" t="str">
        <f>IF(TblMaatregelscore2813[[#This Row],[In te zetten
materieel]]&lt;&gt;"",
    IF(TblMaatregelscore2813[[#This Row],[Vermogen
motor
'[kW']]]="","Motorvermogen niet gevuld",
    IF(TblMaatregelscore2813[[#This Row],[Inzet (verdeel 1000 uur over het materieel)]]="","Draaiuren niet gevuld","")),
  "")</f>
        <v/>
      </c>
    </row>
    <row r="9" spans="2:15" x14ac:dyDescent="0.2">
      <c r="B9" s="47"/>
      <c r="C9" s="47"/>
      <c r="D9" s="47"/>
      <c r="E9" s="48" t="str">
        <f>IFERROR(TblMaatregelscore2813[[#This Row],[Vermogen
motor
'[kW']]]*TblMaatregelscore2813[[#This Row],[Inzet (verdeel 1000 uur over het materieel)]]*VLOOKUP(TblMaatregelscore2813[[#This Row],[Vermogen
motor
'[kW']]],TblDieselgebruik[],2,1)*stookwaarde_diesel*bezettingsgraad,"")</f>
        <v/>
      </c>
      <c r="F9" s="48" t="str">
        <f>IFERROR(TblMaatregelscore2813[[#This Row],[Energie
inhoud
'[MJ']]]/stookwaarde_diesel/dichtheid_diesel*emissiefactor_diesel,"")</f>
        <v/>
      </c>
      <c r="G9" s="49"/>
      <c r="H9" s="49"/>
      <c r="I9" s="49"/>
      <c r="J9" s="50"/>
      <c r="K9" s="51"/>
      <c r="L9" s="51"/>
      <c r="M9" s="25" t="str">
        <f>IFERROR(
      TblMaatregelscore2813[[#This Row],[Score o.b.v. diesel]]*
          ((100%-TblMaatregelscore2813[[#This Row],[Aandeel 2e
energiebron
'[%']]])*INDEX(TblBrandstof[CO2 uitstoot verg 1l diesel],MATCH(TblMaatregelscore2813[[#This Row],[Energiebron]],TblBrandstof[Brandstof],0))+
          TblMaatregelscore2813[[#This Row],[Aandeel 2e
energiebron
'[%']]]*INDEX(TblBrandstof[CO2 uitstoot verg 1l diesel],MATCH(IF(OR(TblMaatregelscore2813[[#This Row],[2e energiebron]]="N.v.t.",TblMaatregelscore2813[[#This Row],[2e energiebron]]=""),TblMaatregelscore2813[[#This Row],[Energiebron]],TblMaatregelscore2813[[#This Row],[2e energiebron]]),TblBrandstof[Brandstof],0)))*
      IF(OR(TblMaatregelscore2813[[#This Row],[Type
motor]]="Elektrisch",TblMaatregelscore2813[[#This Row],[Hybride]]="Ja"),TblHybride[Waardering hybride],1)*
      IF(TblMaatregelscore2813[[#This Row],[Het Nieuwe
Draaien/
Rijden]]="Ja",TblHND[Waardering HND],1),"")</f>
        <v/>
      </c>
      <c r="N9" s="25" t="str">
        <f>IFERROR(TblMaatregelscore2813[[#This Row],[CO2-impact 
'[kg CO2']]]*VLOOKUP(TblMaatregelscore2813[[#This Row],[Type
motor]],TblMotortype[],2,0),"")</f>
        <v/>
      </c>
      <c r="O9" s="11" t="str">
        <f>IF(TblMaatregelscore2813[[#This Row],[In te zetten
materieel]]&lt;&gt;"",
    IF(TblMaatregelscore2813[[#This Row],[Vermogen
motor
'[kW']]]="","Motorvermogen niet gevuld",
    IF(TblMaatregelscore2813[[#This Row],[Inzet (verdeel 1000 uur over het materieel)]]="","Draaiuren niet gevuld","")),
  "")</f>
        <v/>
      </c>
    </row>
    <row r="10" spans="2:15" x14ac:dyDescent="0.2">
      <c r="B10" s="42"/>
      <c r="C10" s="42"/>
      <c r="D10" s="42"/>
      <c r="E10" s="43" t="str">
        <f>IFERROR(TblMaatregelscore2813[[#This Row],[Vermogen
motor
'[kW']]]*TblMaatregelscore2813[[#This Row],[Inzet (verdeel 1000 uur over het materieel)]]*VLOOKUP(TblMaatregelscore2813[[#This Row],[Vermogen
motor
'[kW']]],TblDieselgebruik[],2,1)*stookwaarde_diesel*bezettingsgraad,"")</f>
        <v/>
      </c>
      <c r="F10" s="43" t="str">
        <f>IFERROR(TblMaatregelscore2813[[#This Row],[Energie
inhoud
'[MJ']]]/stookwaarde_diesel/dichtheid_diesel*emissiefactor_diesel,"")</f>
        <v/>
      </c>
      <c r="G10" s="44"/>
      <c r="H10" s="44"/>
      <c r="I10" s="44"/>
      <c r="J10" s="45"/>
      <c r="K10" s="46"/>
      <c r="L10" s="46"/>
      <c r="M10" s="25" t="str">
        <f>IFERROR(
      TblMaatregelscore2813[[#This Row],[Score o.b.v. diesel]]*
          ((100%-TblMaatregelscore2813[[#This Row],[Aandeel 2e
energiebron
'[%']]])*INDEX(TblBrandstof[CO2 uitstoot verg 1l diesel],MATCH(TblMaatregelscore2813[[#This Row],[Energiebron]],TblBrandstof[Brandstof],0))+
          TblMaatregelscore2813[[#This Row],[Aandeel 2e
energiebron
'[%']]]*INDEX(TblBrandstof[CO2 uitstoot verg 1l diesel],MATCH(IF(OR(TblMaatregelscore2813[[#This Row],[2e energiebron]]="N.v.t.",TblMaatregelscore2813[[#This Row],[2e energiebron]]=""),TblMaatregelscore2813[[#This Row],[Energiebron]],TblMaatregelscore2813[[#This Row],[2e energiebron]]),TblBrandstof[Brandstof],0)))*
      IF(OR(TblMaatregelscore2813[[#This Row],[Type
motor]]="Elektrisch",TblMaatregelscore2813[[#This Row],[Hybride]]="Ja"),TblHybride[Waardering hybride],1)*
      IF(TblMaatregelscore2813[[#This Row],[Het Nieuwe
Draaien/
Rijden]]="Ja",TblHND[Waardering HND],1),"")</f>
        <v/>
      </c>
      <c r="N10" s="25" t="str">
        <f>IFERROR(TblMaatregelscore2813[[#This Row],[CO2-impact 
'[kg CO2']]]*VLOOKUP(TblMaatregelscore2813[[#This Row],[Type
motor]],TblMotortype[],2,0),"")</f>
        <v/>
      </c>
      <c r="O10" s="11" t="str">
        <f>IF(TblMaatregelscore2813[[#This Row],[In te zetten
materieel]]&lt;&gt;"",
    IF(TblMaatregelscore2813[[#This Row],[Vermogen
motor
'[kW']]]="","Motorvermogen niet gevuld",
    IF(TblMaatregelscore2813[[#This Row],[Inzet (verdeel 1000 uur over het materieel)]]="","Draaiuren niet gevuld","")),
  "")</f>
        <v/>
      </c>
    </row>
    <row r="11" spans="2:15" x14ac:dyDescent="0.2">
      <c r="B11" s="47"/>
      <c r="C11" s="47"/>
      <c r="D11" s="47"/>
      <c r="E11" s="48" t="str">
        <f>IFERROR(TblMaatregelscore2813[[#This Row],[Vermogen
motor
'[kW']]]*TblMaatregelscore2813[[#This Row],[Inzet (verdeel 1000 uur over het materieel)]]*VLOOKUP(TblMaatregelscore2813[[#This Row],[Vermogen
motor
'[kW']]],TblDieselgebruik[],2,1)*stookwaarde_diesel*bezettingsgraad,"")</f>
        <v/>
      </c>
      <c r="F11" s="48" t="str">
        <f>IFERROR(TblMaatregelscore2813[[#This Row],[Energie
inhoud
'[MJ']]]/stookwaarde_diesel/dichtheid_diesel*emissiefactor_diesel,"")</f>
        <v/>
      </c>
      <c r="G11" s="49"/>
      <c r="H11" s="49"/>
      <c r="I11" s="49"/>
      <c r="J11" s="50"/>
      <c r="K11" s="51"/>
      <c r="L11" s="51"/>
      <c r="M11" s="25" t="str">
        <f>IFERROR(
      TblMaatregelscore2813[[#This Row],[Score o.b.v. diesel]]*
          ((100%-TblMaatregelscore2813[[#This Row],[Aandeel 2e
energiebron
'[%']]])*INDEX(TblBrandstof[CO2 uitstoot verg 1l diesel],MATCH(TblMaatregelscore2813[[#This Row],[Energiebron]],TblBrandstof[Brandstof],0))+
          TblMaatregelscore2813[[#This Row],[Aandeel 2e
energiebron
'[%']]]*INDEX(TblBrandstof[CO2 uitstoot verg 1l diesel],MATCH(IF(OR(TblMaatregelscore2813[[#This Row],[2e energiebron]]="N.v.t.",TblMaatregelscore2813[[#This Row],[2e energiebron]]=""),TblMaatregelscore2813[[#This Row],[Energiebron]],TblMaatregelscore2813[[#This Row],[2e energiebron]]),TblBrandstof[Brandstof],0)))*
      IF(OR(TblMaatregelscore2813[[#This Row],[Type
motor]]="Elektrisch",TblMaatregelscore2813[[#This Row],[Hybride]]="Ja"),TblHybride[Waardering hybride],1)*
      IF(TblMaatregelscore2813[[#This Row],[Het Nieuwe
Draaien/
Rijden]]="Ja",TblHND[Waardering HND],1),"")</f>
        <v/>
      </c>
      <c r="N11" s="25" t="str">
        <f>IFERROR(TblMaatregelscore2813[[#This Row],[CO2-impact 
'[kg CO2']]]*VLOOKUP(TblMaatregelscore2813[[#This Row],[Type
motor]],TblMotortype[],2,0),"")</f>
        <v/>
      </c>
      <c r="O11" s="11" t="str">
        <f>IF(TblMaatregelscore2813[[#This Row],[In te zetten
materieel]]&lt;&gt;"",
    IF(TblMaatregelscore2813[[#This Row],[Vermogen
motor
'[kW']]]="","Motorvermogen niet gevuld",
    IF(TblMaatregelscore2813[[#This Row],[Inzet (verdeel 1000 uur over het materieel)]]="","Draaiuren niet gevuld","")),
  "")</f>
        <v/>
      </c>
    </row>
    <row r="12" spans="2:15" x14ac:dyDescent="0.2">
      <c r="B12" s="42"/>
      <c r="C12" s="42"/>
      <c r="D12" s="42"/>
      <c r="E12" s="43" t="str">
        <f>IFERROR(TblMaatregelscore2813[[#This Row],[Vermogen
motor
'[kW']]]*TblMaatregelscore2813[[#This Row],[Inzet (verdeel 1000 uur over het materieel)]]*VLOOKUP(TblMaatregelscore2813[[#This Row],[Vermogen
motor
'[kW']]],TblDieselgebruik[],2,1)*stookwaarde_diesel*bezettingsgraad,"")</f>
        <v/>
      </c>
      <c r="F12" s="43" t="str">
        <f>IFERROR(TblMaatregelscore2813[[#This Row],[Energie
inhoud
'[MJ']]]/stookwaarde_diesel/dichtheid_diesel*emissiefactor_diesel,"")</f>
        <v/>
      </c>
      <c r="G12" s="44"/>
      <c r="H12" s="44"/>
      <c r="I12" s="44"/>
      <c r="J12" s="45"/>
      <c r="K12" s="46"/>
      <c r="L12" s="46"/>
      <c r="M12" s="25" t="str">
        <f>IFERROR(
      TblMaatregelscore2813[[#This Row],[Score o.b.v. diesel]]*
          ((100%-TblMaatregelscore2813[[#This Row],[Aandeel 2e
energiebron
'[%']]])*INDEX(TblBrandstof[CO2 uitstoot verg 1l diesel],MATCH(TblMaatregelscore2813[[#This Row],[Energiebron]],TblBrandstof[Brandstof],0))+
          TblMaatregelscore2813[[#This Row],[Aandeel 2e
energiebron
'[%']]]*INDEX(TblBrandstof[CO2 uitstoot verg 1l diesel],MATCH(IF(OR(TblMaatregelscore2813[[#This Row],[2e energiebron]]="N.v.t.",TblMaatregelscore2813[[#This Row],[2e energiebron]]=""),TblMaatregelscore2813[[#This Row],[Energiebron]],TblMaatregelscore2813[[#This Row],[2e energiebron]]),TblBrandstof[Brandstof],0)))*
      IF(OR(TblMaatregelscore2813[[#This Row],[Type
motor]]="Elektrisch",TblMaatregelscore2813[[#This Row],[Hybride]]="Ja"),TblHybride[Waardering hybride],1)*
      IF(TblMaatregelscore2813[[#This Row],[Het Nieuwe
Draaien/
Rijden]]="Ja",TblHND[Waardering HND],1),"")</f>
        <v/>
      </c>
      <c r="N12" s="25" t="str">
        <f>IFERROR(TblMaatregelscore2813[[#This Row],[CO2-impact 
'[kg CO2']]]*VLOOKUP(TblMaatregelscore2813[[#This Row],[Type
motor]],TblMotortype[],2,0),"")</f>
        <v/>
      </c>
      <c r="O12" s="11" t="str">
        <f>IF(TblMaatregelscore2813[[#This Row],[In te zetten
materieel]]&lt;&gt;"",
    IF(TblMaatregelscore2813[[#This Row],[Vermogen
motor
'[kW']]]="","Motorvermogen niet gevuld",
    IF(TblMaatregelscore2813[[#This Row],[Inzet (verdeel 1000 uur over het materieel)]]="","Draaiuren niet gevuld","")),
  "")</f>
        <v/>
      </c>
    </row>
    <row r="13" spans="2:15" x14ac:dyDescent="0.2">
      <c r="B13" s="47"/>
      <c r="C13" s="47"/>
      <c r="D13" s="47"/>
      <c r="E13" s="48" t="str">
        <f>IFERROR(TblMaatregelscore2813[[#This Row],[Vermogen
motor
'[kW']]]*TblMaatregelscore2813[[#This Row],[Inzet (verdeel 1000 uur over het materieel)]]*VLOOKUP(TblMaatregelscore2813[[#This Row],[Vermogen
motor
'[kW']]],TblDieselgebruik[],2,1)*stookwaarde_diesel*bezettingsgraad,"")</f>
        <v/>
      </c>
      <c r="F13" s="48" t="str">
        <f>IFERROR(TblMaatregelscore2813[[#This Row],[Energie
inhoud
'[MJ']]]/stookwaarde_diesel/dichtheid_diesel*emissiefactor_diesel,"")</f>
        <v/>
      </c>
      <c r="G13" s="49"/>
      <c r="H13" s="49"/>
      <c r="I13" s="49"/>
      <c r="J13" s="50"/>
      <c r="K13" s="51"/>
      <c r="L13" s="51"/>
      <c r="M13" s="25" t="str">
        <f>IFERROR(
      TblMaatregelscore2813[[#This Row],[Score o.b.v. diesel]]*
          ((100%-TblMaatregelscore2813[[#This Row],[Aandeel 2e
energiebron
'[%']]])*INDEX(TblBrandstof[CO2 uitstoot verg 1l diesel],MATCH(TblMaatregelscore2813[[#This Row],[Energiebron]],TblBrandstof[Brandstof],0))+
          TblMaatregelscore2813[[#This Row],[Aandeel 2e
energiebron
'[%']]]*INDEX(TblBrandstof[CO2 uitstoot verg 1l diesel],MATCH(IF(OR(TblMaatregelscore2813[[#This Row],[2e energiebron]]="N.v.t.",TblMaatregelscore2813[[#This Row],[2e energiebron]]=""),TblMaatregelscore2813[[#This Row],[Energiebron]],TblMaatregelscore2813[[#This Row],[2e energiebron]]),TblBrandstof[Brandstof],0)))*
      IF(OR(TblMaatregelscore2813[[#This Row],[Type
motor]]="Elektrisch",TblMaatregelscore2813[[#This Row],[Hybride]]="Ja"),TblHybride[Waardering hybride],1)*
      IF(TblMaatregelscore2813[[#This Row],[Het Nieuwe
Draaien/
Rijden]]="Ja",TblHND[Waardering HND],1),"")</f>
        <v/>
      </c>
      <c r="N13" s="25" t="str">
        <f>IFERROR(TblMaatregelscore2813[[#This Row],[CO2-impact 
'[kg CO2']]]*VLOOKUP(TblMaatregelscore2813[[#This Row],[Type
motor]],TblMotortype[],2,0),"")</f>
        <v/>
      </c>
      <c r="O13" s="11" t="str">
        <f>IF(TblMaatregelscore2813[[#This Row],[In te zetten
materieel]]&lt;&gt;"",
    IF(TblMaatregelscore2813[[#This Row],[Vermogen
motor
'[kW']]]="","Motorvermogen niet gevuld",
    IF(TblMaatregelscore2813[[#This Row],[Inzet (verdeel 1000 uur over het materieel)]]="","Draaiuren niet gevuld","")),
  "")</f>
        <v/>
      </c>
    </row>
    <row r="14" spans="2:15" x14ac:dyDescent="0.2">
      <c r="B14" s="42"/>
      <c r="C14" s="42"/>
      <c r="D14" s="42"/>
      <c r="E14" s="43" t="str">
        <f>IFERROR(TblMaatregelscore2813[[#This Row],[Vermogen
motor
'[kW']]]*TblMaatregelscore2813[[#This Row],[Inzet (verdeel 1000 uur over het materieel)]]*VLOOKUP(TblMaatregelscore2813[[#This Row],[Vermogen
motor
'[kW']]],TblDieselgebruik[],2,1)*stookwaarde_diesel*bezettingsgraad,"")</f>
        <v/>
      </c>
      <c r="F14" s="43" t="str">
        <f>IFERROR(TblMaatregelscore2813[[#This Row],[Energie
inhoud
'[MJ']]]/stookwaarde_diesel/dichtheid_diesel*emissiefactor_diesel,"")</f>
        <v/>
      </c>
      <c r="G14" s="44"/>
      <c r="H14" s="44"/>
      <c r="I14" s="44"/>
      <c r="J14" s="45"/>
      <c r="K14" s="46"/>
      <c r="L14" s="46"/>
      <c r="M14" s="25" t="str">
        <f>IFERROR(
      TblMaatregelscore2813[[#This Row],[Score o.b.v. diesel]]*
          ((100%-TblMaatregelscore2813[[#This Row],[Aandeel 2e
energiebron
'[%']]])*INDEX(TblBrandstof[CO2 uitstoot verg 1l diesel],MATCH(TblMaatregelscore2813[[#This Row],[Energiebron]],TblBrandstof[Brandstof],0))+
          TblMaatregelscore2813[[#This Row],[Aandeel 2e
energiebron
'[%']]]*INDEX(TblBrandstof[CO2 uitstoot verg 1l diesel],MATCH(IF(OR(TblMaatregelscore2813[[#This Row],[2e energiebron]]="N.v.t.",TblMaatregelscore2813[[#This Row],[2e energiebron]]=""),TblMaatregelscore2813[[#This Row],[Energiebron]],TblMaatregelscore2813[[#This Row],[2e energiebron]]),TblBrandstof[Brandstof],0)))*
      IF(OR(TblMaatregelscore2813[[#This Row],[Type
motor]]="Elektrisch",TblMaatregelscore2813[[#This Row],[Hybride]]="Ja"),TblHybride[Waardering hybride],1)*
      IF(TblMaatregelscore2813[[#This Row],[Het Nieuwe
Draaien/
Rijden]]="Ja",TblHND[Waardering HND],1),"")</f>
        <v/>
      </c>
      <c r="N14" s="25" t="str">
        <f>IFERROR(TblMaatregelscore2813[[#This Row],[CO2-impact 
'[kg CO2']]]*VLOOKUP(TblMaatregelscore2813[[#This Row],[Type
motor]],TblMotortype[],2,0),"")</f>
        <v/>
      </c>
      <c r="O14" s="11" t="str">
        <f>IF(TblMaatregelscore2813[[#This Row],[In te zetten
materieel]]&lt;&gt;"",
    IF(TblMaatregelscore2813[[#This Row],[Vermogen
motor
'[kW']]]="","Motorvermogen niet gevuld",
    IF(TblMaatregelscore2813[[#This Row],[Inzet (verdeel 1000 uur over het materieel)]]="","Draaiuren niet gevuld","")),
  "")</f>
        <v/>
      </c>
    </row>
    <row r="15" spans="2:15" x14ac:dyDescent="0.2">
      <c r="B15" s="47"/>
      <c r="C15" s="47"/>
      <c r="D15" s="47"/>
      <c r="E15" s="48" t="str">
        <f>IFERROR(TblMaatregelscore2813[[#This Row],[Vermogen
motor
'[kW']]]*TblMaatregelscore2813[[#This Row],[Inzet (verdeel 1000 uur over het materieel)]]*VLOOKUP(TblMaatregelscore2813[[#This Row],[Vermogen
motor
'[kW']]],TblDieselgebruik[],2,1)*stookwaarde_diesel*bezettingsgraad,"")</f>
        <v/>
      </c>
      <c r="F15" s="48" t="str">
        <f>IFERROR(TblMaatregelscore2813[[#This Row],[Energie
inhoud
'[MJ']]]/stookwaarde_diesel/dichtheid_diesel*emissiefactor_diesel,"")</f>
        <v/>
      </c>
      <c r="G15" s="49"/>
      <c r="H15" s="49"/>
      <c r="I15" s="49"/>
      <c r="J15" s="50"/>
      <c r="K15" s="51"/>
      <c r="L15" s="51"/>
      <c r="M15" s="25" t="str">
        <f>IFERROR(
      TblMaatregelscore2813[[#This Row],[Score o.b.v. diesel]]*
          ((100%-TblMaatregelscore2813[[#This Row],[Aandeel 2e
energiebron
'[%']]])*INDEX(TblBrandstof[CO2 uitstoot verg 1l diesel],MATCH(TblMaatregelscore2813[[#This Row],[Energiebron]],TblBrandstof[Brandstof],0))+
          TblMaatregelscore2813[[#This Row],[Aandeel 2e
energiebron
'[%']]]*INDEX(TblBrandstof[CO2 uitstoot verg 1l diesel],MATCH(IF(OR(TblMaatregelscore2813[[#This Row],[2e energiebron]]="N.v.t.",TblMaatregelscore2813[[#This Row],[2e energiebron]]=""),TblMaatregelscore2813[[#This Row],[Energiebron]],TblMaatregelscore2813[[#This Row],[2e energiebron]]),TblBrandstof[Brandstof],0)))*
      IF(OR(TblMaatregelscore2813[[#This Row],[Type
motor]]="Elektrisch",TblMaatregelscore2813[[#This Row],[Hybride]]="Ja"),TblHybride[Waardering hybride],1)*
      IF(TblMaatregelscore2813[[#This Row],[Het Nieuwe
Draaien/
Rijden]]="Ja",TblHND[Waardering HND],1),"")</f>
        <v/>
      </c>
      <c r="N15" s="25" t="str">
        <f>IFERROR(TblMaatregelscore2813[[#This Row],[CO2-impact 
'[kg CO2']]]*VLOOKUP(TblMaatregelscore2813[[#This Row],[Type
motor]],TblMotortype[],2,0),"")</f>
        <v/>
      </c>
      <c r="O15" s="11" t="str">
        <f>IF(TblMaatregelscore2813[[#This Row],[In te zetten
materieel]]&lt;&gt;"",
    IF(TblMaatregelscore2813[[#This Row],[Vermogen
motor
'[kW']]]="","Motorvermogen niet gevuld",
    IF(TblMaatregelscore2813[[#This Row],[Inzet (verdeel 1000 uur over het materieel)]]="","Draaiuren niet gevuld","")),
  "")</f>
        <v/>
      </c>
    </row>
    <row r="16" spans="2:15" x14ac:dyDescent="0.2">
      <c r="B16" s="42"/>
      <c r="C16" s="42"/>
      <c r="D16" s="42"/>
      <c r="E16" s="43" t="str">
        <f>IFERROR(TblMaatregelscore2813[[#This Row],[Vermogen
motor
'[kW']]]*TblMaatregelscore2813[[#This Row],[Inzet (verdeel 1000 uur over het materieel)]]*VLOOKUP(TblMaatregelscore2813[[#This Row],[Vermogen
motor
'[kW']]],TblDieselgebruik[],2,1)*stookwaarde_diesel*bezettingsgraad,"")</f>
        <v/>
      </c>
      <c r="F16" s="43" t="str">
        <f>IFERROR(TblMaatregelscore2813[[#This Row],[Energie
inhoud
'[MJ']]]/stookwaarde_diesel/dichtheid_diesel*emissiefactor_diesel,"")</f>
        <v/>
      </c>
      <c r="G16" s="44"/>
      <c r="H16" s="44"/>
      <c r="I16" s="44"/>
      <c r="J16" s="45"/>
      <c r="K16" s="46"/>
      <c r="L16" s="46"/>
      <c r="M16" s="25" t="str">
        <f>IFERROR(
      TblMaatregelscore2813[[#This Row],[Score o.b.v. diesel]]*
          ((100%-TblMaatregelscore2813[[#This Row],[Aandeel 2e
energiebron
'[%']]])*INDEX(TblBrandstof[CO2 uitstoot verg 1l diesel],MATCH(TblMaatregelscore2813[[#This Row],[Energiebron]],TblBrandstof[Brandstof],0))+
          TblMaatregelscore2813[[#This Row],[Aandeel 2e
energiebron
'[%']]]*INDEX(TblBrandstof[CO2 uitstoot verg 1l diesel],MATCH(IF(OR(TblMaatregelscore2813[[#This Row],[2e energiebron]]="N.v.t.",TblMaatregelscore2813[[#This Row],[2e energiebron]]=""),TblMaatregelscore2813[[#This Row],[Energiebron]],TblMaatregelscore2813[[#This Row],[2e energiebron]]),TblBrandstof[Brandstof],0)))*
      IF(OR(TblMaatregelscore2813[[#This Row],[Type
motor]]="Elektrisch",TblMaatregelscore2813[[#This Row],[Hybride]]="Ja"),TblHybride[Waardering hybride],1)*
      IF(TblMaatregelscore2813[[#This Row],[Het Nieuwe
Draaien/
Rijden]]="Ja",TblHND[Waardering HND],1),"")</f>
        <v/>
      </c>
      <c r="N16" s="25" t="str">
        <f>IFERROR(TblMaatregelscore2813[[#This Row],[CO2-impact 
'[kg CO2']]]*VLOOKUP(TblMaatregelscore2813[[#This Row],[Type
motor]],TblMotortype[],2,0),"")</f>
        <v/>
      </c>
      <c r="O16" s="11" t="str">
        <f>IF(TblMaatregelscore2813[[#This Row],[In te zetten
materieel]]&lt;&gt;"",
    IF(TblMaatregelscore2813[[#This Row],[Vermogen
motor
'[kW']]]="","Motorvermogen niet gevuld",
    IF(TblMaatregelscore2813[[#This Row],[Inzet (verdeel 1000 uur over het materieel)]]="","Draaiuren niet gevuld","")),
  "")</f>
        <v/>
      </c>
    </row>
    <row r="17" spans="2:15" x14ac:dyDescent="0.2">
      <c r="B17" s="47"/>
      <c r="C17" s="47"/>
      <c r="D17" s="47"/>
      <c r="E17" s="48" t="str">
        <f>IFERROR(TblMaatregelscore2813[[#This Row],[Vermogen
motor
'[kW']]]*TblMaatregelscore2813[[#This Row],[Inzet (verdeel 1000 uur over het materieel)]]*VLOOKUP(TblMaatregelscore2813[[#This Row],[Vermogen
motor
'[kW']]],TblDieselgebruik[],2,1)*stookwaarde_diesel*bezettingsgraad,"")</f>
        <v/>
      </c>
      <c r="F17" s="48" t="str">
        <f>IFERROR(TblMaatregelscore2813[[#This Row],[Energie
inhoud
'[MJ']]]/stookwaarde_diesel/dichtheid_diesel*emissiefactor_diesel,"")</f>
        <v/>
      </c>
      <c r="G17" s="49"/>
      <c r="H17" s="49"/>
      <c r="I17" s="49"/>
      <c r="J17" s="50"/>
      <c r="K17" s="51"/>
      <c r="L17" s="51"/>
      <c r="M17" s="25" t="str">
        <f>IFERROR(
      TblMaatregelscore2813[[#This Row],[Score o.b.v. diesel]]*
          ((100%-TblMaatregelscore2813[[#This Row],[Aandeel 2e
energiebron
'[%']]])*INDEX(TblBrandstof[CO2 uitstoot verg 1l diesel],MATCH(TblMaatregelscore2813[[#This Row],[Energiebron]],TblBrandstof[Brandstof],0))+
          TblMaatregelscore2813[[#This Row],[Aandeel 2e
energiebron
'[%']]]*INDEX(TblBrandstof[CO2 uitstoot verg 1l diesel],MATCH(IF(OR(TblMaatregelscore2813[[#This Row],[2e energiebron]]="N.v.t.",TblMaatregelscore2813[[#This Row],[2e energiebron]]=""),TblMaatregelscore2813[[#This Row],[Energiebron]],TblMaatregelscore2813[[#This Row],[2e energiebron]]),TblBrandstof[Brandstof],0)))*
      IF(OR(TblMaatregelscore2813[[#This Row],[Type
motor]]="Elektrisch",TblMaatregelscore2813[[#This Row],[Hybride]]="Ja"),TblHybride[Waardering hybride],1)*
      IF(TblMaatregelscore2813[[#This Row],[Het Nieuwe
Draaien/
Rijden]]="Ja",TblHND[Waardering HND],1),"")</f>
        <v/>
      </c>
      <c r="N17" s="25" t="str">
        <f>IFERROR(TblMaatregelscore2813[[#This Row],[CO2-impact 
'[kg CO2']]]*VLOOKUP(TblMaatregelscore2813[[#This Row],[Type
motor]],TblMotortype[],2,0),"")</f>
        <v/>
      </c>
      <c r="O17" s="11" t="str">
        <f>IF(TblMaatregelscore2813[[#This Row],[In te zetten
materieel]]&lt;&gt;"",
    IF(TblMaatregelscore2813[[#This Row],[Vermogen
motor
'[kW']]]="","Motorvermogen niet gevuld",
    IF(TblMaatregelscore2813[[#This Row],[Inzet (verdeel 1000 uur over het materieel)]]="","Draaiuren niet gevuld","")),
  "")</f>
        <v/>
      </c>
    </row>
    <row r="18" spans="2:15" x14ac:dyDescent="0.2">
      <c r="B18" s="42"/>
      <c r="C18" s="42"/>
      <c r="D18" s="42"/>
      <c r="E18" s="43" t="str">
        <f>IFERROR(TblMaatregelscore2813[[#This Row],[Vermogen
motor
'[kW']]]*TblMaatregelscore2813[[#This Row],[Inzet (verdeel 1000 uur over het materieel)]]*VLOOKUP(TblMaatregelscore2813[[#This Row],[Vermogen
motor
'[kW']]],TblDieselgebruik[],2,1)*stookwaarde_diesel*bezettingsgraad,"")</f>
        <v/>
      </c>
      <c r="F18" s="43" t="str">
        <f>IFERROR(TblMaatregelscore2813[[#This Row],[Energie
inhoud
'[MJ']]]/stookwaarde_diesel/dichtheid_diesel*emissiefactor_diesel,"")</f>
        <v/>
      </c>
      <c r="G18" s="44"/>
      <c r="H18" s="44"/>
      <c r="I18" s="44"/>
      <c r="J18" s="45"/>
      <c r="K18" s="46"/>
      <c r="L18" s="46"/>
      <c r="M18" s="25" t="str">
        <f>IFERROR(
      TblMaatregelscore2813[[#This Row],[Score o.b.v. diesel]]*
          ((100%-TblMaatregelscore2813[[#This Row],[Aandeel 2e
energiebron
'[%']]])*INDEX(TblBrandstof[CO2 uitstoot verg 1l diesel],MATCH(TblMaatregelscore2813[[#This Row],[Energiebron]],TblBrandstof[Brandstof],0))+
          TblMaatregelscore2813[[#This Row],[Aandeel 2e
energiebron
'[%']]]*INDEX(TblBrandstof[CO2 uitstoot verg 1l diesel],MATCH(IF(OR(TblMaatregelscore2813[[#This Row],[2e energiebron]]="N.v.t.",TblMaatregelscore2813[[#This Row],[2e energiebron]]=""),TblMaatregelscore2813[[#This Row],[Energiebron]],TblMaatregelscore2813[[#This Row],[2e energiebron]]),TblBrandstof[Brandstof],0)))*
      IF(OR(TblMaatregelscore2813[[#This Row],[Type
motor]]="Elektrisch",TblMaatregelscore2813[[#This Row],[Hybride]]="Ja"),TblHybride[Waardering hybride],1)*
      IF(TblMaatregelscore2813[[#This Row],[Het Nieuwe
Draaien/
Rijden]]="Ja",TblHND[Waardering HND],1),"")</f>
        <v/>
      </c>
      <c r="N18" s="25" t="str">
        <f>IFERROR(TblMaatregelscore2813[[#This Row],[CO2-impact 
'[kg CO2']]]*VLOOKUP(TblMaatregelscore2813[[#This Row],[Type
motor]],TblMotortype[],2,0),"")</f>
        <v/>
      </c>
      <c r="O18" s="11" t="str">
        <f>IF(TblMaatregelscore2813[[#This Row],[In te zetten
materieel]]&lt;&gt;"",
    IF(TblMaatregelscore2813[[#This Row],[Vermogen
motor
'[kW']]]="","Motorvermogen niet gevuld",
    IF(TblMaatregelscore2813[[#This Row],[Inzet (verdeel 1000 uur over het materieel)]]="","Draaiuren niet gevuld","")),
  "")</f>
        <v/>
      </c>
    </row>
    <row r="19" spans="2:15" x14ac:dyDescent="0.2">
      <c r="B19" s="47"/>
      <c r="C19" s="47"/>
      <c r="D19" s="47"/>
      <c r="E19" s="48" t="str">
        <f>IFERROR(TblMaatregelscore2813[[#This Row],[Vermogen
motor
'[kW']]]*TblMaatregelscore2813[[#This Row],[Inzet (verdeel 1000 uur over het materieel)]]*VLOOKUP(TblMaatregelscore2813[[#This Row],[Vermogen
motor
'[kW']]],TblDieselgebruik[],2,1)*stookwaarde_diesel*bezettingsgraad,"")</f>
        <v/>
      </c>
      <c r="F19" s="48" t="str">
        <f>IFERROR(TblMaatregelscore2813[[#This Row],[Energie
inhoud
'[MJ']]]/stookwaarde_diesel/dichtheid_diesel*emissiefactor_diesel,"")</f>
        <v/>
      </c>
      <c r="G19" s="49"/>
      <c r="H19" s="49"/>
      <c r="I19" s="49"/>
      <c r="J19" s="50"/>
      <c r="K19" s="51"/>
      <c r="L19" s="51"/>
      <c r="M19" s="25" t="str">
        <f>IFERROR(
      TblMaatregelscore2813[[#This Row],[Score o.b.v. diesel]]*
          ((100%-TblMaatregelscore2813[[#This Row],[Aandeel 2e
energiebron
'[%']]])*INDEX(TblBrandstof[CO2 uitstoot verg 1l diesel],MATCH(TblMaatregelscore2813[[#This Row],[Energiebron]],TblBrandstof[Brandstof],0))+
          TblMaatregelscore2813[[#This Row],[Aandeel 2e
energiebron
'[%']]]*INDEX(TblBrandstof[CO2 uitstoot verg 1l diesel],MATCH(IF(OR(TblMaatregelscore2813[[#This Row],[2e energiebron]]="N.v.t.",TblMaatregelscore2813[[#This Row],[2e energiebron]]=""),TblMaatregelscore2813[[#This Row],[Energiebron]],TblMaatregelscore2813[[#This Row],[2e energiebron]]),TblBrandstof[Brandstof],0)))*
      IF(OR(TblMaatregelscore2813[[#This Row],[Type
motor]]="Elektrisch",TblMaatregelscore2813[[#This Row],[Hybride]]="Ja"),TblHybride[Waardering hybride],1)*
      IF(TblMaatregelscore2813[[#This Row],[Het Nieuwe
Draaien/
Rijden]]="Ja",TblHND[Waardering HND],1),"")</f>
        <v/>
      </c>
      <c r="N19" s="25" t="str">
        <f>IFERROR(TblMaatregelscore2813[[#This Row],[CO2-impact 
'[kg CO2']]]*VLOOKUP(TblMaatregelscore2813[[#This Row],[Type
motor]],TblMotortype[],2,0),"")</f>
        <v/>
      </c>
      <c r="O19" s="11" t="str">
        <f>IF(TblMaatregelscore2813[[#This Row],[In te zetten
materieel]]&lt;&gt;"",
    IF(TblMaatregelscore2813[[#This Row],[Vermogen
motor
'[kW']]]="","Motorvermogen niet gevuld",
    IF(TblMaatregelscore2813[[#This Row],[Inzet (verdeel 1000 uur over het materieel)]]="","Draaiuren niet gevuld","")),
  "")</f>
        <v/>
      </c>
    </row>
    <row r="20" spans="2:15" x14ac:dyDescent="0.2">
      <c r="B20" s="42"/>
      <c r="C20" s="42"/>
      <c r="D20" s="42"/>
      <c r="E20" s="43" t="str">
        <f>IFERROR(TblMaatregelscore2813[[#This Row],[Vermogen
motor
'[kW']]]*TblMaatregelscore2813[[#This Row],[Inzet (verdeel 1000 uur over het materieel)]]*VLOOKUP(TblMaatregelscore2813[[#This Row],[Vermogen
motor
'[kW']]],TblDieselgebruik[],2,1)*stookwaarde_diesel*bezettingsgraad,"")</f>
        <v/>
      </c>
      <c r="F20" s="43" t="str">
        <f>IFERROR(TblMaatregelscore2813[[#This Row],[Energie
inhoud
'[MJ']]]/stookwaarde_diesel/dichtheid_diesel*emissiefactor_diesel,"")</f>
        <v/>
      </c>
      <c r="G20" s="44"/>
      <c r="H20" s="44"/>
      <c r="I20" s="44"/>
      <c r="J20" s="45"/>
      <c r="K20" s="46"/>
      <c r="L20" s="46"/>
      <c r="M20" s="25" t="str">
        <f>IFERROR(
      TblMaatregelscore2813[[#This Row],[Score o.b.v. diesel]]*
          ((100%-TblMaatregelscore2813[[#This Row],[Aandeel 2e
energiebron
'[%']]])*INDEX(TblBrandstof[CO2 uitstoot verg 1l diesel],MATCH(TblMaatregelscore2813[[#This Row],[Energiebron]],TblBrandstof[Brandstof],0))+
          TblMaatregelscore2813[[#This Row],[Aandeel 2e
energiebron
'[%']]]*INDEX(TblBrandstof[CO2 uitstoot verg 1l diesel],MATCH(IF(OR(TblMaatregelscore2813[[#This Row],[2e energiebron]]="N.v.t.",TblMaatregelscore2813[[#This Row],[2e energiebron]]=""),TblMaatregelscore2813[[#This Row],[Energiebron]],TblMaatregelscore2813[[#This Row],[2e energiebron]]),TblBrandstof[Brandstof],0)))*
      IF(OR(TblMaatregelscore2813[[#This Row],[Type
motor]]="Elektrisch",TblMaatregelscore2813[[#This Row],[Hybride]]="Ja"),TblHybride[Waardering hybride],1)*
      IF(TblMaatregelscore2813[[#This Row],[Het Nieuwe
Draaien/
Rijden]]="Ja",TblHND[Waardering HND],1),"")</f>
        <v/>
      </c>
      <c r="N20" s="25" t="str">
        <f>IFERROR(TblMaatregelscore2813[[#This Row],[CO2-impact 
'[kg CO2']]]*VLOOKUP(TblMaatregelscore2813[[#This Row],[Type
motor]],TblMotortype[],2,0),"")</f>
        <v/>
      </c>
      <c r="O20" s="11" t="str">
        <f>IF(TblMaatregelscore2813[[#This Row],[In te zetten
materieel]]&lt;&gt;"",
    IF(TblMaatregelscore2813[[#This Row],[Vermogen
motor
'[kW']]]="","Motorvermogen niet gevuld",
    IF(TblMaatregelscore2813[[#This Row],[Inzet (verdeel 1000 uur over het materieel)]]="","Draaiuren niet gevuld","")),
  "")</f>
        <v/>
      </c>
    </row>
    <row r="21" spans="2:15" x14ac:dyDescent="0.2">
      <c r="B21" s="47"/>
      <c r="C21" s="47"/>
      <c r="D21" s="47"/>
      <c r="E21" s="48" t="str">
        <f>IFERROR(TblMaatregelscore2813[[#This Row],[Vermogen
motor
'[kW']]]*TblMaatregelscore2813[[#This Row],[Inzet (verdeel 1000 uur over het materieel)]]*VLOOKUP(TblMaatregelscore2813[[#This Row],[Vermogen
motor
'[kW']]],TblDieselgebruik[],2,1)*stookwaarde_diesel*bezettingsgraad,"")</f>
        <v/>
      </c>
      <c r="F21" s="48" t="str">
        <f>IFERROR(TblMaatregelscore2813[[#This Row],[Energie
inhoud
'[MJ']]]/stookwaarde_diesel/dichtheid_diesel*emissiefactor_diesel,"")</f>
        <v/>
      </c>
      <c r="G21" s="49"/>
      <c r="H21" s="49"/>
      <c r="I21" s="49"/>
      <c r="J21" s="50"/>
      <c r="K21" s="51"/>
      <c r="L21" s="51"/>
      <c r="M21" s="25" t="str">
        <f>IFERROR(
      TblMaatregelscore2813[[#This Row],[Score o.b.v. diesel]]*
          ((100%-TblMaatregelscore2813[[#This Row],[Aandeel 2e
energiebron
'[%']]])*INDEX(TblBrandstof[CO2 uitstoot verg 1l diesel],MATCH(TblMaatregelscore2813[[#This Row],[Energiebron]],TblBrandstof[Brandstof],0))+
          TblMaatregelscore2813[[#This Row],[Aandeel 2e
energiebron
'[%']]]*INDEX(TblBrandstof[CO2 uitstoot verg 1l diesel],MATCH(IF(OR(TblMaatregelscore2813[[#This Row],[2e energiebron]]="N.v.t.",TblMaatregelscore2813[[#This Row],[2e energiebron]]=""),TblMaatregelscore2813[[#This Row],[Energiebron]],TblMaatregelscore2813[[#This Row],[2e energiebron]]),TblBrandstof[Brandstof],0)))*
      IF(OR(TblMaatregelscore2813[[#This Row],[Type
motor]]="Elektrisch",TblMaatregelscore2813[[#This Row],[Hybride]]="Ja"),TblHybride[Waardering hybride],1)*
      IF(TblMaatregelscore2813[[#This Row],[Het Nieuwe
Draaien/
Rijden]]="Ja",TblHND[Waardering HND],1),"")</f>
        <v/>
      </c>
      <c r="N21" s="25" t="str">
        <f>IFERROR(TblMaatregelscore2813[[#This Row],[CO2-impact 
'[kg CO2']]]*VLOOKUP(TblMaatregelscore2813[[#This Row],[Type
motor]],TblMotortype[],2,0),"")</f>
        <v/>
      </c>
      <c r="O21" s="11" t="str">
        <f>IF(TblMaatregelscore2813[[#This Row],[In te zetten
materieel]]&lt;&gt;"",
    IF(TblMaatregelscore2813[[#This Row],[Vermogen
motor
'[kW']]]="","Motorvermogen niet gevuld",
    IF(TblMaatregelscore2813[[#This Row],[Inzet (verdeel 1000 uur over het materieel)]]="","Draaiuren niet gevuld","")),
  "")</f>
        <v/>
      </c>
    </row>
    <row r="22" spans="2:15" x14ac:dyDescent="0.2">
      <c r="B22" s="42"/>
      <c r="C22" s="42"/>
      <c r="D22" s="42"/>
      <c r="E22" s="43" t="str">
        <f>IFERROR(TblMaatregelscore2813[[#This Row],[Vermogen
motor
'[kW']]]*TblMaatregelscore2813[[#This Row],[Inzet (verdeel 1000 uur over het materieel)]]*VLOOKUP(TblMaatregelscore2813[[#This Row],[Vermogen
motor
'[kW']]],TblDieselgebruik[],2,1)*stookwaarde_diesel*bezettingsgraad,"")</f>
        <v/>
      </c>
      <c r="F22" s="43" t="str">
        <f>IFERROR(TblMaatregelscore2813[[#This Row],[Energie
inhoud
'[MJ']]]/stookwaarde_diesel/dichtheid_diesel*emissiefactor_diesel,"")</f>
        <v/>
      </c>
      <c r="G22" s="44"/>
      <c r="H22" s="44"/>
      <c r="I22" s="44"/>
      <c r="J22" s="45"/>
      <c r="K22" s="46"/>
      <c r="L22" s="46"/>
      <c r="M22" s="25" t="str">
        <f>IFERROR(
      TblMaatregelscore2813[[#This Row],[Score o.b.v. diesel]]*
          ((100%-TblMaatregelscore2813[[#This Row],[Aandeel 2e
energiebron
'[%']]])*INDEX(TblBrandstof[CO2 uitstoot verg 1l diesel],MATCH(TblMaatregelscore2813[[#This Row],[Energiebron]],TblBrandstof[Brandstof],0))+
          TblMaatregelscore2813[[#This Row],[Aandeel 2e
energiebron
'[%']]]*INDEX(TblBrandstof[CO2 uitstoot verg 1l diesel],MATCH(IF(OR(TblMaatregelscore2813[[#This Row],[2e energiebron]]="N.v.t.",TblMaatregelscore2813[[#This Row],[2e energiebron]]=""),TblMaatregelscore2813[[#This Row],[Energiebron]],TblMaatregelscore2813[[#This Row],[2e energiebron]]),TblBrandstof[Brandstof],0)))*
      IF(OR(TblMaatregelscore2813[[#This Row],[Type
motor]]="Elektrisch",TblMaatregelscore2813[[#This Row],[Hybride]]="Ja"),TblHybride[Waardering hybride],1)*
      IF(TblMaatregelscore2813[[#This Row],[Het Nieuwe
Draaien/
Rijden]]="Ja",TblHND[Waardering HND],1),"")</f>
        <v/>
      </c>
      <c r="N22" s="25" t="str">
        <f>IFERROR(TblMaatregelscore2813[[#This Row],[CO2-impact 
'[kg CO2']]]*VLOOKUP(TblMaatregelscore2813[[#This Row],[Type
motor]],TblMotortype[],2,0),"")</f>
        <v/>
      </c>
      <c r="O22" s="11" t="str">
        <f>IF(TblMaatregelscore2813[[#This Row],[In te zetten
materieel]]&lt;&gt;"",
    IF(TblMaatregelscore2813[[#This Row],[Vermogen
motor
'[kW']]]="","Motorvermogen niet gevuld",
    IF(TblMaatregelscore2813[[#This Row],[Inzet (verdeel 1000 uur over het materieel)]]="","Draaiuren niet gevuld","")),
  "")</f>
        <v/>
      </c>
    </row>
    <row r="23" spans="2:15" x14ac:dyDescent="0.2">
      <c r="B23" s="47"/>
      <c r="C23" s="47"/>
      <c r="D23" s="47"/>
      <c r="E23" s="48" t="str">
        <f>IFERROR(TblMaatregelscore2813[[#This Row],[Vermogen
motor
'[kW']]]*TblMaatregelscore2813[[#This Row],[Inzet (verdeel 1000 uur over het materieel)]]*VLOOKUP(TblMaatregelscore2813[[#This Row],[Vermogen
motor
'[kW']]],TblDieselgebruik[],2,1)*stookwaarde_diesel*bezettingsgraad,"")</f>
        <v/>
      </c>
      <c r="F23" s="48" t="str">
        <f>IFERROR(TblMaatregelscore2813[[#This Row],[Energie
inhoud
'[MJ']]]/stookwaarde_diesel/dichtheid_diesel*emissiefactor_diesel,"")</f>
        <v/>
      </c>
      <c r="G23" s="49"/>
      <c r="H23" s="49"/>
      <c r="I23" s="49"/>
      <c r="J23" s="50"/>
      <c r="K23" s="51"/>
      <c r="L23" s="51"/>
      <c r="M23" s="25" t="str">
        <f>IFERROR(
      TblMaatregelscore2813[[#This Row],[Score o.b.v. diesel]]*
          ((100%-TblMaatregelscore2813[[#This Row],[Aandeel 2e
energiebron
'[%']]])*INDEX(TblBrandstof[CO2 uitstoot verg 1l diesel],MATCH(TblMaatregelscore2813[[#This Row],[Energiebron]],TblBrandstof[Brandstof],0))+
          TblMaatregelscore2813[[#This Row],[Aandeel 2e
energiebron
'[%']]]*INDEX(TblBrandstof[CO2 uitstoot verg 1l diesel],MATCH(IF(OR(TblMaatregelscore2813[[#This Row],[2e energiebron]]="N.v.t.",TblMaatregelscore2813[[#This Row],[2e energiebron]]=""),TblMaatregelscore2813[[#This Row],[Energiebron]],TblMaatregelscore2813[[#This Row],[2e energiebron]]),TblBrandstof[Brandstof],0)))*
      IF(OR(TblMaatregelscore2813[[#This Row],[Type
motor]]="Elektrisch",TblMaatregelscore2813[[#This Row],[Hybride]]="Ja"),TblHybride[Waardering hybride],1)*
      IF(TblMaatregelscore2813[[#This Row],[Het Nieuwe
Draaien/
Rijden]]="Ja",TblHND[Waardering HND],1),"")</f>
        <v/>
      </c>
      <c r="N23" s="25" t="str">
        <f>IFERROR(TblMaatregelscore2813[[#This Row],[CO2-impact 
'[kg CO2']]]*VLOOKUP(TblMaatregelscore2813[[#This Row],[Type
motor]],TblMotortype[],2,0),"")</f>
        <v/>
      </c>
      <c r="O23" s="11" t="str">
        <f>IF(TblMaatregelscore2813[[#This Row],[In te zetten
materieel]]&lt;&gt;"",
    IF(TblMaatregelscore2813[[#This Row],[Vermogen
motor
'[kW']]]="","Motorvermogen niet gevuld",
    IF(TblMaatregelscore2813[[#This Row],[Inzet (verdeel 1000 uur over het materieel)]]="","Draaiuren niet gevuld","")),
  "")</f>
        <v/>
      </c>
    </row>
    <row r="24" spans="2:15" x14ac:dyDescent="0.2">
      <c r="B24" s="42"/>
      <c r="C24" s="42"/>
      <c r="D24" s="42"/>
      <c r="E24" s="43" t="str">
        <f>IFERROR(TblMaatregelscore2813[[#This Row],[Vermogen
motor
'[kW']]]*TblMaatregelscore2813[[#This Row],[Inzet (verdeel 1000 uur over het materieel)]]*VLOOKUP(TblMaatregelscore2813[[#This Row],[Vermogen
motor
'[kW']]],TblDieselgebruik[],2,1)*stookwaarde_diesel*bezettingsgraad,"")</f>
        <v/>
      </c>
      <c r="F24" s="43" t="str">
        <f>IFERROR(TblMaatregelscore2813[[#This Row],[Energie
inhoud
'[MJ']]]/stookwaarde_diesel/dichtheid_diesel*emissiefactor_diesel,"")</f>
        <v/>
      </c>
      <c r="G24" s="44"/>
      <c r="H24" s="44"/>
      <c r="I24" s="44"/>
      <c r="J24" s="45"/>
      <c r="K24" s="46"/>
      <c r="L24" s="46"/>
      <c r="M24" s="25" t="str">
        <f>IFERROR(
      TblMaatregelscore2813[[#This Row],[Score o.b.v. diesel]]*
          ((100%-TblMaatregelscore2813[[#This Row],[Aandeel 2e
energiebron
'[%']]])*INDEX(TblBrandstof[CO2 uitstoot verg 1l diesel],MATCH(TblMaatregelscore2813[[#This Row],[Energiebron]],TblBrandstof[Brandstof],0))+
          TblMaatregelscore2813[[#This Row],[Aandeel 2e
energiebron
'[%']]]*INDEX(TblBrandstof[CO2 uitstoot verg 1l diesel],MATCH(IF(OR(TblMaatregelscore2813[[#This Row],[2e energiebron]]="N.v.t.",TblMaatregelscore2813[[#This Row],[2e energiebron]]=""),TblMaatregelscore2813[[#This Row],[Energiebron]],TblMaatregelscore2813[[#This Row],[2e energiebron]]),TblBrandstof[Brandstof],0)))*
      IF(OR(TblMaatregelscore2813[[#This Row],[Type
motor]]="Elektrisch",TblMaatregelscore2813[[#This Row],[Hybride]]="Ja"),TblHybride[Waardering hybride],1)*
      IF(TblMaatregelscore2813[[#This Row],[Het Nieuwe
Draaien/
Rijden]]="Ja",TblHND[Waardering HND],1),"")</f>
        <v/>
      </c>
      <c r="N24" s="25" t="str">
        <f>IFERROR(TblMaatregelscore2813[[#This Row],[CO2-impact 
'[kg CO2']]]*VLOOKUP(TblMaatregelscore2813[[#This Row],[Type
motor]],TblMotortype[],2,0),"")</f>
        <v/>
      </c>
      <c r="O24" s="11" t="str">
        <f>IF(TblMaatregelscore2813[[#This Row],[In te zetten
materieel]]&lt;&gt;"",
    IF(TblMaatregelscore2813[[#This Row],[Vermogen
motor
'[kW']]]="","Motorvermogen niet gevuld",
    IF(TblMaatregelscore2813[[#This Row],[Inzet (verdeel 1000 uur over het materieel)]]="","Draaiuren niet gevuld","")),
  "")</f>
        <v/>
      </c>
    </row>
    <row r="25" spans="2:15" ht="13.5" thickBot="1" x14ac:dyDescent="0.25">
      <c r="B25" s="47"/>
      <c r="C25" s="47"/>
      <c r="D25" s="47"/>
      <c r="E25" s="48" t="str">
        <f>IFERROR(TblMaatregelscore2813[[#This Row],[Vermogen
motor
'[kW']]]*TblMaatregelscore2813[[#This Row],[Inzet (verdeel 1000 uur over het materieel)]]*VLOOKUP(TblMaatregelscore2813[[#This Row],[Vermogen
motor
'[kW']]],TblDieselgebruik[],2,1)*stookwaarde_diesel*bezettingsgraad,"")</f>
        <v/>
      </c>
      <c r="F25" s="48" t="str">
        <f>IFERROR(TblMaatregelscore2813[[#This Row],[Energie
inhoud
'[MJ']]]/stookwaarde_diesel/dichtheid_diesel*emissiefactor_diesel,"")</f>
        <v/>
      </c>
      <c r="G25" s="49"/>
      <c r="H25" s="49"/>
      <c r="I25" s="49"/>
      <c r="J25" s="50"/>
      <c r="K25" s="51"/>
      <c r="L25" s="51"/>
      <c r="M25" s="25" t="str">
        <f>IFERROR(
      TblMaatregelscore2813[[#This Row],[Score o.b.v. diesel]]*
          ((100%-TblMaatregelscore2813[[#This Row],[Aandeel 2e
energiebron
'[%']]])*INDEX(TblBrandstof[CO2 uitstoot verg 1l diesel],MATCH(TblMaatregelscore2813[[#This Row],[Energiebron]],TblBrandstof[Brandstof],0))+
          TblMaatregelscore2813[[#This Row],[Aandeel 2e
energiebron
'[%']]]*INDEX(TblBrandstof[CO2 uitstoot verg 1l diesel],MATCH(IF(OR(TblMaatregelscore2813[[#This Row],[2e energiebron]]="N.v.t.",TblMaatregelscore2813[[#This Row],[2e energiebron]]=""),TblMaatregelscore2813[[#This Row],[Energiebron]],TblMaatregelscore2813[[#This Row],[2e energiebron]]),TblBrandstof[Brandstof],0)))*
      IF(OR(TblMaatregelscore2813[[#This Row],[Type
motor]]="Elektrisch",TblMaatregelscore2813[[#This Row],[Hybride]]="Ja"),TblHybride[Waardering hybride],1)*
      IF(TblMaatregelscore2813[[#This Row],[Het Nieuwe
Draaien/
Rijden]]="Ja",TblHND[Waardering HND],1),"")</f>
        <v/>
      </c>
      <c r="N25" s="25" t="str">
        <f>IFERROR(TblMaatregelscore2813[[#This Row],[CO2-impact 
'[kg CO2']]]*VLOOKUP(TblMaatregelscore2813[[#This Row],[Type
motor]],TblMotortype[],2,0),"")</f>
        <v/>
      </c>
      <c r="O25" s="11" t="str">
        <f>IF(TblMaatregelscore2813[[#This Row],[In te zetten
materieel]]&lt;&gt;"",
    IF(TblMaatregelscore2813[[#This Row],[Vermogen
motor
'[kW']]]="","Motorvermogen niet gevuld",
    IF(TblMaatregelscore2813[[#This Row],[Inzet (verdeel 1000 uur over het materieel)]]="","Draaiuren niet gevuld","")),
  "")</f>
        <v/>
      </c>
    </row>
    <row r="26" spans="2:15" ht="13.5" thickBot="1" x14ac:dyDescent="0.25">
      <c r="B26" s="4" t="s">
        <v>157</v>
      </c>
      <c r="C26" s="12"/>
      <c r="D26" s="14">
        <f>SUM(TblMaatregelscore2813[Inzet (verdeel 1000 uur over het materieel)])</f>
        <v>0</v>
      </c>
      <c r="E26" s="13">
        <f>SUBTOTAL(109,TblMaatregelscore2813[Energie
inhoud
'[MJ']])</f>
        <v>0</v>
      </c>
      <c r="F26" s="14">
        <f>SUBTOTAL(109,TblMaatregelscore2813[Score o.b.v. diesel])</f>
        <v>0</v>
      </c>
      <c r="G26" s="12"/>
      <c r="H26" s="12"/>
      <c r="I26" s="12"/>
      <c r="J26" s="12"/>
      <c r="K26" s="22"/>
      <c r="L26" s="22"/>
      <c r="M26" s="15">
        <f>SUBTOTAL(109,TblMaatregelscore2813[CO2-impact 
'[kg CO2']])</f>
        <v>0</v>
      </c>
      <c r="N26" s="16">
        <f>SUBTOTAL(109,TblMaatregelscore2813[Emissie
'[kg CO2']])</f>
        <v>0</v>
      </c>
      <c r="O26" s="12"/>
    </row>
    <row r="27" spans="2:15" x14ac:dyDescent="0.2">
      <c r="M27" s="5" t="s">
        <v>213</v>
      </c>
    </row>
    <row r="28" spans="2:15" x14ac:dyDescent="0.2">
      <c r="O28" s="5"/>
    </row>
    <row r="29" spans="2:15" x14ac:dyDescent="0.2">
      <c r="B29" s="6"/>
      <c r="O29" s="5"/>
    </row>
    <row r="30" spans="2:15" x14ac:dyDescent="0.2">
      <c r="B30" s="6"/>
      <c r="O30" s="7"/>
    </row>
    <row r="31" spans="2:15" x14ac:dyDescent="0.2">
      <c r="B31" s="6"/>
    </row>
  </sheetData>
  <sheetProtection algorithmName="SHA-512" hashValue="XVCwFmuIlGuynlz+KDtoDEG5kHHBspHL5/dtjXUzQypHP9YJLf2K0TbY2W5NMhpqqur9qyWnz9aMqWmhVyE4UA==" saltValue="y54GxRM/RQQlgTNR8uzklA==" spinCount="100000" sheet="1" selectLockedCells="1"/>
  <mergeCells count="4">
    <mergeCell ref="B2:C2"/>
    <mergeCell ref="D2:G2"/>
    <mergeCell ref="B3:C3"/>
    <mergeCell ref="D3:G3"/>
  </mergeCells>
  <dataValidations count="7">
    <dataValidation type="whole" allowBlank="1" showInputMessage="1" showErrorMessage="1" prompt="Numerieke waarde" sqref="D6:D25" xr:uid="{3C4EDBC8-3FA4-4CC6-BEDD-EF752F76E3D4}">
      <formula1>1</formula1>
      <formula2>999999</formula2>
    </dataValidation>
    <dataValidation type="list" allowBlank="1" showInputMessage="1" showErrorMessage="1" sqref="I6:I25" xr:uid="{384A70BA-85CF-4654-8812-1DD96173E627}">
      <formula1>INDIRECT(LEFT(SUBSTITUTE(SUBSTITUTE(H6," ","_"),"(","_"),10))</formula1>
    </dataValidation>
    <dataValidation type="list" allowBlank="1" showInputMessage="1" showErrorMessage="1" sqref="H6:H25" xr:uid="{EE1D5CFA-C7AF-480C-A504-A9505E160F60}">
      <formula1>INDIRECT(LEFT(G6,5))</formula1>
    </dataValidation>
    <dataValidation type="decimal" allowBlank="1" showInputMessage="1" showErrorMessage="1" sqref="J6:J25" xr:uid="{65688E79-0F8C-4ED7-8D5D-0C192CDC7BEC}">
      <formula1>0</formula1>
      <formula2>1</formula2>
    </dataValidation>
    <dataValidation type="list" allowBlank="1" showInputMessage="1" showErrorMessage="1" sqref="G4 K6:L25" xr:uid="{5C5CF252-2DBD-483C-BCA0-1E838EDCDAFF}">
      <formula1>"Ja,Nee"</formula1>
    </dataValidation>
    <dataValidation type="list" allowBlank="1" showInputMessage="1" showErrorMessage="1" sqref="G6:G25" xr:uid="{8739FF29-EA69-43CE-A7E6-EE5188588FC6}">
      <formula1>motortypes</formula1>
    </dataValidation>
    <dataValidation type="whole" errorStyle="warning" allowBlank="1" showInputMessage="1" showErrorMessage="1" error="waarde tussen 37 - 560 kW" prompt="Motorvermogen moet liggen tussen 37 - 560 kW" sqref="C6:C25" xr:uid="{8DE1E331-C04F-4607-8EEC-E9CFBD72CE3D}">
      <formula1>37</formula1>
      <formula2>560</formula2>
    </dataValidation>
  </dataValidations>
  <pageMargins left="0.25" right="0.25" top="0.75" bottom="0.75" header="0.3" footer="0.3"/>
  <pageSetup paperSize="9" scale="91" orientation="landscape" r:id="rId1"/>
  <drawing r:id="rId2"/>
  <legacyDrawing r:id="rId3"/>
  <mc:AlternateContent xmlns:mc="http://schemas.openxmlformats.org/markup-compatibility/2006">
    <mc:Choice Requires="x14">
      <controls>
        <mc:AlternateContent xmlns:mc="http://schemas.openxmlformats.org/markup-compatibility/2006">
          <mc:Choice Requires="x14">
            <control shapeId="22529" r:id="rId4" name="Button 1">
              <controlPr defaultSize="0" print="0" autoFill="0" autoPict="0" macro="[0]!export.export">
                <anchor moveWithCells="1" sizeWithCells="1">
                  <from>
                    <xdr:col>7</xdr:col>
                    <xdr:colOff>38100</xdr:colOff>
                    <xdr:row>1</xdr:row>
                    <xdr:rowOff>180975</xdr:rowOff>
                  </from>
                  <to>
                    <xdr:col>7</xdr:col>
                    <xdr:colOff>809625</xdr:colOff>
                    <xdr:row>2</xdr:row>
                    <xdr:rowOff>219075</xdr:rowOff>
                  </to>
                </anchor>
              </controlPr>
            </control>
          </mc:Choice>
        </mc:AlternateContent>
      </controls>
    </mc:Choice>
  </mc:AlternateContent>
  <tableParts count="1">
    <tablePart r:id="rId5"/>
  </tableParts>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DE83C41-CD46-406A-81BD-0C4B718A3E1B}">
  <sheetPr codeName="Blad5">
    <tabColor theme="5" tint="0.59999389629810485"/>
    <pageSetUpPr fitToPage="1"/>
  </sheetPr>
  <dimension ref="B1:O31"/>
  <sheetViews>
    <sheetView showGridLines="0" zoomScaleNormal="100" workbookViewId="0">
      <selection activeCell="B6" sqref="B6"/>
    </sheetView>
  </sheetViews>
  <sheetFormatPr defaultColWidth="11" defaultRowHeight="12.75" x14ac:dyDescent="0.2"/>
  <cols>
    <col min="1" max="1" width="2.625" style="4" customWidth="1"/>
    <col min="2" max="2" width="20.625" style="4" customWidth="1"/>
    <col min="3" max="4" width="10.625" style="4" customWidth="1"/>
    <col min="5" max="5" width="11.5" style="4" hidden="1" customWidth="1"/>
    <col min="6" max="6" width="9.375" style="4" hidden="1" customWidth="1"/>
    <col min="7" max="7" width="10.625" style="4" customWidth="1"/>
    <col min="8" max="9" width="20.625" style="4" customWidth="1"/>
    <col min="10" max="10" width="12.625" style="4" customWidth="1"/>
    <col min="11" max="11" width="7.625" style="20" bestFit="1" customWidth="1"/>
    <col min="12" max="12" width="7.625" style="20" customWidth="1"/>
    <col min="13" max="13" width="11.75" style="4" hidden="1" customWidth="1"/>
    <col min="14" max="14" width="12.625" style="4" customWidth="1"/>
    <col min="15" max="15" width="20.625" style="4" customWidth="1"/>
    <col min="16" max="16" width="11.625" style="4" bestFit="1" customWidth="1"/>
    <col min="17" max="18" width="11" style="4"/>
    <col min="19" max="19" width="11.625" style="4" bestFit="1" customWidth="1"/>
    <col min="20" max="16384" width="11" style="4"/>
  </cols>
  <sheetData>
    <row r="1" spans="2:15" ht="14.25" x14ac:dyDescent="0.25">
      <c r="B1" s="8" t="s">
        <v>219</v>
      </c>
    </row>
    <row r="2" spans="2:15" ht="13.5" thickBot="1" x14ac:dyDescent="0.25">
      <c r="B2" s="86" t="s">
        <v>183</v>
      </c>
      <c r="C2" s="87"/>
      <c r="D2" s="96"/>
      <c r="E2" s="97"/>
      <c r="F2" s="97"/>
      <c r="G2" s="98"/>
    </row>
    <row r="3" spans="2:15" ht="13.5" customHeight="1" thickTop="1" thickBot="1" x14ac:dyDescent="0.25">
      <c r="B3" s="88" t="s">
        <v>184</v>
      </c>
      <c r="C3" s="89"/>
      <c r="D3" s="99"/>
      <c r="E3" s="100"/>
      <c r="F3" s="100"/>
      <c r="G3" s="101"/>
    </row>
    <row r="4" spans="2:15" ht="13.5" thickTop="1" x14ac:dyDescent="0.2"/>
    <row r="5" spans="2:15" ht="80.25" x14ac:dyDescent="0.25">
      <c r="B5" s="9" t="s">
        <v>204</v>
      </c>
      <c r="C5" s="17" t="s">
        <v>203</v>
      </c>
      <c r="D5" s="17" t="s">
        <v>199</v>
      </c>
      <c r="E5" s="17" t="s">
        <v>206</v>
      </c>
      <c r="F5" s="17" t="s">
        <v>207</v>
      </c>
      <c r="G5" s="18" t="s">
        <v>205</v>
      </c>
      <c r="H5" s="18" t="s">
        <v>171</v>
      </c>
      <c r="I5" s="19" t="s">
        <v>202</v>
      </c>
      <c r="J5" s="17" t="s">
        <v>208</v>
      </c>
      <c r="K5" s="21" t="s">
        <v>39</v>
      </c>
      <c r="L5" s="23" t="s">
        <v>269</v>
      </c>
      <c r="M5" s="24" t="s">
        <v>214</v>
      </c>
      <c r="N5" s="17" t="s">
        <v>221</v>
      </c>
      <c r="O5" s="4" t="s">
        <v>185</v>
      </c>
    </row>
    <row r="6" spans="2:15" x14ac:dyDescent="0.2">
      <c r="B6" s="42"/>
      <c r="C6" s="42"/>
      <c r="D6" s="42"/>
      <c r="E6" s="43" t="str">
        <f>IFERROR(TblMaatregelscore28134[[#This Row],[Vermogen
motor
'[kW']]]*TblMaatregelscore28134[[#This Row],[Inzet (verdeel 1000 uur over het materieel)]]*VLOOKUP(TblMaatregelscore28134[[#This Row],[Vermogen
motor
'[kW']]],TblDieselgebruik[],2,1)*stookwaarde_diesel*bezettingsgraad,"")</f>
        <v/>
      </c>
      <c r="F6" s="43" t="str">
        <f>IFERROR(TblMaatregelscore28134[[#This Row],[Energie
inhoud
'[MJ']]]/stookwaarde_diesel/dichtheid_diesel*emissiefactor_diesel,"")</f>
        <v/>
      </c>
      <c r="G6" s="44"/>
      <c r="H6" s="44"/>
      <c r="I6" s="44"/>
      <c r="J6" s="45"/>
      <c r="K6" s="46"/>
      <c r="L6" s="46"/>
      <c r="M6" s="25" t="str">
        <f>IFERROR(
      TblMaatregelscore28134[[#This Row],[Score o.b.v. diesel]]*
          ((100%-TblMaatregelscore28134[[#This Row],[Aandeel 2e
energiebron
'[%']]])*INDEX(TblBrandstof[CO2 uitstoot verg 1l diesel],MATCH(TblMaatregelscore28134[[#This Row],[Energiebron]],TblBrandstof[Brandstof],0))+
          TblMaatregelscore28134[[#This Row],[Aandeel 2e
energiebron
'[%']]]*INDEX(TblBrandstof[CO2 uitstoot verg 1l diesel],MATCH(IF(OR(TblMaatregelscore28134[[#This Row],[2e energiebron]]="N.v.t.",TblMaatregelscore28134[[#This Row],[2e energiebron]]=""),TblMaatregelscore28134[[#This Row],[Energiebron]],TblMaatregelscore28134[[#This Row],[2e energiebron]]),TblBrandstof[Brandstof],0)))*
      IF(OR(TblMaatregelscore28134[[#This Row],[Type
motor]]="Elektrisch",TblMaatregelscore28134[[#This Row],[Hybride]]="Ja"),TblHybride[Waardering hybride],1)*
      IF(TblMaatregelscore28134[[#This Row],[Het Nieuwe
Draaien/
Rijden]]="Ja",TblHND[Waardering HND],1),"")</f>
        <v/>
      </c>
      <c r="N6" s="25" t="str">
        <f>IFERROR(TblMaatregelscore28134[[#This Row],[CO2-impact 
'[kg CO2']]]*VLOOKUP(TblMaatregelscore28134[[#This Row],[Type
motor]],TblMotortype[],2,0),"")</f>
        <v/>
      </c>
      <c r="O6" s="11" t="str">
        <f>IF(TblMaatregelscore28134[[#This Row],[In te zetten
materieel]]&lt;&gt;"",
    IF(TblMaatregelscore28134[[#This Row],[Vermogen
motor
'[kW']]]="","Motorvermogen niet gevuld",
    IF(TblMaatregelscore28134[[#This Row],[Inzet (verdeel 1000 uur over het materieel)]]="","Draaiuren niet gevuld","")),
  "")</f>
        <v/>
      </c>
    </row>
    <row r="7" spans="2:15" x14ac:dyDescent="0.2">
      <c r="B7" s="47"/>
      <c r="C7" s="47"/>
      <c r="D7" s="47"/>
      <c r="E7" s="48" t="str">
        <f>IFERROR(TblMaatregelscore28134[[#This Row],[Vermogen
motor
'[kW']]]*TblMaatregelscore28134[[#This Row],[Inzet (verdeel 1000 uur over het materieel)]]*VLOOKUP(TblMaatregelscore28134[[#This Row],[Vermogen
motor
'[kW']]],TblDieselgebruik[],2,1)*stookwaarde_diesel*bezettingsgraad,"")</f>
        <v/>
      </c>
      <c r="F7" s="48" t="str">
        <f>IFERROR(TblMaatregelscore28134[[#This Row],[Energie
inhoud
'[MJ']]]/stookwaarde_diesel/dichtheid_diesel*emissiefactor_diesel,"")</f>
        <v/>
      </c>
      <c r="G7" s="49"/>
      <c r="H7" s="49"/>
      <c r="I7" s="49"/>
      <c r="J7" s="50"/>
      <c r="K7" s="51"/>
      <c r="L7" s="51"/>
      <c r="M7" s="25" t="str">
        <f>IFERROR(
      TblMaatregelscore28134[[#This Row],[Score o.b.v. diesel]]*
          ((100%-TblMaatregelscore28134[[#This Row],[Aandeel 2e
energiebron
'[%']]])*INDEX(TblBrandstof[CO2 uitstoot verg 1l diesel],MATCH(TblMaatregelscore28134[[#This Row],[Energiebron]],TblBrandstof[Brandstof],0))+
          TblMaatregelscore28134[[#This Row],[Aandeel 2e
energiebron
'[%']]]*INDEX(TblBrandstof[CO2 uitstoot verg 1l diesel],MATCH(IF(OR(TblMaatregelscore28134[[#This Row],[2e energiebron]]="N.v.t.",TblMaatregelscore28134[[#This Row],[2e energiebron]]=""),TblMaatregelscore28134[[#This Row],[Energiebron]],TblMaatregelscore28134[[#This Row],[2e energiebron]]),TblBrandstof[Brandstof],0)))*
      IF(OR(TblMaatregelscore28134[[#This Row],[Type
motor]]="Elektrisch",TblMaatregelscore28134[[#This Row],[Hybride]]="Ja"),TblHybride[Waardering hybride],1)*
      IF(TblMaatregelscore28134[[#This Row],[Het Nieuwe
Draaien/
Rijden]]="Ja",TblHND[Waardering HND],1),"")</f>
        <v/>
      </c>
      <c r="N7" s="25" t="str">
        <f>IFERROR(TblMaatregelscore28134[[#This Row],[CO2-impact 
'[kg CO2']]]*VLOOKUP(TblMaatregelscore28134[[#This Row],[Type
motor]],TblMotortype[],2,0),"")</f>
        <v/>
      </c>
      <c r="O7" s="11" t="str">
        <f>IF(TblMaatregelscore28134[[#This Row],[In te zetten
materieel]]&lt;&gt;"",
    IF(TblMaatregelscore28134[[#This Row],[Vermogen
motor
'[kW']]]="","Motorvermogen niet gevuld",
    IF(TblMaatregelscore28134[[#This Row],[Inzet (verdeel 1000 uur over het materieel)]]="","Draaiuren niet gevuld","")),
  "")</f>
        <v/>
      </c>
    </row>
    <row r="8" spans="2:15" x14ac:dyDescent="0.2">
      <c r="B8" s="42"/>
      <c r="C8" s="42"/>
      <c r="D8" s="42"/>
      <c r="E8" s="43" t="str">
        <f>IFERROR(TblMaatregelscore28134[[#This Row],[Vermogen
motor
'[kW']]]*TblMaatregelscore28134[[#This Row],[Inzet (verdeel 1000 uur over het materieel)]]*VLOOKUP(TblMaatregelscore28134[[#This Row],[Vermogen
motor
'[kW']]],TblDieselgebruik[],2,1)*stookwaarde_diesel*bezettingsgraad,"")</f>
        <v/>
      </c>
      <c r="F8" s="43" t="str">
        <f>IFERROR(TblMaatregelscore28134[[#This Row],[Energie
inhoud
'[MJ']]]/stookwaarde_diesel/dichtheid_diesel*emissiefactor_diesel,"")</f>
        <v/>
      </c>
      <c r="G8" s="44"/>
      <c r="H8" s="44"/>
      <c r="I8" s="44"/>
      <c r="J8" s="45"/>
      <c r="K8" s="46"/>
      <c r="L8" s="46"/>
      <c r="M8" s="25" t="str">
        <f>IFERROR(
      TblMaatregelscore28134[[#This Row],[Score o.b.v. diesel]]*
          ((100%-TblMaatregelscore28134[[#This Row],[Aandeel 2e
energiebron
'[%']]])*INDEX(TblBrandstof[CO2 uitstoot verg 1l diesel],MATCH(TblMaatregelscore28134[[#This Row],[Energiebron]],TblBrandstof[Brandstof],0))+
          TblMaatregelscore28134[[#This Row],[Aandeel 2e
energiebron
'[%']]]*INDEX(TblBrandstof[CO2 uitstoot verg 1l diesel],MATCH(IF(OR(TblMaatregelscore28134[[#This Row],[2e energiebron]]="N.v.t.",TblMaatregelscore28134[[#This Row],[2e energiebron]]=""),TblMaatregelscore28134[[#This Row],[Energiebron]],TblMaatregelscore28134[[#This Row],[2e energiebron]]),TblBrandstof[Brandstof],0)))*
      IF(OR(TblMaatregelscore28134[[#This Row],[Type
motor]]="Elektrisch",TblMaatregelscore28134[[#This Row],[Hybride]]="Ja"),TblHybride[Waardering hybride],1)*
      IF(TblMaatregelscore28134[[#This Row],[Het Nieuwe
Draaien/
Rijden]]="Ja",TblHND[Waardering HND],1),"")</f>
        <v/>
      </c>
      <c r="N8" s="25" t="str">
        <f>IFERROR(TblMaatregelscore28134[[#This Row],[CO2-impact 
'[kg CO2']]]*VLOOKUP(TblMaatregelscore28134[[#This Row],[Type
motor]],TblMotortype[],2,0),"")</f>
        <v/>
      </c>
      <c r="O8" s="11" t="str">
        <f>IF(TblMaatregelscore28134[[#This Row],[In te zetten
materieel]]&lt;&gt;"",
    IF(TblMaatregelscore28134[[#This Row],[Vermogen
motor
'[kW']]]="","Motorvermogen niet gevuld",
    IF(TblMaatregelscore28134[[#This Row],[Inzet (verdeel 1000 uur over het materieel)]]="","Draaiuren niet gevuld","")),
  "")</f>
        <v/>
      </c>
    </row>
    <row r="9" spans="2:15" x14ac:dyDescent="0.2">
      <c r="B9" s="47"/>
      <c r="C9" s="47"/>
      <c r="D9" s="47"/>
      <c r="E9" s="48" t="str">
        <f>IFERROR(TblMaatregelscore28134[[#This Row],[Vermogen
motor
'[kW']]]*TblMaatregelscore28134[[#This Row],[Inzet (verdeel 1000 uur over het materieel)]]*VLOOKUP(TblMaatregelscore28134[[#This Row],[Vermogen
motor
'[kW']]],TblDieselgebruik[],2,1)*stookwaarde_diesel*bezettingsgraad,"")</f>
        <v/>
      </c>
      <c r="F9" s="48" t="str">
        <f>IFERROR(TblMaatregelscore28134[[#This Row],[Energie
inhoud
'[MJ']]]/stookwaarde_diesel/dichtheid_diesel*emissiefactor_diesel,"")</f>
        <v/>
      </c>
      <c r="G9" s="49"/>
      <c r="H9" s="49"/>
      <c r="I9" s="49"/>
      <c r="J9" s="50"/>
      <c r="K9" s="51"/>
      <c r="L9" s="51"/>
      <c r="M9" s="25" t="str">
        <f>IFERROR(
      TblMaatregelscore28134[[#This Row],[Score o.b.v. diesel]]*
          ((100%-TblMaatregelscore28134[[#This Row],[Aandeel 2e
energiebron
'[%']]])*INDEX(TblBrandstof[CO2 uitstoot verg 1l diesel],MATCH(TblMaatregelscore28134[[#This Row],[Energiebron]],TblBrandstof[Brandstof],0))+
          TblMaatregelscore28134[[#This Row],[Aandeel 2e
energiebron
'[%']]]*INDEX(TblBrandstof[CO2 uitstoot verg 1l diesel],MATCH(IF(OR(TblMaatregelscore28134[[#This Row],[2e energiebron]]="N.v.t.",TblMaatregelscore28134[[#This Row],[2e energiebron]]=""),TblMaatregelscore28134[[#This Row],[Energiebron]],TblMaatregelscore28134[[#This Row],[2e energiebron]]),TblBrandstof[Brandstof],0)))*
      IF(OR(TblMaatregelscore28134[[#This Row],[Type
motor]]="Elektrisch",TblMaatregelscore28134[[#This Row],[Hybride]]="Ja"),TblHybride[Waardering hybride],1)*
      IF(TblMaatregelscore28134[[#This Row],[Het Nieuwe
Draaien/
Rijden]]="Ja",TblHND[Waardering HND],1),"")</f>
        <v/>
      </c>
      <c r="N9" s="25" t="str">
        <f>IFERROR(TblMaatregelscore28134[[#This Row],[CO2-impact 
'[kg CO2']]]*VLOOKUP(TblMaatregelscore28134[[#This Row],[Type
motor]],TblMotortype[],2,0),"")</f>
        <v/>
      </c>
      <c r="O9" s="11" t="str">
        <f>IF(TblMaatregelscore28134[[#This Row],[In te zetten
materieel]]&lt;&gt;"",
    IF(TblMaatregelscore28134[[#This Row],[Vermogen
motor
'[kW']]]="","Motorvermogen niet gevuld",
    IF(TblMaatregelscore28134[[#This Row],[Inzet (verdeel 1000 uur over het materieel)]]="","Draaiuren niet gevuld","")),
  "")</f>
        <v/>
      </c>
    </row>
    <row r="10" spans="2:15" x14ac:dyDescent="0.2">
      <c r="B10" s="42"/>
      <c r="C10" s="42"/>
      <c r="D10" s="42"/>
      <c r="E10" s="43" t="str">
        <f>IFERROR(TblMaatregelscore28134[[#This Row],[Vermogen
motor
'[kW']]]*TblMaatregelscore28134[[#This Row],[Inzet (verdeel 1000 uur over het materieel)]]*VLOOKUP(TblMaatregelscore28134[[#This Row],[Vermogen
motor
'[kW']]],TblDieselgebruik[],2,1)*stookwaarde_diesel*bezettingsgraad,"")</f>
        <v/>
      </c>
      <c r="F10" s="43" t="str">
        <f>IFERROR(TblMaatregelscore28134[[#This Row],[Energie
inhoud
'[MJ']]]/stookwaarde_diesel/dichtheid_diesel*emissiefactor_diesel,"")</f>
        <v/>
      </c>
      <c r="G10" s="44"/>
      <c r="H10" s="44"/>
      <c r="I10" s="44"/>
      <c r="J10" s="45"/>
      <c r="K10" s="46"/>
      <c r="L10" s="46"/>
      <c r="M10" s="25" t="str">
        <f>IFERROR(
      TblMaatregelscore28134[[#This Row],[Score o.b.v. diesel]]*
          ((100%-TblMaatregelscore28134[[#This Row],[Aandeel 2e
energiebron
'[%']]])*INDEX(TblBrandstof[CO2 uitstoot verg 1l diesel],MATCH(TblMaatregelscore28134[[#This Row],[Energiebron]],TblBrandstof[Brandstof],0))+
          TblMaatregelscore28134[[#This Row],[Aandeel 2e
energiebron
'[%']]]*INDEX(TblBrandstof[CO2 uitstoot verg 1l diesel],MATCH(IF(OR(TblMaatregelscore28134[[#This Row],[2e energiebron]]="N.v.t.",TblMaatregelscore28134[[#This Row],[2e energiebron]]=""),TblMaatregelscore28134[[#This Row],[Energiebron]],TblMaatregelscore28134[[#This Row],[2e energiebron]]),TblBrandstof[Brandstof],0)))*
      IF(OR(TblMaatregelscore28134[[#This Row],[Type
motor]]="Elektrisch",TblMaatregelscore28134[[#This Row],[Hybride]]="Ja"),TblHybride[Waardering hybride],1)*
      IF(TblMaatregelscore28134[[#This Row],[Het Nieuwe
Draaien/
Rijden]]="Ja",TblHND[Waardering HND],1),"")</f>
        <v/>
      </c>
      <c r="N10" s="25" t="str">
        <f>IFERROR(TblMaatregelscore28134[[#This Row],[CO2-impact 
'[kg CO2']]]*VLOOKUP(TblMaatregelscore28134[[#This Row],[Type
motor]],TblMotortype[],2,0),"")</f>
        <v/>
      </c>
      <c r="O10" s="11" t="str">
        <f>IF(TblMaatregelscore28134[[#This Row],[In te zetten
materieel]]&lt;&gt;"",
    IF(TblMaatregelscore28134[[#This Row],[Vermogen
motor
'[kW']]]="","Motorvermogen niet gevuld",
    IF(TblMaatregelscore28134[[#This Row],[Inzet (verdeel 1000 uur over het materieel)]]="","Draaiuren niet gevuld","")),
  "")</f>
        <v/>
      </c>
    </row>
    <row r="11" spans="2:15" x14ac:dyDescent="0.2">
      <c r="B11" s="47"/>
      <c r="C11" s="47"/>
      <c r="D11" s="47"/>
      <c r="E11" s="48" t="str">
        <f>IFERROR(TblMaatregelscore28134[[#This Row],[Vermogen
motor
'[kW']]]*TblMaatregelscore28134[[#This Row],[Inzet (verdeel 1000 uur over het materieel)]]*VLOOKUP(TblMaatregelscore28134[[#This Row],[Vermogen
motor
'[kW']]],TblDieselgebruik[],2,1)*stookwaarde_diesel*bezettingsgraad,"")</f>
        <v/>
      </c>
      <c r="F11" s="48" t="str">
        <f>IFERROR(TblMaatregelscore28134[[#This Row],[Energie
inhoud
'[MJ']]]/stookwaarde_diesel/dichtheid_diesel*emissiefactor_diesel,"")</f>
        <v/>
      </c>
      <c r="G11" s="49"/>
      <c r="H11" s="49"/>
      <c r="I11" s="49"/>
      <c r="J11" s="50"/>
      <c r="K11" s="51"/>
      <c r="L11" s="51"/>
      <c r="M11" s="25" t="str">
        <f>IFERROR(
      TblMaatregelscore28134[[#This Row],[Score o.b.v. diesel]]*
          ((100%-TblMaatregelscore28134[[#This Row],[Aandeel 2e
energiebron
'[%']]])*INDEX(TblBrandstof[CO2 uitstoot verg 1l diesel],MATCH(TblMaatregelscore28134[[#This Row],[Energiebron]],TblBrandstof[Brandstof],0))+
          TblMaatregelscore28134[[#This Row],[Aandeel 2e
energiebron
'[%']]]*INDEX(TblBrandstof[CO2 uitstoot verg 1l diesel],MATCH(IF(OR(TblMaatregelscore28134[[#This Row],[2e energiebron]]="N.v.t.",TblMaatregelscore28134[[#This Row],[2e energiebron]]=""),TblMaatregelscore28134[[#This Row],[Energiebron]],TblMaatregelscore28134[[#This Row],[2e energiebron]]),TblBrandstof[Brandstof],0)))*
      IF(OR(TblMaatregelscore28134[[#This Row],[Type
motor]]="Elektrisch",TblMaatregelscore28134[[#This Row],[Hybride]]="Ja"),TblHybride[Waardering hybride],1)*
      IF(TblMaatregelscore28134[[#This Row],[Het Nieuwe
Draaien/
Rijden]]="Ja",TblHND[Waardering HND],1),"")</f>
        <v/>
      </c>
      <c r="N11" s="25" t="str">
        <f>IFERROR(TblMaatregelscore28134[[#This Row],[CO2-impact 
'[kg CO2']]]*VLOOKUP(TblMaatregelscore28134[[#This Row],[Type
motor]],TblMotortype[],2,0),"")</f>
        <v/>
      </c>
      <c r="O11" s="11" t="str">
        <f>IF(TblMaatregelscore28134[[#This Row],[In te zetten
materieel]]&lt;&gt;"",
    IF(TblMaatregelscore28134[[#This Row],[Vermogen
motor
'[kW']]]="","Motorvermogen niet gevuld",
    IF(TblMaatregelscore28134[[#This Row],[Inzet (verdeel 1000 uur over het materieel)]]="","Draaiuren niet gevuld","")),
  "")</f>
        <v/>
      </c>
    </row>
    <row r="12" spans="2:15" x14ac:dyDescent="0.2">
      <c r="B12" s="42"/>
      <c r="C12" s="42"/>
      <c r="D12" s="42"/>
      <c r="E12" s="43" t="str">
        <f>IFERROR(TblMaatregelscore28134[[#This Row],[Vermogen
motor
'[kW']]]*TblMaatregelscore28134[[#This Row],[Inzet (verdeel 1000 uur over het materieel)]]*VLOOKUP(TblMaatregelscore28134[[#This Row],[Vermogen
motor
'[kW']]],TblDieselgebruik[],2,1)*stookwaarde_diesel*bezettingsgraad,"")</f>
        <v/>
      </c>
      <c r="F12" s="43" t="str">
        <f>IFERROR(TblMaatregelscore28134[[#This Row],[Energie
inhoud
'[MJ']]]/stookwaarde_diesel/dichtheid_diesel*emissiefactor_diesel,"")</f>
        <v/>
      </c>
      <c r="G12" s="44"/>
      <c r="H12" s="44"/>
      <c r="I12" s="44"/>
      <c r="J12" s="45"/>
      <c r="K12" s="46"/>
      <c r="L12" s="46"/>
      <c r="M12" s="25" t="str">
        <f>IFERROR(
      TblMaatregelscore28134[[#This Row],[Score o.b.v. diesel]]*
          ((100%-TblMaatregelscore28134[[#This Row],[Aandeel 2e
energiebron
'[%']]])*INDEX(TblBrandstof[CO2 uitstoot verg 1l diesel],MATCH(TblMaatregelscore28134[[#This Row],[Energiebron]],TblBrandstof[Brandstof],0))+
          TblMaatregelscore28134[[#This Row],[Aandeel 2e
energiebron
'[%']]]*INDEX(TblBrandstof[CO2 uitstoot verg 1l diesel],MATCH(IF(OR(TblMaatregelscore28134[[#This Row],[2e energiebron]]="N.v.t.",TblMaatregelscore28134[[#This Row],[2e energiebron]]=""),TblMaatregelscore28134[[#This Row],[Energiebron]],TblMaatregelscore28134[[#This Row],[2e energiebron]]),TblBrandstof[Brandstof],0)))*
      IF(OR(TblMaatregelscore28134[[#This Row],[Type
motor]]="Elektrisch",TblMaatregelscore28134[[#This Row],[Hybride]]="Ja"),TblHybride[Waardering hybride],1)*
      IF(TblMaatregelscore28134[[#This Row],[Het Nieuwe
Draaien/
Rijden]]="Ja",TblHND[Waardering HND],1),"")</f>
        <v/>
      </c>
      <c r="N12" s="25" t="str">
        <f>IFERROR(TblMaatregelscore28134[[#This Row],[CO2-impact 
'[kg CO2']]]*VLOOKUP(TblMaatregelscore28134[[#This Row],[Type
motor]],TblMotortype[],2,0),"")</f>
        <v/>
      </c>
      <c r="O12" s="11" t="str">
        <f>IF(TblMaatregelscore28134[[#This Row],[In te zetten
materieel]]&lt;&gt;"",
    IF(TblMaatregelscore28134[[#This Row],[Vermogen
motor
'[kW']]]="","Motorvermogen niet gevuld",
    IF(TblMaatregelscore28134[[#This Row],[Inzet (verdeel 1000 uur over het materieel)]]="","Draaiuren niet gevuld","")),
  "")</f>
        <v/>
      </c>
    </row>
    <row r="13" spans="2:15" x14ac:dyDescent="0.2">
      <c r="B13" s="47"/>
      <c r="C13" s="47"/>
      <c r="D13" s="47"/>
      <c r="E13" s="48" t="str">
        <f>IFERROR(TblMaatregelscore28134[[#This Row],[Vermogen
motor
'[kW']]]*TblMaatregelscore28134[[#This Row],[Inzet (verdeel 1000 uur over het materieel)]]*VLOOKUP(TblMaatregelscore28134[[#This Row],[Vermogen
motor
'[kW']]],TblDieselgebruik[],2,1)*stookwaarde_diesel*bezettingsgraad,"")</f>
        <v/>
      </c>
      <c r="F13" s="48" t="str">
        <f>IFERROR(TblMaatregelscore28134[[#This Row],[Energie
inhoud
'[MJ']]]/stookwaarde_diesel/dichtheid_diesel*emissiefactor_diesel,"")</f>
        <v/>
      </c>
      <c r="G13" s="49"/>
      <c r="H13" s="49"/>
      <c r="I13" s="49"/>
      <c r="J13" s="50"/>
      <c r="K13" s="51"/>
      <c r="L13" s="51"/>
      <c r="M13" s="25" t="str">
        <f>IFERROR(
      TblMaatregelscore28134[[#This Row],[Score o.b.v. diesel]]*
          ((100%-TblMaatregelscore28134[[#This Row],[Aandeel 2e
energiebron
'[%']]])*INDEX(TblBrandstof[CO2 uitstoot verg 1l diesel],MATCH(TblMaatregelscore28134[[#This Row],[Energiebron]],TblBrandstof[Brandstof],0))+
          TblMaatregelscore28134[[#This Row],[Aandeel 2e
energiebron
'[%']]]*INDEX(TblBrandstof[CO2 uitstoot verg 1l diesel],MATCH(IF(OR(TblMaatregelscore28134[[#This Row],[2e energiebron]]="N.v.t.",TblMaatregelscore28134[[#This Row],[2e energiebron]]=""),TblMaatregelscore28134[[#This Row],[Energiebron]],TblMaatregelscore28134[[#This Row],[2e energiebron]]),TblBrandstof[Brandstof],0)))*
      IF(OR(TblMaatregelscore28134[[#This Row],[Type
motor]]="Elektrisch",TblMaatregelscore28134[[#This Row],[Hybride]]="Ja"),TblHybride[Waardering hybride],1)*
      IF(TblMaatregelscore28134[[#This Row],[Het Nieuwe
Draaien/
Rijden]]="Ja",TblHND[Waardering HND],1),"")</f>
        <v/>
      </c>
      <c r="N13" s="25" t="str">
        <f>IFERROR(TblMaatregelscore28134[[#This Row],[CO2-impact 
'[kg CO2']]]*VLOOKUP(TblMaatregelscore28134[[#This Row],[Type
motor]],TblMotortype[],2,0),"")</f>
        <v/>
      </c>
      <c r="O13" s="11" t="str">
        <f>IF(TblMaatregelscore28134[[#This Row],[In te zetten
materieel]]&lt;&gt;"",
    IF(TblMaatregelscore28134[[#This Row],[Vermogen
motor
'[kW']]]="","Motorvermogen niet gevuld",
    IF(TblMaatregelscore28134[[#This Row],[Inzet (verdeel 1000 uur over het materieel)]]="","Draaiuren niet gevuld","")),
  "")</f>
        <v/>
      </c>
    </row>
    <row r="14" spans="2:15" x14ac:dyDescent="0.2">
      <c r="B14" s="42"/>
      <c r="C14" s="42"/>
      <c r="D14" s="42"/>
      <c r="E14" s="43" t="str">
        <f>IFERROR(TblMaatregelscore28134[[#This Row],[Vermogen
motor
'[kW']]]*TblMaatregelscore28134[[#This Row],[Inzet (verdeel 1000 uur over het materieel)]]*VLOOKUP(TblMaatregelscore28134[[#This Row],[Vermogen
motor
'[kW']]],TblDieselgebruik[],2,1)*stookwaarde_diesel*bezettingsgraad,"")</f>
        <v/>
      </c>
      <c r="F14" s="43" t="str">
        <f>IFERROR(TblMaatregelscore28134[[#This Row],[Energie
inhoud
'[MJ']]]/stookwaarde_diesel/dichtheid_diesel*emissiefactor_diesel,"")</f>
        <v/>
      </c>
      <c r="G14" s="44"/>
      <c r="H14" s="44"/>
      <c r="I14" s="44"/>
      <c r="J14" s="45"/>
      <c r="K14" s="46"/>
      <c r="L14" s="46"/>
      <c r="M14" s="25" t="str">
        <f>IFERROR(
      TblMaatregelscore28134[[#This Row],[Score o.b.v. diesel]]*
          ((100%-TblMaatregelscore28134[[#This Row],[Aandeel 2e
energiebron
'[%']]])*INDEX(TblBrandstof[CO2 uitstoot verg 1l diesel],MATCH(TblMaatregelscore28134[[#This Row],[Energiebron]],TblBrandstof[Brandstof],0))+
          TblMaatregelscore28134[[#This Row],[Aandeel 2e
energiebron
'[%']]]*INDEX(TblBrandstof[CO2 uitstoot verg 1l diesel],MATCH(IF(OR(TblMaatregelscore28134[[#This Row],[2e energiebron]]="N.v.t.",TblMaatregelscore28134[[#This Row],[2e energiebron]]=""),TblMaatregelscore28134[[#This Row],[Energiebron]],TblMaatregelscore28134[[#This Row],[2e energiebron]]),TblBrandstof[Brandstof],0)))*
      IF(OR(TblMaatregelscore28134[[#This Row],[Type
motor]]="Elektrisch",TblMaatregelscore28134[[#This Row],[Hybride]]="Ja"),TblHybride[Waardering hybride],1)*
      IF(TblMaatregelscore28134[[#This Row],[Het Nieuwe
Draaien/
Rijden]]="Ja",TblHND[Waardering HND],1),"")</f>
        <v/>
      </c>
      <c r="N14" s="25" t="str">
        <f>IFERROR(TblMaatregelscore28134[[#This Row],[CO2-impact 
'[kg CO2']]]*VLOOKUP(TblMaatregelscore28134[[#This Row],[Type
motor]],TblMotortype[],2,0),"")</f>
        <v/>
      </c>
      <c r="O14" s="11" t="str">
        <f>IF(TblMaatregelscore28134[[#This Row],[In te zetten
materieel]]&lt;&gt;"",
    IF(TblMaatregelscore28134[[#This Row],[Vermogen
motor
'[kW']]]="","Motorvermogen niet gevuld",
    IF(TblMaatregelscore28134[[#This Row],[Inzet (verdeel 1000 uur over het materieel)]]="","Draaiuren niet gevuld","")),
  "")</f>
        <v/>
      </c>
    </row>
    <row r="15" spans="2:15" x14ac:dyDescent="0.2">
      <c r="B15" s="47"/>
      <c r="C15" s="47"/>
      <c r="D15" s="47"/>
      <c r="E15" s="48" t="str">
        <f>IFERROR(TblMaatregelscore28134[[#This Row],[Vermogen
motor
'[kW']]]*TblMaatregelscore28134[[#This Row],[Inzet (verdeel 1000 uur over het materieel)]]*VLOOKUP(TblMaatregelscore28134[[#This Row],[Vermogen
motor
'[kW']]],TblDieselgebruik[],2,1)*stookwaarde_diesel*bezettingsgraad,"")</f>
        <v/>
      </c>
      <c r="F15" s="48" t="str">
        <f>IFERROR(TblMaatregelscore28134[[#This Row],[Energie
inhoud
'[MJ']]]/stookwaarde_diesel/dichtheid_diesel*emissiefactor_diesel,"")</f>
        <v/>
      </c>
      <c r="G15" s="49"/>
      <c r="H15" s="49"/>
      <c r="I15" s="49"/>
      <c r="J15" s="50"/>
      <c r="K15" s="51"/>
      <c r="L15" s="51"/>
      <c r="M15" s="25" t="str">
        <f>IFERROR(
      TblMaatregelscore28134[[#This Row],[Score o.b.v. diesel]]*
          ((100%-TblMaatregelscore28134[[#This Row],[Aandeel 2e
energiebron
'[%']]])*INDEX(TblBrandstof[CO2 uitstoot verg 1l diesel],MATCH(TblMaatregelscore28134[[#This Row],[Energiebron]],TblBrandstof[Brandstof],0))+
          TblMaatregelscore28134[[#This Row],[Aandeel 2e
energiebron
'[%']]]*INDEX(TblBrandstof[CO2 uitstoot verg 1l diesel],MATCH(IF(OR(TblMaatregelscore28134[[#This Row],[2e energiebron]]="N.v.t.",TblMaatregelscore28134[[#This Row],[2e energiebron]]=""),TblMaatregelscore28134[[#This Row],[Energiebron]],TblMaatregelscore28134[[#This Row],[2e energiebron]]),TblBrandstof[Brandstof],0)))*
      IF(OR(TblMaatregelscore28134[[#This Row],[Type
motor]]="Elektrisch",TblMaatregelscore28134[[#This Row],[Hybride]]="Ja"),TblHybride[Waardering hybride],1)*
      IF(TblMaatregelscore28134[[#This Row],[Het Nieuwe
Draaien/
Rijden]]="Ja",TblHND[Waardering HND],1),"")</f>
        <v/>
      </c>
      <c r="N15" s="25" t="str">
        <f>IFERROR(TblMaatregelscore28134[[#This Row],[CO2-impact 
'[kg CO2']]]*VLOOKUP(TblMaatregelscore28134[[#This Row],[Type
motor]],TblMotortype[],2,0),"")</f>
        <v/>
      </c>
      <c r="O15" s="11" t="str">
        <f>IF(TblMaatregelscore28134[[#This Row],[In te zetten
materieel]]&lt;&gt;"",
    IF(TblMaatregelscore28134[[#This Row],[Vermogen
motor
'[kW']]]="","Motorvermogen niet gevuld",
    IF(TblMaatregelscore28134[[#This Row],[Inzet (verdeel 1000 uur over het materieel)]]="","Draaiuren niet gevuld","")),
  "")</f>
        <v/>
      </c>
    </row>
    <row r="16" spans="2:15" x14ac:dyDescent="0.2">
      <c r="B16" s="42"/>
      <c r="C16" s="42"/>
      <c r="D16" s="42"/>
      <c r="E16" s="43" t="str">
        <f>IFERROR(TblMaatregelscore28134[[#This Row],[Vermogen
motor
'[kW']]]*TblMaatregelscore28134[[#This Row],[Inzet (verdeel 1000 uur over het materieel)]]*VLOOKUP(TblMaatregelscore28134[[#This Row],[Vermogen
motor
'[kW']]],TblDieselgebruik[],2,1)*stookwaarde_diesel*bezettingsgraad,"")</f>
        <v/>
      </c>
      <c r="F16" s="43" t="str">
        <f>IFERROR(TblMaatregelscore28134[[#This Row],[Energie
inhoud
'[MJ']]]/stookwaarde_diesel/dichtheid_diesel*emissiefactor_diesel,"")</f>
        <v/>
      </c>
      <c r="G16" s="44"/>
      <c r="H16" s="44"/>
      <c r="I16" s="44"/>
      <c r="J16" s="45"/>
      <c r="K16" s="46"/>
      <c r="L16" s="46"/>
      <c r="M16" s="25" t="str">
        <f>IFERROR(
      TblMaatregelscore28134[[#This Row],[Score o.b.v. diesel]]*
          ((100%-TblMaatregelscore28134[[#This Row],[Aandeel 2e
energiebron
'[%']]])*INDEX(TblBrandstof[CO2 uitstoot verg 1l diesel],MATCH(TblMaatregelscore28134[[#This Row],[Energiebron]],TblBrandstof[Brandstof],0))+
          TblMaatregelscore28134[[#This Row],[Aandeel 2e
energiebron
'[%']]]*INDEX(TblBrandstof[CO2 uitstoot verg 1l diesel],MATCH(IF(OR(TblMaatregelscore28134[[#This Row],[2e energiebron]]="N.v.t.",TblMaatregelscore28134[[#This Row],[2e energiebron]]=""),TblMaatregelscore28134[[#This Row],[Energiebron]],TblMaatregelscore28134[[#This Row],[2e energiebron]]),TblBrandstof[Brandstof],0)))*
      IF(OR(TblMaatregelscore28134[[#This Row],[Type
motor]]="Elektrisch",TblMaatregelscore28134[[#This Row],[Hybride]]="Ja"),TblHybride[Waardering hybride],1)*
      IF(TblMaatregelscore28134[[#This Row],[Het Nieuwe
Draaien/
Rijden]]="Ja",TblHND[Waardering HND],1),"")</f>
        <v/>
      </c>
      <c r="N16" s="25" t="str">
        <f>IFERROR(TblMaatregelscore28134[[#This Row],[CO2-impact 
'[kg CO2']]]*VLOOKUP(TblMaatregelscore28134[[#This Row],[Type
motor]],TblMotortype[],2,0),"")</f>
        <v/>
      </c>
      <c r="O16" s="11" t="str">
        <f>IF(TblMaatregelscore28134[[#This Row],[In te zetten
materieel]]&lt;&gt;"",
    IF(TblMaatregelscore28134[[#This Row],[Vermogen
motor
'[kW']]]="","Motorvermogen niet gevuld",
    IF(TblMaatregelscore28134[[#This Row],[Inzet (verdeel 1000 uur over het materieel)]]="","Draaiuren niet gevuld","")),
  "")</f>
        <v/>
      </c>
    </row>
    <row r="17" spans="2:15" x14ac:dyDescent="0.2">
      <c r="B17" s="47"/>
      <c r="C17" s="47"/>
      <c r="D17" s="47"/>
      <c r="E17" s="48" t="str">
        <f>IFERROR(TblMaatregelscore28134[[#This Row],[Vermogen
motor
'[kW']]]*TblMaatregelscore28134[[#This Row],[Inzet (verdeel 1000 uur over het materieel)]]*VLOOKUP(TblMaatregelscore28134[[#This Row],[Vermogen
motor
'[kW']]],TblDieselgebruik[],2,1)*stookwaarde_diesel*bezettingsgraad,"")</f>
        <v/>
      </c>
      <c r="F17" s="48" t="str">
        <f>IFERROR(TblMaatregelscore28134[[#This Row],[Energie
inhoud
'[MJ']]]/stookwaarde_diesel/dichtheid_diesel*emissiefactor_diesel,"")</f>
        <v/>
      </c>
      <c r="G17" s="49"/>
      <c r="H17" s="49"/>
      <c r="I17" s="49"/>
      <c r="J17" s="50"/>
      <c r="K17" s="51"/>
      <c r="L17" s="51"/>
      <c r="M17" s="25" t="str">
        <f>IFERROR(
      TblMaatregelscore28134[[#This Row],[Score o.b.v. diesel]]*
          ((100%-TblMaatregelscore28134[[#This Row],[Aandeel 2e
energiebron
'[%']]])*INDEX(TblBrandstof[CO2 uitstoot verg 1l diesel],MATCH(TblMaatregelscore28134[[#This Row],[Energiebron]],TblBrandstof[Brandstof],0))+
          TblMaatregelscore28134[[#This Row],[Aandeel 2e
energiebron
'[%']]]*INDEX(TblBrandstof[CO2 uitstoot verg 1l diesel],MATCH(IF(OR(TblMaatregelscore28134[[#This Row],[2e energiebron]]="N.v.t.",TblMaatregelscore28134[[#This Row],[2e energiebron]]=""),TblMaatregelscore28134[[#This Row],[Energiebron]],TblMaatregelscore28134[[#This Row],[2e energiebron]]),TblBrandstof[Brandstof],0)))*
      IF(OR(TblMaatregelscore28134[[#This Row],[Type
motor]]="Elektrisch",TblMaatregelscore28134[[#This Row],[Hybride]]="Ja"),TblHybride[Waardering hybride],1)*
      IF(TblMaatregelscore28134[[#This Row],[Het Nieuwe
Draaien/
Rijden]]="Ja",TblHND[Waardering HND],1),"")</f>
        <v/>
      </c>
      <c r="N17" s="25" t="str">
        <f>IFERROR(TblMaatregelscore28134[[#This Row],[CO2-impact 
'[kg CO2']]]*VLOOKUP(TblMaatregelscore28134[[#This Row],[Type
motor]],TblMotortype[],2,0),"")</f>
        <v/>
      </c>
      <c r="O17" s="11" t="str">
        <f>IF(TblMaatregelscore28134[[#This Row],[In te zetten
materieel]]&lt;&gt;"",
    IF(TblMaatregelscore28134[[#This Row],[Vermogen
motor
'[kW']]]="","Motorvermogen niet gevuld",
    IF(TblMaatregelscore28134[[#This Row],[Inzet (verdeel 1000 uur over het materieel)]]="","Draaiuren niet gevuld","")),
  "")</f>
        <v/>
      </c>
    </row>
    <row r="18" spans="2:15" x14ac:dyDescent="0.2">
      <c r="B18" s="42"/>
      <c r="C18" s="42"/>
      <c r="D18" s="42"/>
      <c r="E18" s="43" t="str">
        <f>IFERROR(TblMaatregelscore28134[[#This Row],[Vermogen
motor
'[kW']]]*TblMaatregelscore28134[[#This Row],[Inzet (verdeel 1000 uur over het materieel)]]*VLOOKUP(TblMaatregelscore28134[[#This Row],[Vermogen
motor
'[kW']]],TblDieselgebruik[],2,1)*stookwaarde_diesel*bezettingsgraad,"")</f>
        <v/>
      </c>
      <c r="F18" s="43" t="str">
        <f>IFERROR(TblMaatregelscore28134[[#This Row],[Energie
inhoud
'[MJ']]]/stookwaarde_diesel/dichtheid_diesel*emissiefactor_diesel,"")</f>
        <v/>
      </c>
      <c r="G18" s="44"/>
      <c r="H18" s="44"/>
      <c r="I18" s="44"/>
      <c r="J18" s="45"/>
      <c r="K18" s="46"/>
      <c r="L18" s="46"/>
      <c r="M18" s="25" t="str">
        <f>IFERROR(
      TblMaatregelscore28134[[#This Row],[Score o.b.v. diesel]]*
          ((100%-TblMaatregelscore28134[[#This Row],[Aandeel 2e
energiebron
'[%']]])*INDEX(TblBrandstof[CO2 uitstoot verg 1l diesel],MATCH(TblMaatregelscore28134[[#This Row],[Energiebron]],TblBrandstof[Brandstof],0))+
          TblMaatregelscore28134[[#This Row],[Aandeel 2e
energiebron
'[%']]]*INDEX(TblBrandstof[CO2 uitstoot verg 1l diesel],MATCH(IF(OR(TblMaatregelscore28134[[#This Row],[2e energiebron]]="N.v.t.",TblMaatregelscore28134[[#This Row],[2e energiebron]]=""),TblMaatregelscore28134[[#This Row],[Energiebron]],TblMaatregelscore28134[[#This Row],[2e energiebron]]),TblBrandstof[Brandstof],0)))*
      IF(OR(TblMaatregelscore28134[[#This Row],[Type
motor]]="Elektrisch",TblMaatregelscore28134[[#This Row],[Hybride]]="Ja"),TblHybride[Waardering hybride],1)*
      IF(TblMaatregelscore28134[[#This Row],[Het Nieuwe
Draaien/
Rijden]]="Ja",TblHND[Waardering HND],1),"")</f>
        <v/>
      </c>
      <c r="N18" s="25" t="str">
        <f>IFERROR(TblMaatregelscore28134[[#This Row],[CO2-impact 
'[kg CO2']]]*VLOOKUP(TblMaatregelscore28134[[#This Row],[Type
motor]],TblMotortype[],2,0),"")</f>
        <v/>
      </c>
      <c r="O18" s="11" t="str">
        <f>IF(TblMaatregelscore28134[[#This Row],[In te zetten
materieel]]&lt;&gt;"",
    IF(TblMaatregelscore28134[[#This Row],[Vermogen
motor
'[kW']]]="","Motorvermogen niet gevuld",
    IF(TblMaatregelscore28134[[#This Row],[Inzet (verdeel 1000 uur over het materieel)]]="","Draaiuren niet gevuld","")),
  "")</f>
        <v/>
      </c>
    </row>
    <row r="19" spans="2:15" x14ac:dyDescent="0.2">
      <c r="B19" s="47"/>
      <c r="C19" s="47"/>
      <c r="D19" s="47"/>
      <c r="E19" s="48" t="str">
        <f>IFERROR(TblMaatregelscore28134[[#This Row],[Vermogen
motor
'[kW']]]*TblMaatregelscore28134[[#This Row],[Inzet (verdeel 1000 uur over het materieel)]]*VLOOKUP(TblMaatregelscore28134[[#This Row],[Vermogen
motor
'[kW']]],TblDieselgebruik[],2,1)*stookwaarde_diesel*bezettingsgraad,"")</f>
        <v/>
      </c>
      <c r="F19" s="48" t="str">
        <f>IFERROR(TblMaatregelscore28134[[#This Row],[Energie
inhoud
'[MJ']]]/stookwaarde_diesel/dichtheid_diesel*emissiefactor_diesel,"")</f>
        <v/>
      </c>
      <c r="G19" s="49"/>
      <c r="H19" s="49"/>
      <c r="I19" s="49"/>
      <c r="J19" s="50"/>
      <c r="K19" s="51"/>
      <c r="L19" s="51"/>
      <c r="M19" s="25" t="str">
        <f>IFERROR(
      TblMaatregelscore28134[[#This Row],[Score o.b.v. diesel]]*
          ((100%-TblMaatregelscore28134[[#This Row],[Aandeel 2e
energiebron
'[%']]])*INDEX(TblBrandstof[CO2 uitstoot verg 1l diesel],MATCH(TblMaatregelscore28134[[#This Row],[Energiebron]],TblBrandstof[Brandstof],0))+
          TblMaatregelscore28134[[#This Row],[Aandeel 2e
energiebron
'[%']]]*INDEX(TblBrandstof[CO2 uitstoot verg 1l diesel],MATCH(IF(OR(TblMaatregelscore28134[[#This Row],[2e energiebron]]="N.v.t.",TblMaatregelscore28134[[#This Row],[2e energiebron]]=""),TblMaatregelscore28134[[#This Row],[Energiebron]],TblMaatregelscore28134[[#This Row],[2e energiebron]]),TblBrandstof[Brandstof],0)))*
      IF(OR(TblMaatregelscore28134[[#This Row],[Type
motor]]="Elektrisch",TblMaatregelscore28134[[#This Row],[Hybride]]="Ja"),TblHybride[Waardering hybride],1)*
      IF(TblMaatregelscore28134[[#This Row],[Het Nieuwe
Draaien/
Rijden]]="Ja",TblHND[Waardering HND],1),"")</f>
        <v/>
      </c>
      <c r="N19" s="25" t="str">
        <f>IFERROR(TblMaatregelscore28134[[#This Row],[CO2-impact 
'[kg CO2']]]*VLOOKUP(TblMaatregelscore28134[[#This Row],[Type
motor]],TblMotortype[],2,0),"")</f>
        <v/>
      </c>
      <c r="O19" s="11" t="str">
        <f>IF(TblMaatregelscore28134[[#This Row],[In te zetten
materieel]]&lt;&gt;"",
    IF(TblMaatregelscore28134[[#This Row],[Vermogen
motor
'[kW']]]="","Motorvermogen niet gevuld",
    IF(TblMaatregelscore28134[[#This Row],[Inzet (verdeel 1000 uur over het materieel)]]="","Draaiuren niet gevuld","")),
  "")</f>
        <v/>
      </c>
    </row>
    <row r="20" spans="2:15" x14ac:dyDescent="0.2">
      <c r="B20" s="42"/>
      <c r="C20" s="42"/>
      <c r="D20" s="42"/>
      <c r="E20" s="43" t="str">
        <f>IFERROR(TblMaatregelscore28134[[#This Row],[Vermogen
motor
'[kW']]]*TblMaatregelscore28134[[#This Row],[Inzet (verdeel 1000 uur over het materieel)]]*VLOOKUP(TblMaatregelscore28134[[#This Row],[Vermogen
motor
'[kW']]],TblDieselgebruik[],2,1)*stookwaarde_diesel*bezettingsgraad,"")</f>
        <v/>
      </c>
      <c r="F20" s="43" t="str">
        <f>IFERROR(TblMaatregelscore28134[[#This Row],[Energie
inhoud
'[MJ']]]/stookwaarde_diesel/dichtheid_diesel*emissiefactor_diesel,"")</f>
        <v/>
      </c>
      <c r="G20" s="44"/>
      <c r="H20" s="44"/>
      <c r="I20" s="44"/>
      <c r="J20" s="45"/>
      <c r="K20" s="46"/>
      <c r="L20" s="46"/>
      <c r="M20" s="25" t="str">
        <f>IFERROR(
      TblMaatregelscore28134[[#This Row],[Score o.b.v. diesel]]*
          ((100%-TblMaatregelscore28134[[#This Row],[Aandeel 2e
energiebron
'[%']]])*INDEX(TblBrandstof[CO2 uitstoot verg 1l diesel],MATCH(TblMaatregelscore28134[[#This Row],[Energiebron]],TblBrandstof[Brandstof],0))+
          TblMaatregelscore28134[[#This Row],[Aandeel 2e
energiebron
'[%']]]*INDEX(TblBrandstof[CO2 uitstoot verg 1l diesel],MATCH(IF(OR(TblMaatregelscore28134[[#This Row],[2e energiebron]]="N.v.t.",TblMaatregelscore28134[[#This Row],[2e energiebron]]=""),TblMaatregelscore28134[[#This Row],[Energiebron]],TblMaatregelscore28134[[#This Row],[2e energiebron]]),TblBrandstof[Brandstof],0)))*
      IF(OR(TblMaatregelscore28134[[#This Row],[Type
motor]]="Elektrisch",TblMaatregelscore28134[[#This Row],[Hybride]]="Ja"),TblHybride[Waardering hybride],1)*
      IF(TblMaatregelscore28134[[#This Row],[Het Nieuwe
Draaien/
Rijden]]="Ja",TblHND[Waardering HND],1),"")</f>
        <v/>
      </c>
      <c r="N20" s="25" t="str">
        <f>IFERROR(TblMaatregelscore28134[[#This Row],[CO2-impact 
'[kg CO2']]]*VLOOKUP(TblMaatregelscore28134[[#This Row],[Type
motor]],TblMotortype[],2,0),"")</f>
        <v/>
      </c>
      <c r="O20" s="11" t="str">
        <f>IF(TblMaatregelscore28134[[#This Row],[In te zetten
materieel]]&lt;&gt;"",
    IF(TblMaatregelscore28134[[#This Row],[Vermogen
motor
'[kW']]]="","Motorvermogen niet gevuld",
    IF(TblMaatregelscore28134[[#This Row],[Inzet (verdeel 1000 uur over het materieel)]]="","Draaiuren niet gevuld","")),
  "")</f>
        <v/>
      </c>
    </row>
    <row r="21" spans="2:15" x14ac:dyDescent="0.2">
      <c r="B21" s="47"/>
      <c r="C21" s="47"/>
      <c r="D21" s="47"/>
      <c r="E21" s="48" t="str">
        <f>IFERROR(TblMaatregelscore28134[[#This Row],[Vermogen
motor
'[kW']]]*TblMaatregelscore28134[[#This Row],[Inzet (verdeel 1000 uur over het materieel)]]*VLOOKUP(TblMaatregelscore28134[[#This Row],[Vermogen
motor
'[kW']]],TblDieselgebruik[],2,1)*stookwaarde_diesel*bezettingsgraad,"")</f>
        <v/>
      </c>
      <c r="F21" s="48" t="str">
        <f>IFERROR(TblMaatregelscore28134[[#This Row],[Energie
inhoud
'[MJ']]]/stookwaarde_diesel/dichtheid_diesel*emissiefactor_diesel,"")</f>
        <v/>
      </c>
      <c r="G21" s="49"/>
      <c r="H21" s="49"/>
      <c r="I21" s="49"/>
      <c r="J21" s="50"/>
      <c r="K21" s="51"/>
      <c r="L21" s="51"/>
      <c r="M21" s="25" t="str">
        <f>IFERROR(
      TblMaatregelscore28134[[#This Row],[Score o.b.v. diesel]]*
          ((100%-TblMaatregelscore28134[[#This Row],[Aandeel 2e
energiebron
'[%']]])*INDEX(TblBrandstof[CO2 uitstoot verg 1l diesel],MATCH(TblMaatregelscore28134[[#This Row],[Energiebron]],TblBrandstof[Brandstof],0))+
          TblMaatregelscore28134[[#This Row],[Aandeel 2e
energiebron
'[%']]]*INDEX(TblBrandstof[CO2 uitstoot verg 1l diesel],MATCH(IF(OR(TblMaatregelscore28134[[#This Row],[2e energiebron]]="N.v.t.",TblMaatregelscore28134[[#This Row],[2e energiebron]]=""),TblMaatregelscore28134[[#This Row],[Energiebron]],TblMaatregelscore28134[[#This Row],[2e energiebron]]),TblBrandstof[Brandstof],0)))*
      IF(OR(TblMaatregelscore28134[[#This Row],[Type
motor]]="Elektrisch",TblMaatregelscore28134[[#This Row],[Hybride]]="Ja"),TblHybride[Waardering hybride],1)*
      IF(TblMaatregelscore28134[[#This Row],[Het Nieuwe
Draaien/
Rijden]]="Ja",TblHND[Waardering HND],1),"")</f>
        <v/>
      </c>
      <c r="N21" s="25" t="str">
        <f>IFERROR(TblMaatregelscore28134[[#This Row],[CO2-impact 
'[kg CO2']]]*VLOOKUP(TblMaatregelscore28134[[#This Row],[Type
motor]],TblMotortype[],2,0),"")</f>
        <v/>
      </c>
      <c r="O21" s="11" t="str">
        <f>IF(TblMaatregelscore28134[[#This Row],[In te zetten
materieel]]&lt;&gt;"",
    IF(TblMaatregelscore28134[[#This Row],[Vermogen
motor
'[kW']]]="","Motorvermogen niet gevuld",
    IF(TblMaatregelscore28134[[#This Row],[Inzet (verdeel 1000 uur over het materieel)]]="","Draaiuren niet gevuld","")),
  "")</f>
        <v/>
      </c>
    </row>
    <row r="22" spans="2:15" x14ac:dyDescent="0.2">
      <c r="B22" s="42"/>
      <c r="C22" s="42"/>
      <c r="D22" s="42"/>
      <c r="E22" s="43" t="str">
        <f>IFERROR(TblMaatregelscore28134[[#This Row],[Vermogen
motor
'[kW']]]*TblMaatregelscore28134[[#This Row],[Inzet (verdeel 1000 uur over het materieel)]]*VLOOKUP(TblMaatregelscore28134[[#This Row],[Vermogen
motor
'[kW']]],TblDieselgebruik[],2,1)*stookwaarde_diesel*bezettingsgraad,"")</f>
        <v/>
      </c>
      <c r="F22" s="43" t="str">
        <f>IFERROR(TblMaatregelscore28134[[#This Row],[Energie
inhoud
'[MJ']]]/stookwaarde_diesel/dichtheid_diesel*emissiefactor_diesel,"")</f>
        <v/>
      </c>
      <c r="G22" s="44"/>
      <c r="H22" s="44"/>
      <c r="I22" s="44"/>
      <c r="J22" s="45"/>
      <c r="K22" s="46"/>
      <c r="L22" s="46"/>
      <c r="M22" s="25" t="str">
        <f>IFERROR(
      TblMaatregelscore28134[[#This Row],[Score o.b.v. diesel]]*
          ((100%-TblMaatregelscore28134[[#This Row],[Aandeel 2e
energiebron
'[%']]])*INDEX(TblBrandstof[CO2 uitstoot verg 1l diesel],MATCH(TblMaatregelscore28134[[#This Row],[Energiebron]],TblBrandstof[Brandstof],0))+
          TblMaatregelscore28134[[#This Row],[Aandeel 2e
energiebron
'[%']]]*INDEX(TblBrandstof[CO2 uitstoot verg 1l diesel],MATCH(IF(OR(TblMaatregelscore28134[[#This Row],[2e energiebron]]="N.v.t.",TblMaatregelscore28134[[#This Row],[2e energiebron]]=""),TblMaatregelscore28134[[#This Row],[Energiebron]],TblMaatregelscore28134[[#This Row],[2e energiebron]]),TblBrandstof[Brandstof],0)))*
      IF(OR(TblMaatregelscore28134[[#This Row],[Type
motor]]="Elektrisch",TblMaatregelscore28134[[#This Row],[Hybride]]="Ja"),TblHybride[Waardering hybride],1)*
      IF(TblMaatregelscore28134[[#This Row],[Het Nieuwe
Draaien/
Rijden]]="Ja",TblHND[Waardering HND],1),"")</f>
        <v/>
      </c>
      <c r="N22" s="25" t="str">
        <f>IFERROR(TblMaatregelscore28134[[#This Row],[CO2-impact 
'[kg CO2']]]*VLOOKUP(TblMaatregelscore28134[[#This Row],[Type
motor]],TblMotortype[],2,0),"")</f>
        <v/>
      </c>
      <c r="O22" s="11" t="str">
        <f>IF(TblMaatregelscore28134[[#This Row],[In te zetten
materieel]]&lt;&gt;"",
    IF(TblMaatregelscore28134[[#This Row],[Vermogen
motor
'[kW']]]="","Motorvermogen niet gevuld",
    IF(TblMaatregelscore28134[[#This Row],[Inzet (verdeel 1000 uur over het materieel)]]="","Draaiuren niet gevuld","")),
  "")</f>
        <v/>
      </c>
    </row>
    <row r="23" spans="2:15" x14ac:dyDescent="0.2">
      <c r="B23" s="47"/>
      <c r="C23" s="47"/>
      <c r="D23" s="47"/>
      <c r="E23" s="48" t="str">
        <f>IFERROR(TblMaatregelscore28134[[#This Row],[Vermogen
motor
'[kW']]]*TblMaatregelscore28134[[#This Row],[Inzet (verdeel 1000 uur over het materieel)]]*VLOOKUP(TblMaatregelscore28134[[#This Row],[Vermogen
motor
'[kW']]],TblDieselgebruik[],2,1)*stookwaarde_diesel*bezettingsgraad,"")</f>
        <v/>
      </c>
      <c r="F23" s="48" t="str">
        <f>IFERROR(TblMaatregelscore28134[[#This Row],[Energie
inhoud
'[MJ']]]/stookwaarde_diesel/dichtheid_diesel*emissiefactor_diesel,"")</f>
        <v/>
      </c>
      <c r="G23" s="49"/>
      <c r="H23" s="49"/>
      <c r="I23" s="49"/>
      <c r="J23" s="50"/>
      <c r="K23" s="51"/>
      <c r="L23" s="51"/>
      <c r="M23" s="25" t="str">
        <f>IFERROR(
      TblMaatregelscore28134[[#This Row],[Score o.b.v. diesel]]*
          ((100%-TblMaatregelscore28134[[#This Row],[Aandeel 2e
energiebron
'[%']]])*INDEX(TblBrandstof[CO2 uitstoot verg 1l diesel],MATCH(TblMaatregelscore28134[[#This Row],[Energiebron]],TblBrandstof[Brandstof],0))+
          TblMaatregelscore28134[[#This Row],[Aandeel 2e
energiebron
'[%']]]*INDEX(TblBrandstof[CO2 uitstoot verg 1l diesel],MATCH(IF(OR(TblMaatregelscore28134[[#This Row],[2e energiebron]]="N.v.t.",TblMaatregelscore28134[[#This Row],[2e energiebron]]=""),TblMaatregelscore28134[[#This Row],[Energiebron]],TblMaatregelscore28134[[#This Row],[2e energiebron]]),TblBrandstof[Brandstof],0)))*
      IF(OR(TblMaatregelscore28134[[#This Row],[Type
motor]]="Elektrisch",TblMaatregelscore28134[[#This Row],[Hybride]]="Ja"),TblHybride[Waardering hybride],1)*
      IF(TblMaatregelscore28134[[#This Row],[Het Nieuwe
Draaien/
Rijden]]="Ja",TblHND[Waardering HND],1),"")</f>
        <v/>
      </c>
      <c r="N23" s="25" t="str">
        <f>IFERROR(TblMaatregelscore28134[[#This Row],[CO2-impact 
'[kg CO2']]]*VLOOKUP(TblMaatregelscore28134[[#This Row],[Type
motor]],TblMotortype[],2,0),"")</f>
        <v/>
      </c>
      <c r="O23" s="11" t="str">
        <f>IF(TblMaatregelscore28134[[#This Row],[In te zetten
materieel]]&lt;&gt;"",
    IF(TblMaatregelscore28134[[#This Row],[Vermogen
motor
'[kW']]]="","Motorvermogen niet gevuld",
    IF(TblMaatregelscore28134[[#This Row],[Inzet (verdeel 1000 uur over het materieel)]]="","Draaiuren niet gevuld","")),
  "")</f>
        <v/>
      </c>
    </row>
    <row r="24" spans="2:15" x14ac:dyDescent="0.2">
      <c r="B24" s="42"/>
      <c r="C24" s="42"/>
      <c r="D24" s="42"/>
      <c r="E24" s="43" t="str">
        <f>IFERROR(TblMaatregelscore28134[[#This Row],[Vermogen
motor
'[kW']]]*TblMaatregelscore28134[[#This Row],[Inzet (verdeel 1000 uur over het materieel)]]*VLOOKUP(TblMaatregelscore28134[[#This Row],[Vermogen
motor
'[kW']]],TblDieselgebruik[],2,1)*stookwaarde_diesel*bezettingsgraad,"")</f>
        <v/>
      </c>
      <c r="F24" s="43" t="str">
        <f>IFERROR(TblMaatregelscore28134[[#This Row],[Energie
inhoud
'[MJ']]]/stookwaarde_diesel/dichtheid_diesel*emissiefactor_diesel,"")</f>
        <v/>
      </c>
      <c r="G24" s="44"/>
      <c r="H24" s="44"/>
      <c r="I24" s="44"/>
      <c r="J24" s="45"/>
      <c r="K24" s="46"/>
      <c r="L24" s="46"/>
      <c r="M24" s="25" t="str">
        <f>IFERROR(
      TblMaatregelscore28134[[#This Row],[Score o.b.v. diesel]]*
          ((100%-TblMaatregelscore28134[[#This Row],[Aandeel 2e
energiebron
'[%']]])*INDEX(TblBrandstof[CO2 uitstoot verg 1l diesel],MATCH(TblMaatregelscore28134[[#This Row],[Energiebron]],TblBrandstof[Brandstof],0))+
          TblMaatregelscore28134[[#This Row],[Aandeel 2e
energiebron
'[%']]]*INDEX(TblBrandstof[CO2 uitstoot verg 1l diesel],MATCH(IF(OR(TblMaatregelscore28134[[#This Row],[2e energiebron]]="N.v.t.",TblMaatregelscore28134[[#This Row],[2e energiebron]]=""),TblMaatregelscore28134[[#This Row],[Energiebron]],TblMaatregelscore28134[[#This Row],[2e energiebron]]),TblBrandstof[Brandstof],0)))*
      IF(OR(TblMaatregelscore28134[[#This Row],[Type
motor]]="Elektrisch",TblMaatregelscore28134[[#This Row],[Hybride]]="Ja"),TblHybride[Waardering hybride],1)*
      IF(TblMaatregelscore28134[[#This Row],[Het Nieuwe
Draaien/
Rijden]]="Ja",TblHND[Waardering HND],1),"")</f>
        <v/>
      </c>
      <c r="N24" s="25" t="str">
        <f>IFERROR(TblMaatregelscore28134[[#This Row],[CO2-impact 
'[kg CO2']]]*VLOOKUP(TblMaatregelscore28134[[#This Row],[Type
motor]],TblMotortype[],2,0),"")</f>
        <v/>
      </c>
      <c r="O24" s="11" t="str">
        <f>IF(TblMaatregelscore28134[[#This Row],[In te zetten
materieel]]&lt;&gt;"",
    IF(TblMaatregelscore28134[[#This Row],[Vermogen
motor
'[kW']]]="","Motorvermogen niet gevuld",
    IF(TblMaatregelscore28134[[#This Row],[Inzet (verdeel 1000 uur over het materieel)]]="","Draaiuren niet gevuld","")),
  "")</f>
        <v/>
      </c>
    </row>
    <row r="25" spans="2:15" ht="13.5" thickBot="1" x14ac:dyDescent="0.25">
      <c r="B25" s="47"/>
      <c r="C25" s="47"/>
      <c r="D25" s="47"/>
      <c r="E25" s="48" t="str">
        <f>IFERROR(TblMaatregelscore28134[[#This Row],[Vermogen
motor
'[kW']]]*TblMaatregelscore28134[[#This Row],[Inzet (verdeel 1000 uur over het materieel)]]*VLOOKUP(TblMaatregelscore28134[[#This Row],[Vermogen
motor
'[kW']]],TblDieselgebruik[],2,1)*stookwaarde_diesel*bezettingsgraad,"")</f>
        <v/>
      </c>
      <c r="F25" s="48" t="str">
        <f>IFERROR(TblMaatregelscore28134[[#This Row],[Energie
inhoud
'[MJ']]]/stookwaarde_diesel/dichtheid_diesel*emissiefactor_diesel,"")</f>
        <v/>
      </c>
      <c r="G25" s="49"/>
      <c r="H25" s="49"/>
      <c r="I25" s="49"/>
      <c r="J25" s="50"/>
      <c r="K25" s="51"/>
      <c r="L25" s="51"/>
      <c r="M25" s="25" t="str">
        <f>IFERROR(
      TblMaatregelscore28134[[#This Row],[Score o.b.v. diesel]]*
          ((100%-TblMaatregelscore28134[[#This Row],[Aandeel 2e
energiebron
'[%']]])*INDEX(TblBrandstof[CO2 uitstoot verg 1l diesel],MATCH(TblMaatregelscore28134[[#This Row],[Energiebron]],TblBrandstof[Brandstof],0))+
          TblMaatregelscore28134[[#This Row],[Aandeel 2e
energiebron
'[%']]]*INDEX(TblBrandstof[CO2 uitstoot verg 1l diesel],MATCH(IF(OR(TblMaatregelscore28134[[#This Row],[2e energiebron]]="N.v.t.",TblMaatregelscore28134[[#This Row],[2e energiebron]]=""),TblMaatregelscore28134[[#This Row],[Energiebron]],TblMaatregelscore28134[[#This Row],[2e energiebron]]),TblBrandstof[Brandstof],0)))*
      IF(OR(TblMaatregelscore28134[[#This Row],[Type
motor]]="Elektrisch",TblMaatregelscore28134[[#This Row],[Hybride]]="Ja"),TblHybride[Waardering hybride],1)*
      IF(TblMaatregelscore28134[[#This Row],[Het Nieuwe
Draaien/
Rijden]]="Ja",TblHND[Waardering HND],1),"")</f>
        <v/>
      </c>
      <c r="N25" s="25" t="str">
        <f>IFERROR(TblMaatregelscore28134[[#This Row],[CO2-impact 
'[kg CO2']]]*VLOOKUP(TblMaatregelscore28134[[#This Row],[Type
motor]],TblMotortype[],2,0),"")</f>
        <v/>
      </c>
      <c r="O25" s="11" t="str">
        <f>IF(TblMaatregelscore28134[[#This Row],[In te zetten
materieel]]&lt;&gt;"",
    IF(TblMaatregelscore28134[[#This Row],[Vermogen
motor
'[kW']]]="","Motorvermogen niet gevuld",
    IF(TblMaatregelscore28134[[#This Row],[Inzet (verdeel 1000 uur over het materieel)]]="","Draaiuren niet gevuld","")),
  "")</f>
        <v/>
      </c>
    </row>
    <row r="26" spans="2:15" ht="13.5" thickBot="1" x14ac:dyDescent="0.25">
      <c r="B26" s="4" t="s">
        <v>157</v>
      </c>
      <c r="C26" s="12"/>
      <c r="D26" s="14">
        <f>SUM(TblMaatregelscore28134[Inzet (verdeel 1000 uur over het materieel)])</f>
        <v>0</v>
      </c>
      <c r="E26" s="13">
        <f>SUBTOTAL(109,TblMaatregelscore28134[Energie
inhoud
'[MJ']])</f>
        <v>0</v>
      </c>
      <c r="F26" s="14">
        <f>SUBTOTAL(109,TblMaatregelscore28134[Score o.b.v. diesel])</f>
        <v>0</v>
      </c>
      <c r="G26" s="12"/>
      <c r="H26" s="12"/>
      <c r="I26" s="12"/>
      <c r="J26" s="12"/>
      <c r="K26" s="22"/>
      <c r="L26" s="22"/>
      <c r="M26" s="15">
        <f>SUBTOTAL(109,TblMaatregelscore28134[CO2-impact 
'[kg CO2']])</f>
        <v>0</v>
      </c>
      <c r="N26" s="16">
        <f>SUBTOTAL(109,TblMaatregelscore28134[Emissie
'[kg CO2']])</f>
        <v>0</v>
      </c>
      <c r="O26" s="12"/>
    </row>
    <row r="27" spans="2:15" x14ac:dyDescent="0.2">
      <c r="M27" s="5" t="s">
        <v>213</v>
      </c>
    </row>
    <row r="28" spans="2:15" x14ac:dyDescent="0.2">
      <c r="O28" s="5"/>
    </row>
    <row r="29" spans="2:15" x14ac:dyDescent="0.2">
      <c r="B29" s="6"/>
      <c r="O29" s="5"/>
    </row>
    <row r="30" spans="2:15" x14ac:dyDescent="0.2">
      <c r="B30" s="6"/>
      <c r="O30" s="7"/>
    </row>
    <row r="31" spans="2:15" x14ac:dyDescent="0.2">
      <c r="B31" s="6"/>
    </row>
  </sheetData>
  <sheetProtection algorithmName="SHA-512" hashValue="p7WQSDuWK+3ibqandDzc45RfvsVrfM9/lyvcxOlY6IThujESKbEnkS/vGAU7Kk7bzhSIM7URhr+QFleTJOBPSA==" saltValue="C3tFkYcz6ONaO+nDKQLpAg==" spinCount="100000" sheet="1" selectLockedCells="1"/>
  <mergeCells count="4">
    <mergeCell ref="B2:C2"/>
    <mergeCell ref="D2:G2"/>
    <mergeCell ref="B3:C3"/>
    <mergeCell ref="D3:G3"/>
  </mergeCells>
  <dataValidations count="7">
    <dataValidation type="whole" errorStyle="warning" allowBlank="1" showInputMessage="1" showErrorMessage="1" error="waarde tussen 37 - 560 kW" prompt="Motorvermogen moet liggen tussen 37 - 560 kW" sqref="C6:C25" xr:uid="{D48BA2E9-8CFC-4B4C-BD4D-1D29E28CD84E}">
      <formula1>37</formula1>
      <formula2>560</formula2>
    </dataValidation>
    <dataValidation type="list" allowBlank="1" showInputMessage="1" showErrorMessage="1" sqref="G6:G25" xr:uid="{2991D97C-E20D-4C40-8B96-6C88C92A0DF4}">
      <formula1>motortypes</formula1>
    </dataValidation>
    <dataValidation type="list" allowBlank="1" showInputMessage="1" showErrorMessage="1" sqref="G4 K6:L25" xr:uid="{5C18342A-6C7B-447C-A767-0425B37FB380}">
      <formula1>"Ja,Nee"</formula1>
    </dataValidation>
    <dataValidation type="decimal" allowBlank="1" showInputMessage="1" showErrorMessage="1" sqref="J6:J25" xr:uid="{2CF505E7-3745-4691-886E-02A3596CD248}">
      <formula1>0</formula1>
      <formula2>1</formula2>
    </dataValidation>
    <dataValidation type="list" allowBlank="1" showInputMessage="1" showErrorMessage="1" sqref="H6:H25" xr:uid="{34F5DF2F-89E1-4992-9851-5BA97625D349}">
      <formula1>INDIRECT(LEFT(G6,5))</formula1>
    </dataValidation>
    <dataValidation type="list" allowBlank="1" showInputMessage="1" showErrorMessage="1" sqref="I6:I25" xr:uid="{2B2E895E-EEFB-4584-8F3A-4942B5BF8899}">
      <formula1>INDIRECT(LEFT(SUBSTITUTE(SUBSTITUTE(H6," ","_"),"(","_"),10))</formula1>
    </dataValidation>
    <dataValidation type="whole" allowBlank="1" showInputMessage="1" showErrorMessage="1" prompt="Numerieke waarde" sqref="D6:D25" xr:uid="{15E763E2-30E0-49E3-AE61-26809C0B9E11}">
      <formula1>1</formula1>
      <formula2>999999</formula2>
    </dataValidation>
  </dataValidations>
  <pageMargins left="0.25" right="0.25" top="0.75" bottom="0.75" header="0.3" footer="0.3"/>
  <pageSetup paperSize="9" scale="91" orientation="landscape" r:id="rId1"/>
  <drawing r:id="rId2"/>
  <legacyDrawing r:id="rId3"/>
  <mc:AlternateContent xmlns:mc="http://schemas.openxmlformats.org/markup-compatibility/2006">
    <mc:Choice Requires="x14">
      <controls>
        <mc:AlternateContent xmlns:mc="http://schemas.openxmlformats.org/markup-compatibility/2006">
          <mc:Choice Requires="x14">
            <control shapeId="28673" r:id="rId4" name="Button 1">
              <controlPr defaultSize="0" print="0" autoFill="0" autoPict="0" macro="[0]!export.export">
                <anchor moveWithCells="1" sizeWithCells="1">
                  <from>
                    <xdr:col>7</xdr:col>
                    <xdr:colOff>38100</xdr:colOff>
                    <xdr:row>1</xdr:row>
                    <xdr:rowOff>180975</xdr:rowOff>
                  </from>
                  <to>
                    <xdr:col>7</xdr:col>
                    <xdr:colOff>809625</xdr:colOff>
                    <xdr:row>2</xdr:row>
                    <xdr:rowOff>219075</xdr:rowOff>
                  </to>
                </anchor>
              </controlPr>
            </control>
          </mc:Choice>
        </mc:AlternateContent>
      </controls>
    </mc:Choice>
  </mc:AlternateContent>
  <tableParts count="1">
    <tablePart r:id="rId5"/>
  </tableParts>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41B57D9-E495-4B6D-B554-7BC50AE62054}">
  <sheetPr codeName="Blad9">
    <tabColor theme="5" tint="0.59999389629810485"/>
    <pageSetUpPr fitToPage="1"/>
  </sheetPr>
  <dimension ref="B1:O31"/>
  <sheetViews>
    <sheetView showGridLines="0" zoomScaleNormal="100" workbookViewId="0">
      <selection activeCell="B6" sqref="B6"/>
    </sheetView>
  </sheetViews>
  <sheetFormatPr defaultColWidth="11" defaultRowHeight="12.75" x14ac:dyDescent="0.2"/>
  <cols>
    <col min="1" max="1" width="2.625" style="4" customWidth="1"/>
    <col min="2" max="2" width="20.625" style="4" customWidth="1"/>
    <col min="3" max="4" width="10.625" style="4" customWidth="1"/>
    <col min="5" max="5" width="11.5" style="4" hidden="1" customWidth="1"/>
    <col min="6" max="6" width="9.375" style="4" hidden="1" customWidth="1"/>
    <col min="7" max="7" width="10.625" style="4" customWidth="1"/>
    <col min="8" max="9" width="20.625" style="4" customWidth="1"/>
    <col min="10" max="10" width="12.625" style="4" customWidth="1"/>
    <col min="11" max="11" width="7.625" style="20" bestFit="1" customWidth="1"/>
    <col min="12" max="12" width="7.625" style="20" customWidth="1"/>
    <col min="13" max="13" width="11.75" style="4" hidden="1" customWidth="1"/>
    <col min="14" max="14" width="12.625" style="4" customWidth="1"/>
    <col min="15" max="15" width="20.625" style="4" customWidth="1"/>
    <col min="16" max="16" width="11.625" style="4" bestFit="1" customWidth="1"/>
    <col min="17" max="18" width="11" style="4"/>
    <col min="19" max="19" width="11.625" style="4" bestFit="1" customWidth="1"/>
    <col min="20" max="16384" width="11" style="4"/>
  </cols>
  <sheetData>
    <row r="1" spans="2:15" ht="14.25" x14ac:dyDescent="0.25">
      <c r="B1" s="8" t="s">
        <v>219</v>
      </c>
    </row>
    <row r="2" spans="2:15" ht="13.5" thickBot="1" x14ac:dyDescent="0.25">
      <c r="B2" s="86" t="s">
        <v>183</v>
      </c>
      <c r="C2" s="87"/>
      <c r="D2" s="96"/>
      <c r="E2" s="97"/>
      <c r="F2" s="97"/>
      <c r="G2" s="98"/>
    </row>
    <row r="3" spans="2:15" ht="13.5" customHeight="1" thickTop="1" thickBot="1" x14ac:dyDescent="0.25">
      <c r="B3" s="88" t="s">
        <v>184</v>
      </c>
      <c r="C3" s="89"/>
      <c r="D3" s="99"/>
      <c r="E3" s="100"/>
      <c r="F3" s="100"/>
      <c r="G3" s="101"/>
    </row>
    <row r="4" spans="2:15" ht="13.5" thickTop="1" x14ac:dyDescent="0.2"/>
    <row r="5" spans="2:15" ht="80.25" x14ac:dyDescent="0.25">
      <c r="B5" s="9" t="s">
        <v>204</v>
      </c>
      <c r="C5" s="17" t="s">
        <v>203</v>
      </c>
      <c r="D5" s="17" t="s">
        <v>199</v>
      </c>
      <c r="E5" s="17" t="s">
        <v>206</v>
      </c>
      <c r="F5" s="17" t="s">
        <v>207</v>
      </c>
      <c r="G5" s="18" t="s">
        <v>205</v>
      </c>
      <c r="H5" s="18" t="s">
        <v>171</v>
      </c>
      <c r="I5" s="19" t="s">
        <v>202</v>
      </c>
      <c r="J5" s="17" t="s">
        <v>208</v>
      </c>
      <c r="K5" s="21" t="s">
        <v>39</v>
      </c>
      <c r="L5" s="23" t="s">
        <v>269</v>
      </c>
      <c r="M5" s="24" t="s">
        <v>214</v>
      </c>
      <c r="N5" s="17" t="s">
        <v>221</v>
      </c>
      <c r="O5" s="4" t="s">
        <v>185</v>
      </c>
    </row>
    <row r="6" spans="2:15" x14ac:dyDescent="0.2">
      <c r="B6" s="42"/>
      <c r="C6" s="42"/>
      <c r="D6" s="42"/>
      <c r="E6" s="43" t="str">
        <f>IFERROR(TblMaatregelscore281315[[#This Row],[Vermogen
motor
'[kW']]]*TblMaatregelscore281315[[#This Row],[Inzet (verdeel 1000 uur over het materieel)]]*VLOOKUP(TblMaatregelscore281315[[#This Row],[Vermogen
motor
'[kW']]],TblDieselgebruik[],2,1)*stookwaarde_diesel*bezettingsgraad,"")</f>
        <v/>
      </c>
      <c r="F6" s="43" t="str">
        <f>IFERROR(TblMaatregelscore281315[[#This Row],[Energie
inhoud
'[MJ']]]/stookwaarde_diesel/dichtheid_diesel*emissiefactor_diesel,"")</f>
        <v/>
      </c>
      <c r="G6" s="44"/>
      <c r="H6" s="44"/>
      <c r="I6" s="44"/>
      <c r="J6" s="45"/>
      <c r="K6" s="46"/>
      <c r="L6" s="46"/>
      <c r="M6" s="25" t="str">
        <f>IFERROR(
      TblMaatregelscore281315[[#This Row],[Score o.b.v. diesel]]*
          ((100%-TblMaatregelscore281315[[#This Row],[Aandeel 2e
energiebron
'[%']]])*INDEX(TblBrandstof[CO2 uitstoot verg 1l diesel],MATCH(TblMaatregelscore281315[[#This Row],[Energiebron]],TblBrandstof[Brandstof],0))+
          TblMaatregelscore281315[[#This Row],[Aandeel 2e
energiebron
'[%']]]*INDEX(TblBrandstof[CO2 uitstoot verg 1l diesel],MATCH(IF(OR(TblMaatregelscore281315[[#This Row],[2e energiebron]]="N.v.t.",TblMaatregelscore281315[[#This Row],[2e energiebron]]=""),TblMaatregelscore281315[[#This Row],[Energiebron]],TblMaatregelscore281315[[#This Row],[2e energiebron]]),TblBrandstof[Brandstof],0)))*
      IF(OR(TblMaatregelscore281315[[#This Row],[Type
motor]]="Elektrisch",TblMaatregelscore281315[[#This Row],[Hybride]]="Ja"),TblHybride[Waardering hybride],1)*
      IF(TblMaatregelscore281315[[#This Row],[Het Nieuwe
Draaien/
Rijden]]="Ja",TblHND[Waardering HND],1),"")</f>
        <v/>
      </c>
      <c r="N6" s="25" t="str">
        <f>IFERROR(TblMaatregelscore281315[[#This Row],[CO2-impact 
'[kg CO2']]]*VLOOKUP(TblMaatregelscore281315[[#This Row],[Type
motor]],TblMotortype[],2,0),"")</f>
        <v/>
      </c>
      <c r="O6" s="11" t="str">
        <f>IF(TblMaatregelscore281315[[#This Row],[In te zetten
materieel]]&lt;&gt;"",
    IF(TblMaatregelscore281315[[#This Row],[Vermogen
motor
'[kW']]]="","Motorvermogen niet gevuld",
    IF(TblMaatregelscore281315[[#This Row],[Inzet (verdeel 1000 uur over het materieel)]]="","Draaiuren niet gevuld","")),
  "")</f>
        <v/>
      </c>
    </row>
    <row r="7" spans="2:15" x14ac:dyDescent="0.2">
      <c r="B7" s="47"/>
      <c r="C7" s="47"/>
      <c r="D7" s="47"/>
      <c r="E7" s="48" t="str">
        <f>IFERROR(TblMaatregelscore281315[[#This Row],[Vermogen
motor
'[kW']]]*TblMaatregelscore281315[[#This Row],[Inzet (verdeel 1000 uur over het materieel)]]*VLOOKUP(TblMaatregelscore281315[[#This Row],[Vermogen
motor
'[kW']]],TblDieselgebruik[],2,1)*stookwaarde_diesel*bezettingsgraad,"")</f>
        <v/>
      </c>
      <c r="F7" s="48" t="str">
        <f>IFERROR(TblMaatregelscore281315[[#This Row],[Energie
inhoud
'[MJ']]]/stookwaarde_diesel/dichtheid_diesel*emissiefactor_diesel,"")</f>
        <v/>
      </c>
      <c r="G7" s="49"/>
      <c r="H7" s="49"/>
      <c r="I7" s="49"/>
      <c r="J7" s="50"/>
      <c r="K7" s="51"/>
      <c r="L7" s="51"/>
      <c r="M7" s="25" t="str">
        <f>IFERROR(
      TblMaatregelscore281315[[#This Row],[Score o.b.v. diesel]]*
          ((100%-TblMaatregelscore281315[[#This Row],[Aandeel 2e
energiebron
'[%']]])*INDEX(TblBrandstof[CO2 uitstoot verg 1l diesel],MATCH(TblMaatregelscore281315[[#This Row],[Energiebron]],TblBrandstof[Brandstof],0))+
          TblMaatregelscore281315[[#This Row],[Aandeel 2e
energiebron
'[%']]]*INDEX(TblBrandstof[CO2 uitstoot verg 1l diesel],MATCH(IF(OR(TblMaatregelscore281315[[#This Row],[2e energiebron]]="N.v.t.",TblMaatregelscore281315[[#This Row],[2e energiebron]]=""),TblMaatregelscore281315[[#This Row],[Energiebron]],TblMaatregelscore281315[[#This Row],[2e energiebron]]),TblBrandstof[Brandstof],0)))*
      IF(OR(TblMaatregelscore281315[[#This Row],[Type
motor]]="Elektrisch",TblMaatregelscore281315[[#This Row],[Hybride]]="Ja"),TblHybride[Waardering hybride],1)*
      IF(TblMaatregelscore281315[[#This Row],[Het Nieuwe
Draaien/
Rijden]]="Ja",TblHND[Waardering HND],1),"")</f>
        <v/>
      </c>
      <c r="N7" s="25" t="str">
        <f>IFERROR(TblMaatregelscore281315[[#This Row],[CO2-impact 
'[kg CO2']]]*VLOOKUP(TblMaatregelscore281315[[#This Row],[Type
motor]],TblMotortype[],2,0),"")</f>
        <v/>
      </c>
      <c r="O7" s="11" t="str">
        <f>IF(TblMaatregelscore281315[[#This Row],[In te zetten
materieel]]&lt;&gt;"",
    IF(TblMaatregelscore281315[[#This Row],[Vermogen
motor
'[kW']]]="","Motorvermogen niet gevuld",
    IF(TblMaatregelscore281315[[#This Row],[Inzet (verdeel 1000 uur over het materieel)]]="","Draaiuren niet gevuld","")),
  "")</f>
        <v/>
      </c>
    </row>
    <row r="8" spans="2:15" x14ac:dyDescent="0.2">
      <c r="B8" s="42"/>
      <c r="C8" s="42"/>
      <c r="D8" s="42"/>
      <c r="E8" s="43" t="str">
        <f>IFERROR(TblMaatregelscore281315[[#This Row],[Vermogen
motor
'[kW']]]*TblMaatregelscore281315[[#This Row],[Inzet (verdeel 1000 uur over het materieel)]]*VLOOKUP(TblMaatregelscore281315[[#This Row],[Vermogen
motor
'[kW']]],TblDieselgebruik[],2,1)*stookwaarde_diesel*bezettingsgraad,"")</f>
        <v/>
      </c>
      <c r="F8" s="43" t="str">
        <f>IFERROR(TblMaatregelscore281315[[#This Row],[Energie
inhoud
'[MJ']]]/stookwaarde_diesel/dichtheid_diesel*emissiefactor_diesel,"")</f>
        <v/>
      </c>
      <c r="G8" s="44"/>
      <c r="H8" s="44"/>
      <c r="I8" s="44"/>
      <c r="J8" s="45"/>
      <c r="K8" s="46"/>
      <c r="L8" s="46"/>
      <c r="M8" s="25" t="str">
        <f>IFERROR(
      TblMaatregelscore281315[[#This Row],[Score o.b.v. diesel]]*
          ((100%-TblMaatregelscore281315[[#This Row],[Aandeel 2e
energiebron
'[%']]])*INDEX(TblBrandstof[CO2 uitstoot verg 1l diesel],MATCH(TblMaatregelscore281315[[#This Row],[Energiebron]],TblBrandstof[Brandstof],0))+
          TblMaatregelscore281315[[#This Row],[Aandeel 2e
energiebron
'[%']]]*INDEX(TblBrandstof[CO2 uitstoot verg 1l diesel],MATCH(IF(OR(TblMaatregelscore281315[[#This Row],[2e energiebron]]="N.v.t.",TblMaatregelscore281315[[#This Row],[2e energiebron]]=""),TblMaatregelscore281315[[#This Row],[Energiebron]],TblMaatregelscore281315[[#This Row],[2e energiebron]]),TblBrandstof[Brandstof],0)))*
      IF(OR(TblMaatregelscore281315[[#This Row],[Type
motor]]="Elektrisch",TblMaatregelscore281315[[#This Row],[Hybride]]="Ja"),TblHybride[Waardering hybride],1)*
      IF(TblMaatregelscore281315[[#This Row],[Het Nieuwe
Draaien/
Rijden]]="Ja",TblHND[Waardering HND],1),"")</f>
        <v/>
      </c>
      <c r="N8" s="25" t="str">
        <f>IFERROR(TblMaatregelscore281315[[#This Row],[CO2-impact 
'[kg CO2']]]*VLOOKUP(TblMaatregelscore281315[[#This Row],[Type
motor]],TblMotortype[],2,0),"")</f>
        <v/>
      </c>
      <c r="O8" s="11" t="str">
        <f>IF(TblMaatregelscore281315[[#This Row],[In te zetten
materieel]]&lt;&gt;"",
    IF(TblMaatregelscore281315[[#This Row],[Vermogen
motor
'[kW']]]="","Motorvermogen niet gevuld",
    IF(TblMaatregelscore281315[[#This Row],[Inzet (verdeel 1000 uur over het materieel)]]="","Draaiuren niet gevuld","")),
  "")</f>
        <v/>
      </c>
    </row>
    <row r="9" spans="2:15" x14ac:dyDescent="0.2">
      <c r="B9" s="47"/>
      <c r="C9" s="47"/>
      <c r="D9" s="47"/>
      <c r="E9" s="48" t="str">
        <f>IFERROR(TblMaatregelscore281315[[#This Row],[Vermogen
motor
'[kW']]]*TblMaatregelscore281315[[#This Row],[Inzet (verdeel 1000 uur over het materieel)]]*VLOOKUP(TblMaatregelscore281315[[#This Row],[Vermogen
motor
'[kW']]],TblDieselgebruik[],2,1)*stookwaarde_diesel*bezettingsgraad,"")</f>
        <v/>
      </c>
      <c r="F9" s="48" t="str">
        <f>IFERROR(TblMaatregelscore281315[[#This Row],[Energie
inhoud
'[MJ']]]/stookwaarde_diesel/dichtheid_diesel*emissiefactor_diesel,"")</f>
        <v/>
      </c>
      <c r="G9" s="49"/>
      <c r="H9" s="49"/>
      <c r="I9" s="49"/>
      <c r="J9" s="50"/>
      <c r="K9" s="51"/>
      <c r="L9" s="51"/>
      <c r="M9" s="25" t="str">
        <f>IFERROR(
      TblMaatregelscore281315[[#This Row],[Score o.b.v. diesel]]*
          ((100%-TblMaatregelscore281315[[#This Row],[Aandeel 2e
energiebron
'[%']]])*INDEX(TblBrandstof[CO2 uitstoot verg 1l diesel],MATCH(TblMaatregelscore281315[[#This Row],[Energiebron]],TblBrandstof[Brandstof],0))+
          TblMaatregelscore281315[[#This Row],[Aandeel 2e
energiebron
'[%']]]*INDEX(TblBrandstof[CO2 uitstoot verg 1l diesel],MATCH(IF(OR(TblMaatregelscore281315[[#This Row],[2e energiebron]]="N.v.t.",TblMaatregelscore281315[[#This Row],[2e energiebron]]=""),TblMaatregelscore281315[[#This Row],[Energiebron]],TblMaatregelscore281315[[#This Row],[2e energiebron]]),TblBrandstof[Brandstof],0)))*
      IF(OR(TblMaatregelscore281315[[#This Row],[Type
motor]]="Elektrisch",TblMaatregelscore281315[[#This Row],[Hybride]]="Ja"),TblHybride[Waardering hybride],1)*
      IF(TblMaatregelscore281315[[#This Row],[Het Nieuwe
Draaien/
Rijden]]="Ja",TblHND[Waardering HND],1),"")</f>
        <v/>
      </c>
      <c r="N9" s="25" t="str">
        <f>IFERROR(TblMaatregelscore281315[[#This Row],[CO2-impact 
'[kg CO2']]]*VLOOKUP(TblMaatregelscore281315[[#This Row],[Type
motor]],TblMotortype[],2,0),"")</f>
        <v/>
      </c>
      <c r="O9" s="11" t="str">
        <f>IF(TblMaatregelscore281315[[#This Row],[In te zetten
materieel]]&lt;&gt;"",
    IF(TblMaatregelscore281315[[#This Row],[Vermogen
motor
'[kW']]]="","Motorvermogen niet gevuld",
    IF(TblMaatregelscore281315[[#This Row],[Inzet (verdeel 1000 uur over het materieel)]]="","Draaiuren niet gevuld","")),
  "")</f>
        <v/>
      </c>
    </row>
    <row r="10" spans="2:15" x14ac:dyDescent="0.2">
      <c r="B10" s="42"/>
      <c r="C10" s="42"/>
      <c r="D10" s="42"/>
      <c r="E10" s="43" t="str">
        <f>IFERROR(TblMaatregelscore281315[[#This Row],[Vermogen
motor
'[kW']]]*TblMaatregelscore281315[[#This Row],[Inzet (verdeel 1000 uur over het materieel)]]*VLOOKUP(TblMaatregelscore281315[[#This Row],[Vermogen
motor
'[kW']]],TblDieselgebruik[],2,1)*stookwaarde_diesel*bezettingsgraad,"")</f>
        <v/>
      </c>
      <c r="F10" s="43" t="str">
        <f>IFERROR(TblMaatregelscore281315[[#This Row],[Energie
inhoud
'[MJ']]]/stookwaarde_diesel/dichtheid_diesel*emissiefactor_diesel,"")</f>
        <v/>
      </c>
      <c r="G10" s="44"/>
      <c r="H10" s="44"/>
      <c r="I10" s="44"/>
      <c r="J10" s="45"/>
      <c r="K10" s="46"/>
      <c r="L10" s="46"/>
      <c r="M10" s="25" t="str">
        <f>IFERROR(
      TblMaatregelscore281315[[#This Row],[Score o.b.v. diesel]]*
          ((100%-TblMaatregelscore281315[[#This Row],[Aandeel 2e
energiebron
'[%']]])*INDEX(TblBrandstof[CO2 uitstoot verg 1l diesel],MATCH(TblMaatregelscore281315[[#This Row],[Energiebron]],TblBrandstof[Brandstof],0))+
          TblMaatregelscore281315[[#This Row],[Aandeel 2e
energiebron
'[%']]]*INDEX(TblBrandstof[CO2 uitstoot verg 1l diesel],MATCH(IF(OR(TblMaatregelscore281315[[#This Row],[2e energiebron]]="N.v.t.",TblMaatregelscore281315[[#This Row],[2e energiebron]]=""),TblMaatregelscore281315[[#This Row],[Energiebron]],TblMaatregelscore281315[[#This Row],[2e energiebron]]),TblBrandstof[Brandstof],0)))*
      IF(OR(TblMaatregelscore281315[[#This Row],[Type
motor]]="Elektrisch",TblMaatregelscore281315[[#This Row],[Hybride]]="Ja"),TblHybride[Waardering hybride],1)*
      IF(TblMaatregelscore281315[[#This Row],[Het Nieuwe
Draaien/
Rijden]]="Ja",TblHND[Waardering HND],1),"")</f>
        <v/>
      </c>
      <c r="N10" s="25" t="str">
        <f>IFERROR(TblMaatregelscore281315[[#This Row],[CO2-impact 
'[kg CO2']]]*VLOOKUP(TblMaatregelscore281315[[#This Row],[Type
motor]],TblMotortype[],2,0),"")</f>
        <v/>
      </c>
      <c r="O10" s="11" t="str">
        <f>IF(TblMaatregelscore281315[[#This Row],[In te zetten
materieel]]&lt;&gt;"",
    IF(TblMaatregelscore281315[[#This Row],[Vermogen
motor
'[kW']]]="","Motorvermogen niet gevuld",
    IF(TblMaatregelscore281315[[#This Row],[Inzet (verdeel 1000 uur over het materieel)]]="","Draaiuren niet gevuld","")),
  "")</f>
        <v/>
      </c>
    </row>
    <row r="11" spans="2:15" x14ac:dyDescent="0.2">
      <c r="B11" s="47"/>
      <c r="C11" s="47"/>
      <c r="D11" s="47"/>
      <c r="E11" s="48" t="str">
        <f>IFERROR(TblMaatregelscore281315[[#This Row],[Vermogen
motor
'[kW']]]*TblMaatregelscore281315[[#This Row],[Inzet (verdeel 1000 uur over het materieel)]]*VLOOKUP(TblMaatregelscore281315[[#This Row],[Vermogen
motor
'[kW']]],TblDieselgebruik[],2,1)*stookwaarde_diesel*bezettingsgraad,"")</f>
        <v/>
      </c>
      <c r="F11" s="48" t="str">
        <f>IFERROR(TblMaatregelscore281315[[#This Row],[Energie
inhoud
'[MJ']]]/stookwaarde_diesel/dichtheid_diesel*emissiefactor_diesel,"")</f>
        <v/>
      </c>
      <c r="G11" s="49"/>
      <c r="H11" s="49"/>
      <c r="I11" s="49"/>
      <c r="J11" s="50"/>
      <c r="K11" s="51"/>
      <c r="L11" s="51"/>
      <c r="M11" s="25" t="str">
        <f>IFERROR(
      TblMaatregelscore281315[[#This Row],[Score o.b.v. diesel]]*
          ((100%-TblMaatregelscore281315[[#This Row],[Aandeel 2e
energiebron
'[%']]])*INDEX(TblBrandstof[CO2 uitstoot verg 1l diesel],MATCH(TblMaatregelscore281315[[#This Row],[Energiebron]],TblBrandstof[Brandstof],0))+
          TblMaatregelscore281315[[#This Row],[Aandeel 2e
energiebron
'[%']]]*INDEX(TblBrandstof[CO2 uitstoot verg 1l diesel],MATCH(IF(OR(TblMaatregelscore281315[[#This Row],[2e energiebron]]="N.v.t.",TblMaatregelscore281315[[#This Row],[2e energiebron]]=""),TblMaatregelscore281315[[#This Row],[Energiebron]],TblMaatregelscore281315[[#This Row],[2e energiebron]]),TblBrandstof[Brandstof],0)))*
      IF(OR(TblMaatregelscore281315[[#This Row],[Type
motor]]="Elektrisch",TblMaatregelscore281315[[#This Row],[Hybride]]="Ja"),TblHybride[Waardering hybride],1)*
      IF(TblMaatregelscore281315[[#This Row],[Het Nieuwe
Draaien/
Rijden]]="Ja",TblHND[Waardering HND],1),"")</f>
        <v/>
      </c>
      <c r="N11" s="25" t="str">
        <f>IFERROR(TblMaatregelscore281315[[#This Row],[CO2-impact 
'[kg CO2']]]*VLOOKUP(TblMaatregelscore281315[[#This Row],[Type
motor]],TblMotortype[],2,0),"")</f>
        <v/>
      </c>
      <c r="O11" s="11" t="str">
        <f>IF(TblMaatregelscore281315[[#This Row],[In te zetten
materieel]]&lt;&gt;"",
    IF(TblMaatregelscore281315[[#This Row],[Vermogen
motor
'[kW']]]="","Motorvermogen niet gevuld",
    IF(TblMaatregelscore281315[[#This Row],[Inzet (verdeel 1000 uur over het materieel)]]="","Draaiuren niet gevuld","")),
  "")</f>
        <v/>
      </c>
    </row>
    <row r="12" spans="2:15" x14ac:dyDescent="0.2">
      <c r="B12" s="42"/>
      <c r="C12" s="42"/>
      <c r="D12" s="42"/>
      <c r="E12" s="43" t="str">
        <f>IFERROR(TblMaatregelscore281315[[#This Row],[Vermogen
motor
'[kW']]]*TblMaatregelscore281315[[#This Row],[Inzet (verdeel 1000 uur over het materieel)]]*VLOOKUP(TblMaatregelscore281315[[#This Row],[Vermogen
motor
'[kW']]],TblDieselgebruik[],2,1)*stookwaarde_diesel*bezettingsgraad,"")</f>
        <v/>
      </c>
      <c r="F12" s="43" t="str">
        <f>IFERROR(TblMaatregelscore281315[[#This Row],[Energie
inhoud
'[MJ']]]/stookwaarde_diesel/dichtheid_diesel*emissiefactor_diesel,"")</f>
        <v/>
      </c>
      <c r="G12" s="44"/>
      <c r="H12" s="44"/>
      <c r="I12" s="44"/>
      <c r="J12" s="45"/>
      <c r="K12" s="46"/>
      <c r="L12" s="46"/>
      <c r="M12" s="25" t="str">
        <f>IFERROR(
      TblMaatregelscore281315[[#This Row],[Score o.b.v. diesel]]*
          ((100%-TblMaatregelscore281315[[#This Row],[Aandeel 2e
energiebron
'[%']]])*INDEX(TblBrandstof[CO2 uitstoot verg 1l diesel],MATCH(TblMaatregelscore281315[[#This Row],[Energiebron]],TblBrandstof[Brandstof],0))+
          TblMaatregelscore281315[[#This Row],[Aandeel 2e
energiebron
'[%']]]*INDEX(TblBrandstof[CO2 uitstoot verg 1l diesel],MATCH(IF(OR(TblMaatregelscore281315[[#This Row],[2e energiebron]]="N.v.t.",TblMaatregelscore281315[[#This Row],[2e energiebron]]=""),TblMaatregelscore281315[[#This Row],[Energiebron]],TblMaatregelscore281315[[#This Row],[2e energiebron]]),TblBrandstof[Brandstof],0)))*
      IF(OR(TblMaatregelscore281315[[#This Row],[Type
motor]]="Elektrisch",TblMaatregelscore281315[[#This Row],[Hybride]]="Ja"),TblHybride[Waardering hybride],1)*
      IF(TblMaatregelscore281315[[#This Row],[Het Nieuwe
Draaien/
Rijden]]="Ja",TblHND[Waardering HND],1),"")</f>
        <v/>
      </c>
      <c r="N12" s="25" t="str">
        <f>IFERROR(TblMaatregelscore281315[[#This Row],[CO2-impact 
'[kg CO2']]]*VLOOKUP(TblMaatregelscore281315[[#This Row],[Type
motor]],TblMotortype[],2,0),"")</f>
        <v/>
      </c>
      <c r="O12" s="11" t="str">
        <f>IF(TblMaatregelscore281315[[#This Row],[In te zetten
materieel]]&lt;&gt;"",
    IF(TblMaatregelscore281315[[#This Row],[Vermogen
motor
'[kW']]]="","Motorvermogen niet gevuld",
    IF(TblMaatregelscore281315[[#This Row],[Inzet (verdeel 1000 uur over het materieel)]]="","Draaiuren niet gevuld","")),
  "")</f>
        <v/>
      </c>
    </row>
    <row r="13" spans="2:15" x14ac:dyDescent="0.2">
      <c r="B13" s="47"/>
      <c r="C13" s="47"/>
      <c r="D13" s="47"/>
      <c r="E13" s="48" t="str">
        <f>IFERROR(TblMaatregelscore281315[[#This Row],[Vermogen
motor
'[kW']]]*TblMaatregelscore281315[[#This Row],[Inzet (verdeel 1000 uur over het materieel)]]*VLOOKUP(TblMaatregelscore281315[[#This Row],[Vermogen
motor
'[kW']]],TblDieselgebruik[],2,1)*stookwaarde_diesel*bezettingsgraad,"")</f>
        <v/>
      </c>
      <c r="F13" s="48" t="str">
        <f>IFERROR(TblMaatregelscore281315[[#This Row],[Energie
inhoud
'[MJ']]]/stookwaarde_diesel/dichtheid_diesel*emissiefactor_diesel,"")</f>
        <v/>
      </c>
      <c r="G13" s="49"/>
      <c r="H13" s="49"/>
      <c r="I13" s="49"/>
      <c r="J13" s="50"/>
      <c r="K13" s="51"/>
      <c r="L13" s="51"/>
      <c r="M13" s="25" t="str">
        <f>IFERROR(
      TblMaatregelscore281315[[#This Row],[Score o.b.v. diesel]]*
          ((100%-TblMaatregelscore281315[[#This Row],[Aandeel 2e
energiebron
'[%']]])*INDEX(TblBrandstof[CO2 uitstoot verg 1l diesel],MATCH(TblMaatregelscore281315[[#This Row],[Energiebron]],TblBrandstof[Brandstof],0))+
          TblMaatregelscore281315[[#This Row],[Aandeel 2e
energiebron
'[%']]]*INDEX(TblBrandstof[CO2 uitstoot verg 1l diesel],MATCH(IF(OR(TblMaatregelscore281315[[#This Row],[2e energiebron]]="N.v.t.",TblMaatregelscore281315[[#This Row],[2e energiebron]]=""),TblMaatregelscore281315[[#This Row],[Energiebron]],TblMaatregelscore281315[[#This Row],[2e energiebron]]),TblBrandstof[Brandstof],0)))*
      IF(OR(TblMaatregelscore281315[[#This Row],[Type
motor]]="Elektrisch",TblMaatregelscore281315[[#This Row],[Hybride]]="Ja"),TblHybride[Waardering hybride],1)*
      IF(TblMaatregelscore281315[[#This Row],[Het Nieuwe
Draaien/
Rijden]]="Ja",TblHND[Waardering HND],1),"")</f>
        <v/>
      </c>
      <c r="N13" s="25" t="str">
        <f>IFERROR(TblMaatregelscore281315[[#This Row],[CO2-impact 
'[kg CO2']]]*VLOOKUP(TblMaatregelscore281315[[#This Row],[Type
motor]],TblMotortype[],2,0),"")</f>
        <v/>
      </c>
      <c r="O13" s="11" t="str">
        <f>IF(TblMaatregelscore281315[[#This Row],[In te zetten
materieel]]&lt;&gt;"",
    IF(TblMaatregelscore281315[[#This Row],[Vermogen
motor
'[kW']]]="","Motorvermogen niet gevuld",
    IF(TblMaatregelscore281315[[#This Row],[Inzet (verdeel 1000 uur over het materieel)]]="","Draaiuren niet gevuld","")),
  "")</f>
        <v/>
      </c>
    </row>
    <row r="14" spans="2:15" x14ac:dyDescent="0.2">
      <c r="B14" s="42"/>
      <c r="C14" s="42"/>
      <c r="D14" s="42"/>
      <c r="E14" s="43" t="str">
        <f>IFERROR(TblMaatregelscore281315[[#This Row],[Vermogen
motor
'[kW']]]*TblMaatregelscore281315[[#This Row],[Inzet (verdeel 1000 uur over het materieel)]]*VLOOKUP(TblMaatregelscore281315[[#This Row],[Vermogen
motor
'[kW']]],TblDieselgebruik[],2,1)*stookwaarde_diesel*bezettingsgraad,"")</f>
        <v/>
      </c>
      <c r="F14" s="43" t="str">
        <f>IFERROR(TblMaatregelscore281315[[#This Row],[Energie
inhoud
'[MJ']]]/stookwaarde_diesel/dichtheid_diesel*emissiefactor_diesel,"")</f>
        <v/>
      </c>
      <c r="G14" s="44"/>
      <c r="H14" s="44"/>
      <c r="I14" s="44"/>
      <c r="J14" s="45"/>
      <c r="K14" s="46"/>
      <c r="L14" s="46"/>
      <c r="M14" s="25" t="str">
        <f>IFERROR(
      TblMaatregelscore281315[[#This Row],[Score o.b.v. diesel]]*
          ((100%-TblMaatregelscore281315[[#This Row],[Aandeel 2e
energiebron
'[%']]])*INDEX(TblBrandstof[CO2 uitstoot verg 1l diesel],MATCH(TblMaatregelscore281315[[#This Row],[Energiebron]],TblBrandstof[Brandstof],0))+
          TblMaatregelscore281315[[#This Row],[Aandeel 2e
energiebron
'[%']]]*INDEX(TblBrandstof[CO2 uitstoot verg 1l diesel],MATCH(IF(OR(TblMaatregelscore281315[[#This Row],[2e energiebron]]="N.v.t.",TblMaatregelscore281315[[#This Row],[2e energiebron]]=""),TblMaatregelscore281315[[#This Row],[Energiebron]],TblMaatregelscore281315[[#This Row],[2e energiebron]]),TblBrandstof[Brandstof],0)))*
      IF(OR(TblMaatregelscore281315[[#This Row],[Type
motor]]="Elektrisch",TblMaatregelscore281315[[#This Row],[Hybride]]="Ja"),TblHybride[Waardering hybride],1)*
      IF(TblMaatregelscore281315[[#This Row],[Het Nieuwe
Draaien/
Rijden]]="Ja",TblHND[Waardering HND],1),"")</f>
        <v/>
      </c>
      <c r="N14" s="25" t="str">
        <f>IFERROR(TblMaatregelscore281315[[#This Row],[CO2-impact 
'[kg CO2']]]*VLOOKUP(TblMaatregelscore281315[[#This Row],[Type
motor]],TblMotortype[],2,0),"")</f>
        <v/>
      </c>
      <c r="O14" s="11" t="str">
        <f>IF(TblMaatregelscore281315[[#This Row],[In te zetten
materieel]]&lt;&gt;"",
    IF(TblMaatregelscore281315[[#This Row],[Vermogen
motor
'[kW']]]="","Motorvermogen niet gevuld",
    IF(TblMaatregelscore281315[[#This Row],[Inzet (verdeel 1000 uur over het materieel)]]="","Draaiuren niet gevuld","")),
  "")</f>
        <v/>
      </c>
    </row>
    <row r="15" spans="2:15" x14ac:dyDescent="0.2">
      <c r="B15" s="47"/>
      <c r="C15" s="47"/>
      <c r="D15" s="47"/>
      <c r="E15" s="48" t="str">
        <f>IFERROR(TblMaatregelscore281315[[#This Row],[Vermogen
motor
'[kW']]]*TblMaatregelscore281315[[#This Row],[Inzet (verdeel 1000 uur over het materieel)]]*VLOOKUP(TblMaatregelscore281315[[#This Row],[Vermogen
motor
'[kW']]],TblDieselgebruik[],2,1)*stookwaarde_diesel*bezettingsgraad,"")</f>
        <v/>
      </c>
      <c r="F15" s="48" t="str">
        <f>IFERROR(TblMaatregelscore281315[[#This Row],[Energie
inhoud
'[MJ']]]/stookwaarde_diesel/dichtheid_diesel*emissiefactor_diesel,"")</f>
        <v/>
      </c>
      <c r="G15" s="49"/>
      <c r="H15" s="49"/>
      <c r="I15" s="49"/>
      <c r="J15" s="50"/>
      <c r="K15" s="51"/>
      <c r="L15" s="51"/>
      <c r="M15" s="25" t="str">
        <f>IFERROR(
      TblMaatregelscore281315[[#This Row],[Score o.b.v. diesel]]*
          ((100%-TblMaatregelscore281315[[#This Row],[Aandeel 2e
energiebron
'[%']]])*INDEX(TblBrandstof[CO2 uitstoot verg 1l diesel],MATCH(TblMaatregelscore281315[[#This Row],[Energiebron]],TblBrandstof[Brandstof],0))+
          TblMaatregelscore281315[[#This Row],[Aandeel 2e
energiebron
'[%']]]*INDEX(TblBrandstof[CO2 uitstoot verg 1l diesel],MATCH(IF(OR(TblMaatregelscore281315[[#This Row],[2e energiebron]]="N.v.t.",TblMaatregelscore281315[[#This Row],[2e energiebron]]=""),TblMaatregelscore281315[[#This Row],[Energiebron]],TblMaatregelscore281315[[#This Row],[2e energiebron]]),TblBrandstof[Brandstof],0)))*
      IF(OR(TblMaatregelscore281315[[#This Row],[Type
motor]]="Elektrisch",TblMaatregelscore281315[[#This Row],[Hybride]]="Ja"),TblHybride[Waardering hybride],1)*
      IF(TblMaatregelscore281315[[#This Row],[Het Nieuwe
Draaien/
Rijden]]="Ja",TblHND[Waardering HND],1),"")</f>
        <v/>
      </c>
      <c r="N15" s="25" t="str">
        <f>IFERROR(TblMaatregelscore281315[[#This Row],[CO2-impact 
'[kg CO2']]]*VLOOKUP(TblMaatregelscore281315[[#This Row],[Type
motor]],TblMotortype[],2,0),"")</f>
        <v/>
      </c>
      <c r="O15" s="11" t="str">
        <f>IF(TblMaatregelscore281315[[#This Row],[In te zetten
materieel]]&lt;&gt;"",
    IF(TblMaatregelscore281315[[#This Row],[Vermogen
motor
'[kW']]]="","Motorvermogen niet gevuld",
    IF(TblMaatregelscore281315[[#This Row],[Inzet (verdeel 1000 uur over het materieel)]]="","Draaiuren niet gevuld","")),
  "")</f>
        <v/>
      </c>
    </row>
    <row r="16" spans="2:15" x14ac:dyDescent="0.2">
      <c r="B16" s="42"/>
      <c r="C16" s="42"/>
      <c r="D16" s="42"/>
      <c r="E16" s="43" t="str">
        <f>IFERROR(TblMaatregelscore281315[[#This Row],[Vermogen
motor
'[kW']]]*TblMaatregelscore281315[[#This Row],[Inzet (verdeel 1000 uur over het materieel)]]*VLOOKUP(TblMaatregelscore281315[[#This Row],[Vermogen
motor
'[kW']]],TblDieselgebruik[],2,1)*stookwaarde_diesel*bezettingsgraad,"")</f>
        <v/>
      </c>
      <c r="F16" s="43" t="str">
        <f>IFERROR(TblMaatregelscore281315[[#This Row],[Energie
inhoud
'[MJ']]]/stookwaarde_diesel/dichtheid_diesel*emissiefactor_diesel,"")</f>
        <v/>
      </c>
      <c r="G16" s="44"/>
      <c r="H16" s="44"/>
      <c r="I16" s="44"/>
      <c r="J16" s="45"/>
      <c r="K16" s="46"/>
      <c r="L16" s="46"/>
      <c r="M16" s="25" t="str">
        <f>IFERROR(
      TblMaatregelscore281315[[#This Row],[Score o.b.v. diesel]]*
          ((100%-TblMaatregelscore281315[[#This Row],[Aandeel 2e
energiebron
'[%']]])*INDEX(TblBrandstof[CO2 uitstoot verg 1l diesel],MATCH(TblMaatregelscore281315[[#This Row],[Energiebron]],TblBrandstof[Brandstof],0))+
          TblMaatregelscore281315[[#This Row],[Aandeel 2e
energiebron
'[%']]]*INDEX(TblBrandstof[CO2 uitstoot verg 1l diesel],MATCH(IF(OR(TblMaatregelscore281315[[#This Row],[2e energiebron]]="N.v.t.",TblMaatregelscore281315[[#This Row],[2e energiebron]]=""),TblMaatregelscore281315[[#This Row],[Energiebron]],TblMaatregelscore281315[[#This Row],[2e energiebron]]),TblBrandstof[Brandstof],0)))*
      IF(OR(TblMaatregelscore281315[[#This Row],[Type
motor]]="Elektrisch",TblMaatregelscore281315[[#This Row],[Hybride]]="Ja"),TblHybride[Waardering hybride],1)*
      IF(TblMaatregelscore281315[[#This Row],[Het Nieuwe
Draaien/
Rijden]]="Ja",TblHND[Waardering HND],1),"")</f>
        <v/>
      </c>
      <c r="N16" s="25" t="str">
        <f>IFERROR(TblMaatregelscore281315[[#This Row],[CO2-impact 
'[kg CO2']]]*VLOOKUP(TblMaatregelscore281315[[#This Row],[Type
motor]],TblMotortype[],2,0),"")</f>
        <v/>
      </c>
      <c r="O16" s="11" t="str">
        <f>IF(TblMaatregelscore281315[[#This Row],[In te zetten
materieel]]&lt;&gt;"",
    IF(TblMaatregelscore281315[[#This Row],[Vermogen
motor
'[kW']]]="","Motorvermogen niet gevuld",
    IF(TblMaatregelscore281315[[#This Row],[Inzet (verdeel 1000 uur over het materieel)]]="","Draaiuren niet gevuld","")),
  "")</f>
        <v/>
      </c>
    </row>
    <row r="17" spans="2:15" x14ac:dyDescent="0.2">
      <c r="B17" s="47"/>
      <c r="C17" s="47"/>
      <c r="D17" s="47"/>
      <c r="E17" s="48" t="str">
        <f>IFERROR(TblMaatregelscore281315[[#This Row],[Vermogen
motor
'[kW']]]*TblMaatregelscore281315[[#This Row],[Inzet (verdeel 1000 uur over het materieel)]]*VLOOKUP(TblMaatregelscore281315[[#This Row],[Vermogen
motor
'[kW']]],TblDieselgebruik[],2,1)*stookwaarde_diesel*bezettingsgraad,"")</f>
        <v/>
      </c>
      <c r="F17" s="48" t="str">
        <f>IFERROR(TblMaatregelscore281315[[#This Row],[Energie
inhoud
'[MJ']]]/stookwaarde_diesel/dichtheid_diesel*emissiefactor_diesel,"")</f>
        <v/>
      </c>
      <c r="G17" s="49"/>
      <c r="H17" s="49"/>
      <c r="I17" s="49"/>
      <c r="J17" s="50"/>
      <c r="K17" s="51"/>
      <c r="L17" s="51"/>
      <c r="M17" s="25" t="str">
        <f>IFERROR(
      TblMaatregelscore281315[[#This Row],[Score o.b.v. diesel]]*
          ((100%-TblMaatregelscore281315[[#This Row],[Aandeel 2e
energiebron
'[%']]])*INDEX(TblBrandstof[CO2 uitstoot verg 1l diesel],MATCH(TblMaatregelscore281315[[#This Row],[Energiebron]],TblBrandstof[Brandstof],0))+
          TblMaatregelscore281315[[#This Row],[Aandeel 2e
energiebron
'[%']]]*INDEX(TblBrandstof[CO2 uitstoot verg 1l diesel],MATCH(IF(OR(TblMaatregelscore281315[[#This Row],[2e energiebron]]="N.v.t.",TblMaatregelscore281315[[#This Row],[2e energiebron]]=""),TblMaatregelscore281315[[#This Row],[Energiebron]],TblMaatregelscore281315[[#This Row],[2e energiebron]]),TblBrandstof[Brandstof],0)))*
      IF(OR(TblMaatregelscore281315[[#This Row],[Type
motor]]="Elektrisch",TblMaatregelscore281315[[#This Row],[Hybride]]="Ja"),TblHybride[Waardering hybride],1)*
      IF(TblMaatregelscore281315[[#This Row],[Het Nieuwe
Draaien/
Rijden]]="Ja",TblHND[Waardering HND],1),"")</f>
        <v/>
      </c>
      <c r="N17" s="25" t="str">
        <f>IFERROR(TblMaatregelscore281315[[#This Row],[CO2-impact 
'[kg CO2']]]*VLOOKUP(TblMaatregelscore281315[[#This Row],[Type
motor]],TblMotortype[],2,0),"")</f>
        <v/>
      </c>
      <c r="O17" s="11" t="str">
        <f>IF(TblMaatregelscore281315[[#This Row],[In te zetten
materieel]]&lt;&gt;"",
    IF(TblMaatregelscore281315[[#This Row],[Vermogen
motor
'[kW']]]="","Motorvermogen niet gevuld",
    IF(TblMaatregelscore281315[[#This Row],[Inzet (verdeel 1000 uur over het materieel)]]="","Draaiuren niet gevuld","")),
  "")</f>
        <v/>
      </c>
    </row>
    <row r="18" spans="2:15" x14ac:dyDescent="0.2">
      <c r="B18" s="42"/>
      <c r="C18" s="42"/>
      <c r="D18" s="42"/>
      <c r="E18" s="43" t="str">
        <f>IFERROR(TblMaatregelscore281315[[#This Row],[Vermogen
motor
'[kW']]]*TblMaatregelscore281315[[#This Row],[Inzet (verdeel 1000 uur over het materieel)]]*VLOOKUP(TblMaatregelscore281315[[#This Row],[Vermogen
motor
'[kW']]],TblDieselgebruik[],2,1)*stookwaarde_diesel*bezettingsgraad,"")</f>
        <v/>
      </c>
      <c r="F18" s="43" t="str">
        <f>IFERROR(TblMaatregelscore281315[[#This Row],[Energie
inhoud
'[MJ']]]/stookwaarde_diesel/dichtheid_diesel*emissiefactor_diesel,"")</f>
        <v/>
      </c>
      <c r="G18" s="44"/>
      <c r="H18" s="44"/>
      <c r="I18" s="44"/>
      <c r="J18" s="45"/>
      <c r="K18" s="46"/>
      <c r="L18" s="46"/>
      <c r="M18" s="25" t="str">
        <f>IFERROR(
      TblMaatregelscore281315[[#This Row],[Score o.b.v. diesel]]*
          ((100%-TblMaatregelscore281315[[#This Row],[Aandeel 2e
energiebron
'[%']]])*INDEX(TblBrandstof[CO2 uitstoot verg 1l diesel],MATCH(TblMaatregelscore281315[[#This Row],[Energiebron]],TblBrandstof[Brandstof],0))+
          TblMaatregelscore281315[[#This Row],[Aandeel 2e
energiebron
'[%']]]*INDEX(TblBrandstof[CO2 uitstoot verg 1l diesel],MATCH(IF(OR(TblMaatregelscore281315[[#This Row],[2e energiebron]]="N.v.t.",TblMaatregelscore281315[[#This Row],[2e energiebron]]=""),TblMaatregelscore281315[[#This Row],[Energiebron]],TblMaatregelscore281315[[#This Row],[2e energiebron]]),TblBrandstof[Brandstof],0)))*
      IF(OR(TblMaatregelscore281315[[#This Row],[Type
motor]]="Elektrisch",TblMaatregelscore281315[[#This Row],[Hybride]]="Ja"),TblHybride[Waardering hybride],1)*
      IF(TblMaatregelscore281315[[#This Row],[Het Nieuwe
Draaien/
Rijden]]="Ja",TblHND[Waardering HND],1),"")</f>
        <v/>
      </c>
      <c r="N18" s="25" t="str">
        <f>IFERROR(TblMaatregelscore281315[[#This Row],[CO2-impact 
'[kg CO2']]]*VLOOKUP(TblMaatregelscore281315[[#This Row],[Type
motor]],TblMotortype[],2,0),"")</f>
        <v/>
      </c>
      <c r="O18" s="11" t="str">
        <f>IF(TblMaatregelscore281315[[#This Row],[In te zetten
materieel]]&lt;&gt;"",
    IF(TblMaatregelscore281315[[#This Row],[Vermogen
motor
'[kW']]]="","Motorvermogen niet gevuld",
    IF(TblMaatregelscore281315[[#This Row],[Inzet (verdeel 1000 uur over het materieel)]]="","Draaiuren niet gevuld","")),
  "")</f>
        <v/>
      </c>
    </row>
    <row r="19" spans="2:15" x14ac:dyDescent="0.2">
      <c r="B19" s="47"/>
      <c r="C19" s="47"/>
      <c r="D19" s="47"/>
      <c r="E19" s="48" t="str">
        <f>IFERROR(TblMaatregelscore281315[[#This Row],[Vermogen
motor
'[kW']]]*TblMaatregelscore281315[[#This Row],[Inzet (verdeel 1000 uur over het materieel)]]*VLOOKUP(TblMaatregelscore281315[[#This Row],[Vermogen
motor
'[kW']]],TblDieselgebruik[],2,1)*stookwaarde_diesel*bezettingsgraad,"")</f>
        <v/>
      </c>
      <c r="F19" s="48" t="str">
        <f>IFERROR(TblMaatregelscore281315[[#This Row],[Energie
inhoud
'[MJ']]]/stookwaarde_diesel/dichtheid_diesel*emissiefactor_diesel,"")</f>
        <v/>
      </c>
      <c r="G19" s="49"/>
      <c r="H19" s="49"/>
      <c r="I19" s="49"/>
      <c r="J19" s="50"/>
      <c r="K19" s="51"/>
      <c r="L19" s="51"/>
      <c r="M19" s="25" t="str">
        <f>IFERROR(
      TblMaatregelscore281315[[#This Row],[Score o.b.v. diesel]]*
          ((100%-TblMaatregelscore281315[[#This Row],[Aandeel 2e
energiebron
'[%']]])*INDEX(TblBrandstof[CO2 uitstoot verg 1l diesel],MATCH(TblMaatregelscore281315[[#This Row],[Energiebron]],TblBrandstof[Brandstof],0))+
          TblMaatregelscore281315[[#This Row],[Aandeel 2e
energiebron
'[%']]]*INDEX(TblBrandstof[CO2 uitstoot verg 1l diesel],MATCH(IF(OR(TblMaatregelscore281315[[#This Row],[2e energiebron]]="N.v.t.",TblMaatregelscore281315[[#This Row],[2e energiebron]]=""),TblMaatregelscore281315[[#This Row],[Energiebron]],TblMaatregelscore281315[[#This Row],[2e energiebron]]),TblBrandstof[Brandstof],0)))*
      IF(OR(TblMaatregelscore281315[[#This Row],[Type
motor]]="Elektrisch",TblMaatregelscore281315[[#This Row],[Hybride]]="Ja"),TblHybride[Waardering hybride],1)*
      IF(TblMaatregelscore281315[[#This Row],[Het Nieuwe
Draaien/
Rijden]]="Ja",TblHND[Waardering HND],1),"")</f>
        <v/>
      </c>
      <c r="N19" s="25" t="str">
        <f>IFERROR(TblMaatregelscore281315[[#This Row],[CO2-impact 
'[kg CO2']]]*VLOOKUP(TblMaatregelscore281315[[#This Row],[Type
motor]],TblMotortype[],2,0),"")</f>
        <v/>
      </c>
      <c r="O19" s="11" t="str">
        <f>IF(TblMaatregelscore281315[[#This Row],[In te zetten
materieel]]&lt;&gt;"",
    IF(TblMaatregelscore281315[[#This Row],[Vermogen
motor
'[kW']]]="","Motorvermogen niet gevuld",
    IF(TblMaatregelscore281315[[#This Row],[Inzet (verdeel 1000 uur over het materieel)]]="","Draaiuren niet gevuld","")),
  "")</f>
        <v/>
      </c>
    </row>
    <row r="20" spans="2:15" x14ac:dyDescent="0.2">
      <c r="B20" s="42"/>
      <c r="C20" s="42"/>
      <c r="D20" s="42"/>
      <c r="E20" s="43" t="str">
        <f>IFERROR(TblMaatregelscore281315[[#This Row],[Vermogen
motor
'[kW']]]*TblMaatregelscore281315[[#This Row],[Inzet (verdeel 1000 uur over het materieel)]]*VLOOKUP(TblMaatregelscore281315[[#This Row],[Vermogen
motor
'[kW']]],TblDieselgebruik[],2,1)*stookwaarde_diesel*bezettingsgraad,"")</f>
        <v/>
      </c>
      <c r="F20" s="43" t="str">
        <f>IFERROR(TblMaatregelscore281315[[#This Row],[Energie
inhoud
'[MJ']]]/stookwaarde_diesel/dichtheid_diesel*emissiefactor_diesel,"")</f>
        <v/>
      </c>
      <c r="G20" s="44"/>
      <c r="H20" s="44"/>
      <c r="I20" s="44"/>
      <c r="J20" s="45"/>
      <c r="K20" s="46"/>
      <c r="L20" s="46"/>
      <c r="M20" s="25" t="str">
        <f>IFERROR(
      TblMaatregelscore281315[[#This Row],[Score o.b.v. diesel]]*
          ((100%-TblMaatregelscore281315[[#This Row],[Aandeel 2e
energiebron
'[%']]])*INDEX(TblBrandstof[CO2 uitstoot verg 1l diesel],MATCH(TblMaatregelscore281315[[#This Row],[Energiebron]],TblBrandstof[Brandstof],0))+
          TblMaatregelscore281315[[#This Row],[Aandeel 2e
energiebron
'[%']]]*INDEX(TblBrandstof[CO2 uitstoot verg 1l diesel],MATCH(IF(OR(TblMaatregelscore281315[[#This Row],[2e energiebron]]="N.v.t.",TblMaatregelscore281315[[#This Row],[2e energiebron]]=""),TblMaatregelscore281315[[#This Row],[Energiebron]],TblMaatregelscore281315[[#This Row],[2e energiebron]]),TblBrandstof[Brandstof],0)))*
      IF(OR(TblMaatregelscore281315[[#This Row],[Type
motor]]="Elektrisch",TblMaatregelscore281315[[#This Row],[Hybride]]="Ja"),TblHybride[Waardering hybride],1)*
      IF(TblMaatregelscore281315[[#This Row],[Het Nieuwe
Draaien/
Rijden]]="Ja",TblHND[Waardering HND],1),"")</f>
        <v/>
      </c>
      <c r="N20" s="25" t="str">
        <f>IFERROR(TblMaatregelscore281315[[#This Row],[CO2-impact 
'[kg CO2']]]*VLOOKUP(TblMaatregelscore281315[[#This Row],[Type
motor]],TblMotortype[],2,0),"")</f>
        <v/>
      </c>
      <c r="O20" s="11" t="str">
        <f>IF(TblMaatregelscore281315[[#This Row],[In te zetten
materieel]]&lt;&gt;"",
    IF(TblMaatregelscore281315[[#This Row],[Vermogen
motor
'[kW']]]="","Motorvermogen niet gevuld",
    IF(TblMaatregelscore281315[[#This Row],[Inzet (verdeel 1000 uur over het materieel)]]="","Draaiuren niet gevuld","")),
  "")</f>
        <v/>
      </c>
    </row>
    <row r="21" spans="2:15" x14ac:dyDescent="0.2">
      <c r="B21" s="47"/>
      <c r="C21" s="47"/>
      <c r="D21" s="47"/>
      <c r="E21" s="48" t="str">
        <f>IFERROR(TblMaatregelscore281315[[#This Row],[Vermogen
motor
'[kW']]]*TblMaatregelscore281315[[#This Row],[Inzet (verdeel 1000 uur over het materieel)]]*VLOOKUP(TblMaatregelscore281315[[#This Row],[Vermogen
motor
'[kW']]],TblDieselgebruik[],2,1)*stookwaarde_diesel*bezettingsgraad,"")</f>
        <v/>
      </c>
      <c r="F21" s="48" t="str">
        <f>IFERROR(TblMaatregelscore281315[[#This Row],[Energie
inhoud
'[MJ']]]/stookwaarde_diesel/dichtheid_diesel*emissiefactor_diesel,"")</f>
        <v/>
      </c>
      <c r="G21" s="49"/>
      <c r="H21" s="49"/>
      <c r="I21" s="49"/>
      <c r="J21" s="50"/>
      <c r="K21" s="51"/>
      <c r="L21" s="51"/>
      <c r="M21" s="25" t="str">
        <f>IFERROR(
      TblMaatregelscore281315[[#This Row],[Score o.b.v. diesel]]*
          ((100%-TblMaatregelscore281315[[#This Row],[Aandeel 2e
energiebron
'[%']]])*INDEX(TblBrandstof[CO2 uitstoot verg 1l diesel],MATCH(TblMaatregelscore281315[[#This Row],[Energiebron]],TblBrandstof[Brandstof],0))+
          TblMaatregelscore281315[[#This Row],[Aandeel 2e
energiebron
'[%']]]*INDEX(TblBrandstof[CO2 uitstoot verg 1l diesel],MATCH(IF(OR(TblMaatregelscore281315[[#This Row],[2e energiebron]]="N.v.t.",TblMaatregelscore281315[[#This Row],[2e energiebron]]=""),TblMaatregelscore281315[[#This Row],[Energiebron]],TblMaatregelscore281315[[#This Row],[2e energiebron]]),TblBrandstof[Brandstof],0)))*
      IF(OR(TblMaatregelscore281315[[#This Row],[Type
motor]]="Elektrisch",TblMaatregelscore281315[[#This Row],[Hybride]]="Ja"),TblHybride[Waardering hybride],1)*
      IF(TblMaatregelscore281315[[#This Row],[Het Nieuwe
Draaien/
Rijden]]="Ja",TblHND[Waardering HND],1),"")</f>
        <v/>
      </c>
      <c r="N21" s="25" t="str">
        <f>IFERROR(TblMaatregelscore281315[[#This Row],[CO2-impact 
'[kg CO2']]]*VLOOKUP(TblMaatregelscore281315[[#This Row],[Type
motor]],TblMotortype[],2,0),"")</f>
        <v/>
      </c>
      <c r="O21" s="11" t="str">
        <f>IF(TblMaatregelscore281315[[#This Row],[In te zetten
materieel]]&lt;&gt;"",
    IF(TblMaatregelscore281315[[#This Row],[Vermogen
motor
'[kW']]]="","Motorvermogen niet gevuld",
    IF(TblMaatregelscore281315[[#This Row],[Inzet (verdeel 1000 uur over het materieel)]]="","Draaiuren niet gevuld","")),
  "")</f>
        <v/>
      </c>
    </row>
    <row r="22" spans="2:15" x14ac:dyDescent="0.2">
      <c r="B22" s="42"/>
      <c r="C22" s="42"/>
      <c r="D22" s="42"/>
      <c r="E22" s="43" t="str">
        <f>IFERROR(TblMaatregelscore281315[[#This Row],[Vermogen
motor
'[kW']]]*TblMaatregelscore281315[[#This Row],[Inzet (verdeel 1000 uur over het materieel)]]*VLOOKUP(TblMaatregelscore281315[[#This Row],[Vermogen
motor
'[kW']]],TblDieselgebruik[],2,1)*stookwaarde_diesel*bezettingsgraad,"")</f>
        <v/>
      </c>
      <c r="F22" s="43" t="str">
        <f>IFERROR(TblMaatregelscore281315[[#This Row],[Energie
inhoud
'[MJ']]]/stookwaarde_diesel/dichtheid_diesel*emissiefactor_diesel,"")</f>
        <v/>
      </c>
      <c r="G22" s="44"/>
      <c r="H22" s="44"/>
      <c r="I22" s="44"/>
      <c r="J22" s="45"/>
      <c r="K22" s="46"/>
      <c r="L22" s="46"/>
      <c r="M22" s="25" t="str">
        <f>IFERROR(
      TblMaatregelscore281315[[#This Row],[Score o.b.v. diesel]]*
          ((100%-TblMaatregelscore281315[[#This Row],[Aandeel 2e
energiebron
'[%']]])*INDEX(TblBrandstof[CO2 uitstoot verg 1l diesel],MATCH(TblMaatregelscore281315[[#This Row],[Energiebron]],TblBrandstof[Brandstof],0))+
          TblMaatregelscore281315[[#This Row],[Aandeel 2e
energiebron
'[%']]]*INDEX(TblBrandstof[CO2 uitstoot verg 1l diesel],MATCH(IF(OR(TblMaatregelscore281315[[#This Row],[2e energiebron]]="N.v.t.",TblMaatregelscore281315[[#This Row],[2e energiebron]]=""),TblMaatregelscore281315[[#This Row],[Energiebron]],TblMaatregelscore281315[[#This Row],[2e energiebron]]),TblBrandstof[Brandstof],0)))*
      IF(OR(TblMaatregelscore281315[[#This Row],[Type
motor]]="Elektrisch",TblMaatregelscore281315[[#This Row],[Hybride]]="Ja"),TblHybride[Waardering hybride],1)*
      IF(TblMaatregelscore281315[[#This Row],[Het Nieuwe
Draaien/
Rijden]]="Ja",TblHND[Waardering HND],1),"")</f>
        <v/>
      </c>
      <c r="N22" s="25" t="str">
        <f>IFERROR(TblMaatregelscore281315[[#This Row],[CO2-impact 
'[kg CO2']]]*VLOOKUP(TblMaatregelscore281315[[#This Row],[Type
motor]],TblMotortype[],2,0),"")</f>
        <v/>
      </c>
      <c r="O22" s="11" t="str">
        <f>IF(TblMaatregelscore281315[[#This Row],[In te zetten
materieel]]&lt;&gt;"",
    IF(TblMaatregelscore281315[[#This Row],[Vermogen
motor
'[kW']]]="","Motorvermogen niet gevuld",
    IF(TblMaatregelscore281315[[#This Row],[Inzet (verdeel 1000 uur over het materieel)]]="","Draaiuren niet gevuld","")),
  "")</f>
        <v/>
      </c>
    </row>
    <row r="23" spans="2:15" x14ac:dyDescent="0.2">
      <c r="B23" s="47"/>
      <c r="C23" s="47"/>
      <c r="D23" s="47"/>
      <c r="E23" s="48" t="str">
        <f>IFERROR(TblMaatregelscore281315[[#This Row],[Vermogen
motor
'[kW']]]*TblMaatregelscore281315[[#This Row],[Inzet (verdeel 1000 uur over het materieel)]]*VLOOKUP(TblMaatregelscore281315[[#This Row],[Vermogen
motor
'[kW']]],TblDieselgebruik[],2,1)*stookwaarde_diesel*bezettingsgraad,"")</f>
        <v/>
      </c>
      <c r="F23" s="48" t="str">
        <f>IFERROR(TblMaatregelscore281315[[#This Row],[Energie
inhoud
'[MJ']]]/stookwaarde_diesel/dichtheid_diesel*emissiefactor_diesel,"")</f>
        <v/>
      </c>
      <c r="G23" s="49"/>
      <c r="H23" s="49"/>
      <c r="I23" s="49"/>
      <c r="J23" s="50"/>
      <c r="K23" s="51"/>
      <c r="L23" s="51"/>
      <c r="M23" s="25" t="str">
        <f>IFERROR(
      TblMaatregelscore281315[[#This Row],[Score o.b.v. diesel]]*
          ((100%-TblMaatregelscore281315[[#This Row],[Aandeel 2e
energiebron
'[%']]])*INDEX(TblBrandstof[CO2 uitstoot verg 1l diesel],MATCH(TblMaatregelscore281315[[#This Row],[Energiebron]],TblBrandstof[Brandstof],0))+
          TblMaatregelscore281315[[#This Row],[Aandeel 2e
energiebron
'[%']]]*INDEX(TblBrandstof[CO2 uitstoot verg 1l diesel],MATCH(IF(OR(TblMaatregelscore281315[[#This Row],[2e energiebron]]="N.v.t.",TblMaatregelscore281315[[#This Row],[2e energiebron]]=""),TblMaatregelscore281315[[#This Row],[Energiebron]],TblMaatregelscore281315[[#This Row],[2e energiebron]]),TblBrandstof[Brandstof],0)))*
      IF(OR(TblMaatregelscore281315[[#This Row],[Type
motor]]="Elektrisch",TblMaatregelscore281315[[#This Row],[Hybride]]="Ja"),TblHybride[Waardering hybride],1)*
      IF(TblMaatregelscore281315[[#This Row],[Het Nieuwe
Draaien/
Rijden]]="Ja",TblHND[Waardering HND],1),"")</f>
        <v/>
      </c>
      <c r="N23" s="25" t="str">
        <f>IFERROR(TblMaatregelscore281315[[#This Row],[CO2-impact 
'[kg CO2']]]*VLOOKUP(TblMaatregelscore281315[[#This Row],[Type
motor]],TblMotortype[],2,0),"")</f>
        <v/>
      </c>
      <c r="O23" s="11" t="str">
        <f>IF(TblMaatregelscore281315[[#This Row],[In te zetten
materieel]]&lt;&gt;"",
    IF(TblMaatregelscore281315[[#This Row],[Vermogen
motor
'[kW']]]="","Motorvermogen niet gevuld",
    IF(TblMaatregelscore281315[[#This Row],[Inzet (verdeel 1000 uur over het materieel)]]="","Draaiuren niet gevuld","")),
  "")</f>
        <v/>
      </c>
    </row>
    <row r="24" spans="2:15" x14ac:dyDescent="0.2">
      <c r="B24" s="42"/>
      <c r="C24" s="42"/>
      <c r="D24" s="42"/>
      <c r="E24" s="43" t="str">
        <f>IFERROR(TblMaatregelscore281315[[#This Row],[Vermogen
motor
'[kW']]]*TblMaatregelscore281315[[#This Row],[Inzet (verdeel 1000 uur over het materieel)]]*VLOOKUP(TblMaatregelscore281315[[#This Row],[Vermogen
motor
'[kW']]],TblDieselgebruik[],2,1)*stookwaarde_diesel*bezettingsgraad,"")</f>
        <v/>
      </c>
      <c r="F24" s="43" t="str">
        <f>IFERROR(TblMaatregelscore281315[[#This Row],[Energie
inhoud
'[MJ']]]/stookwaarde_diesel/dichtheid_diesel*emissiefactor_diesel,"")</f>
        <v/>
      </c>
      <c r="G24" s="44"/>
      <c r="H24" s="44"/>
      <c r="I24" s="44"/>
      <c r="J24" s="45"/>
      <c r="K24" s="46"/>
      <c r="L24" s="46"/>
      <c r="M24" s="25" t="str">
        <f>IFERROR(
      TblMaatregelscore281315[[#This Row],[Score o.b.v. diesel]]*
          ((100%-TblMaatregelscore281315[[#This Row],[Aandeel 2e
energiebron
'[%']]])*INDEX(TblBrandstof[CO2 uitstoot verg 1l diesel],MATCH(TblMaatregelscore281315[[#This Row],[Energiebron]],TblBrandstof[Brandstof],0))+
          TblMaatregelscore281315[[#This Row],[Aandeel 2e
energiebron
'[%']]]*INDEX(TblBrandstof[CO2 uitstoot verg 1l diesel],MATCH(IF(OR(TblMaatregelscore281315[[#This Row],[2e energiebron]]="N.v.t.",TblMaatregelscore281315[[#This Row],[2e energiebron]]=""),TblMaatregelscore281315[[#This Row],[Energiebron]],TblMaatregelscore281315[[#This Row],[2e energiebron]]),TblBrandstof[Brandstof],0)))*
      IF(OR(TblMaatregelscore281315[[#This Row],[Type
motor]]="Elektrisch",TblMaatregelscore281315[[#This Row],[Hybride]]="Ja"),TblHybride[Waardering hybride],1)*
      IF(TblMaatregelscore281315[[#This Row],[Het Nieuwe
Draaien/
Rijden]]="Ja",TblHND[Waardering HND],1),"")</f>
        <v/>
      </c>
      <c r="N24" s="25" t="str">
        <f>IFERROR(TblMaatregelscore281315[[#This Row],[CO2-impact 
'[kg CO2']]]*VLOOKUP(TblMaatregelscore281315[[#This Row],[Type
motor]],TblMotortype[],2,0),"")</f>
        <v/>
      </c>
      <c r="O24" s="11" t="str">
        <f>IF(TblMaatregelscore281315[[#This Row],[In te zetten
materieel]]&lt;&gt;"",
    IF(TblMaatregelscore281315[[#This Row],[Vermogen
motor
'[kW']]]="","Motorvermogen niet gevuld",
    IF(TblMaatregelscore281315[[#This Row],[Inzet (verdeel 1000 uur over het materieel)]]="","Draaiuren niet gevuld","")),
  "")</f>
        <v/>
      </c>
    </row>
    <row r="25" spans="2:15" ht="13.5" thickBot="1" x14ac:dyDescent="0.25">
      <c r="B25" s="47"/>
      <c r="C25" s="47"/>
      <c r="D25" s="47"/>
      <c r="E25" s="48" t="str">
        <f>IFERROR(TblMaatregelscore281315[[#This Row],[Vermogen
motor
'[kW']]]*TblMaatregelscore281315[[#This Row],[Inzet (verdeel 1000 uur over het materieel)]]*VLOOKUP(TblMaatregelscore281315[[#This Row],[Vermogen
motor
'[kW']]],TblDieselgebruik[],2,1)*stookwaarde_diesel*bezettingsgraad,"")</f>
        <v/>
      </c>
      <c r="F25" s="48" t="str">
        <f>IFERROR(TblMaatregelscore281315[[#This Row],[Energie
inhoud
'[MJ']]]/stookwaarde_diesel/dichtheid_diesel*emissiefactor_diesel,"")</f>
        <v/>
      </c>
      <c r="G25" s="49"/>
      <c r="H25" s="49"/>
      <c r="I25" s="49"/>
      <c r="J25" s="50"/>
      <c r="K25" s="51"/>
      <c r="L25" s="51"/>
      <c r="M25" s="25" t="str">
        <f>IFERROR(
      TblMaatregelscore281315[[#This Row],[Score o.b.v. diesel]]*
          ((100%-TblMaatregelscore281315[[#This Row],[Aandeel 2e
energiebron
'[%']]])*INDEX(TblBrandstof[CO2 uitstoot verg 1l diesel],MATCH(TblMaatregelscore281315[[#This Row],[Energiebron]],TblBrandstof[Brandstof],0))+
          TblMaatregelscore281315[[#This Row],[Aandeel 2e
energiebron
'[%']]]*INDEX(TblBrandstof[CO2 uitstoot verg 1l diesel],MATCH(IF(OR(TblMaatregelscore281315[[#This Row],[2e energiebron]]="N.v.t.",TblMaatregelscore281315[[#This Row],[2e energiebron]]=""),TblMaatregelscore281315[[#This Row],[Energiebron]],TblMaatregelscore281315[[#This Row],[2e energiebron]]),TblBrandstof[Brandstof],0)))*
      IF(OR(TblMaatregelscore281315[[#This Row],[Type
motor]]="Elektrisch",TblMaatregelscore281315[[#This Row],[Hybride]]="Ja"),TblHybride[Waardering hybride],1)*
      IF(TblMaatregelscore281315[[#This Row],[Het Nieuwe
Draaien/
Rijden]]="Ja",TblHND[Waardering HND],1),"")</f>
        <v/>
      </c>
      <c r="N25" s="25" t="str">
        <f>IFERROR(TblMaatregelscore281315[[#This Row],[CO2-impact 
'[kg CO2']]]*VLOOKUP(TblMaatregelscore281315[[#This Row],[Type
motor]],TblMotortype[],2,0),"")</f>
        <v/>
      </c>
      <c r="O25" s="11" t="str">
        <f>IF(TblMaatregelscore281315[[#This Row],[In te zetten
materieel]]&lt;&gt;"",
    IF(TblMaatregelscore281315[[#This Row],[Vermogen
motor
'[kW']]]="","Motorvermogen niet gevuld",
    IF(TblMaatregelscore281315[[#This Row],[Inzet (verdeel 1000 uur over het materieel)]]="","Draaiuren niet gevuld","")),
  "")</f>
        <v/>
      </c>
    </row>
    <row r="26" spans="2:15" ht="13.5" thickBot="1" x14ac:dyDescent="0.25">
      <c r="B26" s="4" t="s">
        <v>157</v>
      </c>
      <c r="C26" s="12"/>
      <c r="D26" s="14">
        <f>SUM(TblMaatregelscore281315[Inzet (verdeel 1000 uur over het materieel)])</f>
        <v>0</v>
      </c>
      <c r="E26" s="13">
        <f>SUBTOTAL(109,TblMaatregelscore281315[Energie
inhoud
'[MJ']])</f>
        <v>0</v>
      </c>
      <c r="F26" s="14">
        <f>SUBTOTAL(109,TblMaatregelscore281315[Score o.b.v. diesel])</f>
        <v>0</v>
      </c>
      <c r="G26" s="12"/>
      <c r="H26" s="12"/>
      <c r="I26" s="12"/>
      <c r="J26" s="12"/>
      <c r="K26" s="22"/>
      <c r="L26" s="22"/>
      <c r="M26" s="15">
        <f>SUBTOTAL(109,TblMaatregelscore281315[CO2-impact 
'[kg CO2']])</f>
        <v>0</v>
      </c>
      <c r="N26" s="16">
        <f>SUBTOTAL(109,TblMaatregelscore281315[Emissie
'[kg CO2']])</f>
        <v>0</v>
      </c>
      <c r="O26" s="12"/>
    </row>
    <row r="27" spans="2:15" x14ac:dyDescent="0.2">
      <c r="M27" s="5" t="s">
        <v>213</v>
      </c>
    </row>
    <row r="28" spans="2:15" x14ac:dyDescent="0.2">
      <c r="O28" s="5"/>
    </row>
    <row r="29" spans="2:15" x14ac:dyDescent="0.2">
      <c r="B29" s="6"/>
      <c r="O29" s="5"/>
    </row>
    <row r="30" spans="2:15" x14ac:dyDescent="0.2">
      <c r="B30" s="6"/>
      <c r="O30" s="7"/>
    </row>
    <row r="31" spans="2:15" x14ac:dyDescent="0.2">
      <c r="B31" s="6"/>
    </row>
  </sheetData>
  <sheetProtection algorithmName="SHA-512" hashValue="JwpF2XXue9ko6QwOuW9nSxXDxAU1X7fwGJzFw4ou9ioOjxHlytSpIKR6RWcB3rmwGBAYBD+dIZxeLT5J9b+sVQ==" saltValue="SirkO0zI7aNO8/b+8Cn9Aw==" spinCount="100000" sheet="1" selectLockedCells="1"/>
  <mergeCells count="4">
    <mergeCell ref="B2:C2"/>
    <mergeCell ref="D2:G2"/>
    <mergeCell ref="B3:C3"/>
    <mergeCell ref="D3:G3"/>
  </mergeCells>
  <dataValidations count="7">
    <dataValidation type="whole" errorStyle="warning" allowBlank="1" showInputMessage="1" showErrorMessage="1" error="waarde tussen 37 - 560 kW" prompt="Motorvermogen moet liggen tussen 37 - 560 kW" sqref="C6:C25" xr:uid="{452AA85C-A646-49CA-BC73-03B281D673DB}">
      <formula1>37</formula1>
      <formula2>560</formula2>
    </dataValidation>
    <dataValidation type="list" allowBlank="1" showInputMessage="1" showErrorMessage="1" sqref="G6:G25" xr:uid="{EAB9E15A-C613-47DF-A2BD-1A22191058D1}">
      <formula1>motortypes</formula1>
    </dataValidation>
    <dataValidation type="list" allowBlank="1" showInputMessage="1" showErrorMessage="1" sqref="G4 K6:L25" xr:uid="{44783453-E61F-41F4-9934-51C213487457}">
      <formula1>"Ja,Nee"</formula1>
    </dataValidation>
    <dataValidation type="decimal" allowBlank="1" showInputMessage="1" showErrorMessage="1" sqref="J6:J25" xr:uid="{8B28D1C5-2228-45DE-BAE7-9B356E772214}">
      <formula1>0</formula1>
      <formula2>1</formula2>
    </dataValidation>
    <dataValidation type="list" allowBlank="1" showInputMessage="1" showErrorMessage="1" sqref="H6:H25" xr:uid="{D366C19A-15FB-40F7-B619-524E1AF70A2E}">
      <formula1>INDIRECT(LEFT(G6,5))</formula1>
    </dataValidation>
    <dataValidation type="list" allowBlank="1" showInputMessage="1" showErrorMessage="1" sqref="I6:I25" xr:uid="{9B58D43F-71A9-4A12-B3BD-A092ABBE58B7}">
      <formula1>INDIRECT(LEFT(SUBSTITUTE(SUBSTITUTE(H6," ","_"),"(","_"),10))</formula1>
    </dataValidation>
    <dataValidation type="whole" allowBlank="1" showInputMessage="1" showErrorMessage="1" prompt="Numerieke waarde" sqref="D6:D25" xr:uid="{7811BB50-2BBB-46B3-B213-A0D8F16A9166}">
      <formula1>1</formula1>
      <formula2>999999</formula2>
    </dataValidation>
  </dataValidations>
  <pageMargins left="0.25" right="0.25" top="0.75" bottom="0.75" header="0.3" footer="0.3"/>
  <pageSetup paperSize="9" scale="91" orientation="landscape" r:id="rId1"/>
  <drawing r:id="rId2"/>
  <legacyDrawing r:id="rId3"/>
  <mc:AlternateContent xmlns:mc="http://schemas.openxmlformats.org/markup-compatibility/2006">
    <mc:Choice Requires="x14">
      <controls>
        <mc:AlternateContent xmlns:mc="http://schemas.openxmlformats.org/markup-compatibility/2006">
          <mc:Choice Requires="x14">
            <control shapeId="29697" r:id="rId4" name="Button 1">
              <controlPr defaultSize="0" print="0" autoFill="0" autoPict="0" macro="[0]!export.export">
                <anchor moveWithCells="1" sizeWithCells="1">
                  <from>
                    <xdr:col>7</xdr:col>
                    <xdr:colOff>38100</xdr:colOff>
                    <xdr:row>1</xdr:row>
                    <xdr:rowOff>180975</xdr:rowOff>
                  </from>
                  <to>
                    <xdr:col>7</xdr:col>
                    <xdr:colOff>809625</xdr:colOff>
                    <xdr:row>2</xdr:row>
                    <xdr:rowOff>219075</xdr:rowOff>
                  </to>
                </anchor>
              </controlPr>
            </control>
          </mc:Choice>
        </mc:AlternateContent>
      </controls>
    </mc:Choice>
  </mc:AlternateContent>
  <tableParts count="1">
    <tablePart r:id="rId5"/>
  </tableParts>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68B2893-2D98-4DE6-96FA-906A2ACAEC23}">
  <sheetPr codeName="Blad10">
    <tabColor theme="5" tint="0.59999389629810485"/>
    <pageSetUpPr fitToPage="1"/>
  </sheetPr>
  <dimension ref="B1:O31"/>
  <sheetViews>
    <sheetView showGridLines="0" zoomScaleNormal="100" workbookViewId="0">
      <selection activeCell="B6" sqref="B6"/>
    </sheetView>
  </sheetViews>
  <sheetFormatPr defaultColWidth="11" defaultRowHeight="12.75" x14ac:dyDescent="0.2"/>
  <cols>
    <col min="1" max="1" width="2.625" style="4" customWidth="1"/>
    <col min="2" max="2" width="20.625" style="4" customWidth="1"/>
    <col min="3" max="4" width="10.625" style="4" customWidth="1"/>
    <col min="5" max="5" width="11.5" style="4" hidden="1" customWidth="1"/>
    <col min="6" max="6" width="9.375" style="4" hidden="1" customWidth="1"/>
    <col min="7" max="7" width="10.625" style="4" customWidth="1"/>
    <col min="8" max="9" width="20.625" style="4" customWidth="1"/>
    <col min="10" max="10" width="12.625" style="4" customWidth="1"/>
    <col min="11" max="11" width="7.625" style="20" bestFit="1" customWidth="1"/>
    <col min="12" max="12" width="7.625" style="20" customWidth="1"/>
    <col min="13" max="13" width="11.75" style="4" hidden="1" customWidth="1"/>
    <col min="14" max="14" width="12.625" style="4" customWidth="1"/>
    <col min="15" max="15" width="20.625" style="4" customWidth="1"/>
    <col min="16" max="16" width="11.625" style="4" bestFit="1" customWidth="1"/>
    <col min="17" max="18" width="11" style="4"/>
    <col min="19" max="19" width="11.625" style="4" bestFit="1" customWidth="1"/>
    <col min="20" max="16384" width="11" style="4"/>
  </cols>
  <sheetData>
    <row r="1" spans="2:15" ht="14.25" x14ac:dyDescent="0.25">
      <c r="B1" s="8" t="s">
        <v>219</v>
      </c>
    </row>
    <row r="2" spans="2:15" ht="13.5" thickBot="1" x14ac:dyDescent="0.25">
      <c r="B2" s="86" t="s">
        <v>183</v>
      </c>
      <c r="C2" s="87"/>
      <c r="D2" s="96"/>
      <c r="E2" s="97"/>
      <c r="F2" s="97"/>
      <c r="G2" s="98"/>
    </row>
    <row r="3" spans="2:15" ht="13.5" customHeight="1" thickTop="1" thickBot="1" x14ac:dyDescent="0.25">
      <c r="B3" s="88" t="s">
        <v>184</v>
      </c>
      <c r="C3" s="89"/>
      <c r="D3" s="99"/>
      <c r="E3" s="100"/>
      <c r="F3" s="100"/>
      <c r="G3" s="101"/>
    </row>
    <row r="4" spans="2:15" ht="13.5" thickTop="1" x14ac:dyDescent="0.2"/>
    <row r="5" spans="2:15" ht="80.25" x14ac:dyDescent="0.25">
      <c r="B5" s="9" t="s">
        <v>204</v>
      </c>
      <c r="C5" s="17" t="s">
        <v>203</v>
      </c>
      <c r="D5" s="17" t="s">
        <v>199</v>
      </c>
      <c r="E5" s="17" t="s">
        <v>206</v>
      </c>
      <c r="F5" s="17" t="s">
        <v>207</v>
      </c>
      <c r="G5" s="18" t="s">
        <v>205</v>
      </c>
      <c r="H5" s="18" t="s">
        <v>171</v>
      </c>
      <c r="I5" s="19" t="s">
        <v>202</v>
      </c>
      <c r="J5" s="17" t="s">
        <v>208</v>
      </c>
      <c r="K5" s="21" t="s">
        <v>39</v>
      </c>
      <c r="L5" s="23" t="s">
        <v>269</v>
      </c>
      <c r="M5" s="24" t="s">
        <v>214</v>
      </c>
      <c r="N5" s="17" t="s">
        <v>221</v>
      </c>
      <c r="O5" s="4" t="s">
        <v>185</v>
      </c>
    </row>
    <row r="6" spans="2:15" x14ac:dyDescent="0.2">
      <c r="B6" s="42"/>
      <c r="C6" s="42"/>
      <c r="D6" s="42"/>
      <c r="E6" s="43" t="str">
        <f>IFERROR(TblMaatregelscore281316[[#This Row],[Vermogen
motor
'[kW']]]*TblMaatregelscore281316[[#This Row],[Inzet (verdeel 1000 uur over het materieel)]]*VLOOKUP(TblMaatregelscore281316[[#This Row],[Vermogen
motor
'[kW']]],TblDieselgebruik[],2,1)*stookwaarde_diesel*bezettingsgraad,"")</f>
        <v/>
      </c>
      <c r="F6" s="43" t="str">
        <f>IFERROR(TblMaatregelscore281316[[#This Row],[Energie
inhoud
'[MJ']]]/stookwaarde_diesel/dichtheid_diesel*emissiefactor_diesel,"")</f>
        <v/>
      </c>
      <c r="G6" s="44"/>
      <c r="H6" s="44"/>
      <c r="I6" s="44"/>
      <c r="J6" s="45"/>
      <c r="K6" s="46"/>
      <c r="L6" s="46"/>
      <c r="M6" s="25" t="str">
        <f>IFERROR(
      TblMaatregelscore281316[[#This Row],[Score o.b.v. diesel]]*
          ((100%-TblMaatregelscore281316[[#This Row],[Aandeel 2e
energiebron
'[%']]])*INDEX(TblBrandstof[CO2 uitstoot verg 1l diesel],MATCH(TblMaatregelscore281316[[#This Row],[Energiebron]],TblBrandstof[Brandstof],0))+
          TblMaatregelscore281316[[#This Row],[Aandeel 2e
energiebron
'[%']]]*INDEX(TblBrandstof[CO2 uitstoot verg 1l diesel],MATCH(IF(OR(TblMaatregelscore281316[[#This Row],[2e energiebron]]="N.v.t.",TblMaatregelscore281316[[#This Row],[2e energiebron]]=""),TblMaatregelscore281316[[#This Row],[Energiebron]],TblMaatregelscore281316[[#This Row],[2e energiebron]]),TblBrandstof[Brandstof],0)))*
      IF(OR(TblMaatregelscore281316[[#This Row],[Type
motor]]="Elektrisch",TblMaatregelscore281316[[#This Row],[Hybride]]="Ja"),TblHybride[Waardering hybride],1)*
      IF(TblMaatregelscore281316[[#This Row],[Het Nieuwe
Draaien/
Rijden]]="Ja",TblHND[Waardering HND],1),"")</f>
        <v/>
      </c>
      <c r="N6" s="25" t="str">
        <f>IFERROR(TblMaatregelscore281316[[#This Row],[CO2-impact 
'[kg CO2']]]*VLOOKUP(TblMaatregelscore281316[[#This Row],[Type
motor]],TblMotortype[],2,0),"")</f>
        <v/>
      </c>
      <c r="O6" s="11" t="str">
        <f>IF(TblMaatregelscore281316[[#This Row],[In te zetten
materieel]]&lt;&gt;"",
    IF(TblMaatregelscore281316[[#This Row],[Vermogen
motor
'[kW']]]="","Motorvermogen niet gevuld",
    IF(TblMaatregelscore281316[[#This Row],[Inzet (verdeel 1000 uur over het materieel)]]="","Draaiuren niet gevuld","")),
  "")</f>
        <v/>
      </c>
    </row>
    <row r="7" spans="2:15" x14ac:dyDescent="0.2">
      <c r="B7" s="47"/>
      <c r="C7" s="47"/>
      <c r="D7" s="47"/>
      <c r="E7" s="48" t="str">
        <f>IFERROR(TblMaatregelscore281316[[#This Row],[Vermogen
motor
'[kW']]]*TblMaatregelscore281316[[#This Row],[Inzet (verdeel 1000 uur over het materieel)]]*VLOOKUP(TblMaatregelscore281316[[#This Row],[Vermogen
motor
'[kW']]],TblDieselgebruik[],2,1)*stookwaarde_diesel*bezettingsgraad,"")</f>
        <v/>
      </c>
      <c r="F7" s="48" t="str">
        <f>IFERROR(TblMaatregelscore281316[[#This Row],[Energie
inhoud
'[MJ']]]/stookwaarde_diesel/dichtheid_diesel*emissiefactor_diesel,"")</f>
        <v/>
      </c>
      <c r="G7" s="49"/>
      <c r="H7" s="49"/>
      <c r="I7" s="49"/>
      <c r="J7" s="50"/>
      <c r="K7" s="51"/>
      <c r="L7" s="51"/>
      <c r="M7" s="25" t="str">
        <f>IFERROR(
      TblMaatregelscore281316[[#This Row],[Score o.b.v. diesel]]*
          ((100%-TblMaatregelscore281316[[#This Row],[Aandeel 2e
energiebron
'[%']]])*INDEX(TblBrandstof[CO2 uitstoot verg 1l diesel],MATCH(TblMaatregelscore281316[[#This Row],[Energiebron]],TblBrandstof[Brandstof],0))+
          TblMaatregelscore281316[[#This Row],[Aandeel 2e
energiebron
'[%']]]*INDEX(TblBrandstof[CO2 uitstoot verg 1l diesel],MATCH(IF(OR(TblMaatregelscore281316[[#This Row],[2e energiebron]]="N.v.t.",TblMaatregelscore281316[[#This Row],[2e energiebron]]=""),TblMaatregelscore281316[[#This Row],[Energiebron]],TblMaatregelscore281316[[#This Row],[2e energiebron]]),TblBrandstof[Brandstof],0)))*
      IF(OR(TblMaatregelscore281316[[#This Row],[Type
motor]]="Elektrisch",TblMaatregelscore281316[[#This Row],[Hybride]]="Ja"),TblHybride[Waardering hybride],1)*
      IF(TblMaatregelscore281316[[#This Row],[Het Nieuwe
Draaien/
Rijden]]="Ja",TblHND[Waardering HND],1),"")</f>
        <v/>
      </c>
      <c r="N7" s="25" t="str">
        <f>IFERROR(TblMaatregelscore281316[[#This Row],[CO2-impact 
'[kg CO2']]]*VLOOKUP(TblMaatregelscore281316[[#This Row],[Type
motor]],TblMotortype[],2,0),"")</f>
        <v/>
      </c>
      <c r="O7" s="11" t="str">
        <f>IF(TblMaatregelscore281316[[#This Row],[In te zetten
materieel]]&lt;&gt;"",
    IF(TblMaatregelscore281316[[#This Row],[Vermogen
motor
'[kW']]]="","Motorvermogen niet gevuld",
    IF(TblMaatregelscore281316[[#This Row],[Inzet (verdeel 1000 uur over het materieel)]]="","Draaiuren niet gevuld","")),
  "")</f>
        <v/>
      </c>
    </row>
    <row r="8" spans="2:15" x14ac:dyDescent="0.2">
      <c r="B8" s="42"/>
      <c r="C8" s="42"/>
      <c r="D8" s="42"/>
      <c r="E8" s="43" t="str">
        <f>IFERROR(TblMaatregelscore281316[[#This Row],[Vermogen
motor
'[kW']]]*TblMaatregelscore281316[[#This Row],[Inzet (verdeel 1000 uur over het materieel)]]*VLOOKUP(TblMaatregelscore281316[[#This Row],[Vermogen
motor
'[kW']]],TblDieselgebruik[],2,1)*stookwaarde_diesel*bezettingsgraad,"")</f>
        <v/>
      </c>
      <c r="F8" s="43" t="str">
        <f>IFERROR(TblMaatregelscore281316[[#This Row],[Energie
inhoud
'[MJ']]]/stookwaarde_diesel/dichtheid_diesel*emissiefactor_diesel,"")</f>
        <v/>
      </c>
      <c r="G8" s="44"/>
      <c r="H8" s="44"/>
      <c r="I8" s="44"/>
      <c r="J8" s="45"/>
      <c r="K8" s="46"/>
      <c r="L8" s="46"/>
      <c r="M8" s="25" t="str">
        <f>IFERROR(
      TblMaatregelscore281316[[#This Row],[Score o.b.v. diesel]]*
          ((100%-TblMaatregelscore281316[[#This Row],[Aandeel 2e
energiebron
'[%']]])*INDEX(TblBrandstof[CO2 uitstoot verg 1l diesel],MATCH(TblMaatregelscore281316[[#This Row],[Energiebron]],TblBrandstof[Brandstof],0))+
          TblMaatregelscore281316[[#This Row],[Aandeel 2e
energiebron
'[%']]]*INDEX(TblBrandstof[CO2 uitstoot verg 1l diesel],MATCH(IF(OR(TblMaatregelscore281316[[#This Row],[2e energiebron]]="N.v.t.",TblMaatregelscore281316[[#This Row],[2e energiebron]]=""),TblMaatregelscore281316[[#This Row],[Energiebron]],TblMaatregelscore281316[[#This Row],[2e energiebron]]),TblBrandstof[Brandstof],0)))*
      IF(OR(TblMaatregelscore281316[[#This Row],[Type
motor]]="Elektrisch",TblMaatregelscore281316[[#This Row],[Hybride]]="Ja"),TblHybride[Waardering hybride],1)*
      IF(TblMaatregelscore281316[[#This Row],[Het Nieuwe
Draaien/
Rijden]]="Ja",TblHND[Waardering HND],1),"")</f>
        <v/>
      </c>
      <c r="N8" s="25" t="str">
        <f>IFERROR(TblMaatregelscore281316[[#This Row],[CO2-impact 
'[kg CO2']]]*VLOOKUP(TblMaatregelscore281316[[#This Row],[Type
motor]],TblMotortype[],2,0),"")</f>
        <v/>
      </c>
      <c r="O8" s="11" t="str">
        <f>IF(TblMaatregelscore281316[[#This Row],[In te zetten
materieel]]&lt;&gt;"",
    IF(TblMaatregelscore281316[[#This Row],[Vermogen
motor
'[kW']]]="","Motorvermogen niet gevuld",
    IF(TblMaatregelscore281316[[#This Row],[Inzet (verdeel 1000 uur over het materieel)]]="","Draaiuren niet gevuld","")),
  "")</f>
        <v/>
      </c>
    </row>
    <row r="9" spans="2:15" x14ac:dyDescent="0.2">
      <c r="B9" s="47"/>
      <c r="C9" s="47"/>
      <c r="D9" s="47"/>
      <c r="E9" s="48" t="str">
        <f>IFERROR(TblMaatregelscore281316[[#This Row],[Vermogen
motor
'[kW']]]*TblMaatregelscore281316[[#This Row],[Inzet (verdeel 1000 uur over het materieel)]]*VLOOKUP(TblMaatregelscore281316[[#This Row],[Vermogen
motor
'[kW']]],TblDieselgebruik[],2,1)*stookwaarde_diesel*bezettingsgraad,"")</f>
        <v/>
      </c>
      <c r="F9" s="48" t="str">
        <f>IFERROR(TblMaatregelscore281316[[#This Row],[Energie
inhoud
'[MJ']]]/stookwaarde_diesel/dichtheid_diesel*emissiefactor_diesel,"")</f>
        <v/>
      </c>
      <c r="G9" s="49"/>
      <c r="H9" s="49"/>
      <c r="I9" s="49"/>
      <c r="J9" s="50"/>
      <c r="K9" s="51"/>
      <c r="L9" s="51"/>
      <c r="M9" s="25" t="str">
        <f>IFERROR(
      TblMaatregelscore281316[[#This Row],[Score o.b.v. diesel]]*
          ((100%-TblMaatregelscore281316[[#This Row],[Aandeel 2e
energiebron
'[%']]])*INDEX(TblBrandstof[CO2 uitstoot verg 1l diesel],MATCH(TblMaatregelscore281316[[#This Row],[Energiebron]],TblBrandstof[Brandstof],0))+
          TblMaatregelscore281316[[#This Row],[Aandeel 2e
energiebron
'[%']]]*INDEX(TblBrandstof[CO2 uitstoot verg 1l diesel],MATCH(IF(OR(TblMaatregelscore281316[[#This Row],[2e energiebron]]="N.v.t.",TblMaatregelscore281316[[#This Row],[2e energiebron]]=""),TblMaatregelscore281316[[#This Row],[Energiebron]],TblMaatregelscore281316[[#This Row],[2e energiebron]]),TblBrandstof[Brandstof],0)))*
      IF(OR(TblMaatregelscore281316[[#This Row],[Type
motor]]="Elektrisch",TblMaatregelscore281316[[#This Row],[Hybride]]="Ja"),TblHybride[Waardering hybride],1)*
      IF(TblMaatregelscore281316[[#This Row],[Het Nieuwe
Draaien/
Rijden]]="Ja",TblHND[Waardering HND],1),"")</f>
        <v/>
      </c>
      <c r="N9" s="25" t="str">
        <f>IFERROR(TblMaatregelscore281316[[#This Row],[CO2-impact 
'[kg CO2']]]*VLOOKUP(TblMaatregelscore281316[[#This Row],[Type
motor]],TblMotortype[],2,0),"")</f>
        <v/>
      </c>
      <c r="O9" s="11" t="str">
        <f>IF(TblMaatregelscore281316[[#This Row],[In te zetten
materieel]]&lt;&gt;"",
    IF(TblMaatregelscore281316[[#This Row],[Vermogen
motor
'[kW']]]="","Motorvermogen niet gevuld",
    IF(TblMaatregelscore281316[[#This Row],[Inzet (verdeel 1000 uur over het materieel)]]="","Draaiuren niet gevuld","")),
  "")</f>
        <v/>
      </c>
    </row>
    <row r="10" spans="2:15" x14ac:dyDescent="0.2">
      <c r="B10" s="42"/>
      <c r="C10" s="42"/>
      <c r="D10" s="42"/>
      <c r="E10" s="43" t="str">
        <f>IFERROR(TblMaatregelscore281316[[#This Row],[Vermogen
motor
'[kW']]]*TblMaatregelscore281316[[#This Row],[Inzet (verdeel 1000 uur over het materieel)]]*VLOOKUP(TblMaatregelscore281316[[#This Row],[Vermogen
motor
'[kW']]],TblDieselgebruik[],2,1)*stookwaarde_diesel*bezettingsgraad,"")</f>
        <v/>
      </c>
      <c r="F10" s="43" t="str">
        <f>IFERROR(TblMaatregelscore281316[[#This Row],[Energie
inhoud
'[MJ']]]/stookwaarde_diesel/dichtheid_diesel*emissiefactor_diesel,"")</f>
        <v/>
      </c>
      <c r="G10" s="44"/>
      <c r="H10" s="44"/>
      <c r="I10" s="44"/>
      <c r="J10" s="45"/>
      <c r="K10" s="46"/>
      <c r="L10" s="46"/>
      <c r="M10" s="25" t="str">
        <f>IFERROR(
      TblMaatregelscore281316[[#This Row],[Score o.b.v. diesel]]*
          ((100%-TblMaatregelscore281316[[#This Row],[Aandeel 2e
energiebron
'[%']]])*INDEX(TblBrandstof[CO2 uitstoot verg 1l diesel],MATCH(TblMaatregelscore281316[[#This Row],[Energiebron]],TblBrandstof[Brandstof],0))+
          TblMaatregelscore281316[[#This Row],[Aandeel 2e
energiebron
'[%']]]*INDEX(TblBrandstof[CO2 uitstoot verg 1l diesel],MATCH(IF(OR(TblMaatregelscore281316[[#This Row],[2e energiebron]]="N.v.t.",TblMaatregelscore281316[[#This Row],[2e energiebron]]=""),TblMaatregelscore281316[[#This Row],[Energiebron]],TblMaatregelscore281316[[#This Row],[2e energiebron]]),TblBrandstof[Brandstof],0)))*
      IF(OR(TblMaatregelscore281316[[#This Row],[Type
motor]]="Elektrisch",TblMaatregelscore281316[[#This Row],[Hybride]]="Ja"),TblHybride[Waardering hybride],1)*
      IF(TblMaatregelscore281316[[#This Row],[Het Nieuwe
Draaien/
Rijden]]="Ja",TblHND[Waardering HND],1),"")</f>
        <v/>
      </c>
      <c r="N10" s="25" t="str">
        <f>IFERROR(TblMaatregelscore281316[[#This Row],[CO2-impact 
'[kg CO2']]]*VLOOKUP(TblMaatregelscore281316[[#This Row],[Type
motor]],TblMotortype[],2,0),"")</f>
        <v/>
      </c>
      <c r="O10" s="11" t="str">
        <f>IF(TblMaatregelscore281316[[#This Row],[In te zetten
materieel]]&lt;&gt;"",
    IF(TblMaatregelscore281316[[#This Row],[Vermogen
motor
'[kW']]]="","Motorvermogen niet gevuld",
    IF(TblMaatregelscore281316[[#This Row],[Inzet (verdeel 1000 uur over het materieel)]]="","Draaiuren niet gevuld","")),
  "")</f>
        <v/>
      </c>
    </row>
    <row r="11" spans="2:15" x14ac:dyDescent="0.2">
      <c r="B11" s="47"/>
      <c r="C11" s="47"/>
      <c r="D11" s="47"/>
      <c r="E11" s="48" t="str">
        <f>IFERROR(TblMaatregelscore281316[[#This Row],[Vermogen
motor
'[kW']]]*TblMaatregelscore281316[[#This Row],[Inzet (verdeel 1000 uur over het materieel)]]*VLOOKUP(TblMaatregelscore281316[[#This Row],[Vermogen
motor
'[kW']]],TblDieselgebruik[],2,1)*stookwaarde_diesel*bezettingsgraad,"")</f>
        <v/>
      </c>
      <c r="F11" s="48" t="str">
        <f>IFERROR(TblMaatregelscore281316[[#This Row],[Energie
inhoud
'[MJ']]]/stookwaarde_diesel/dichtheid_diesel*emissiefactor_diesel,"")</f>
        <v/>
      </c>
      <c r="G11" s="49"/>
      <c r="H11" s="49"/>
      <c r="I11" s="49"/>
      <c r="J11" s="50"/>
      <c r="K11" s="51"/>
      <c r="L11" s="51"/>
      <c r="M11" s="25" t="str">
        <f>IFERROR(
      TblMaatregelscore281316[[#This Row],[Score o.b.v. diesel]]*
          ((100%-TblMaatregelscore281316[[#This Row],[Aandeel 2e
energiebron
'[%']]])*INDEX(TblBrandstof[CO2 uitstoot verg 1l diesel],MATCH(TblMaatregelscore281316[[#This Row],[Energiebron]],TblBrandstof[Brandstof],0))+
          TblMaatregelscore281316[[#This Row],[Aandeel 2e
energiebron
'[%']]]*INDEX(TblBrandstof[CO2 uitstoot verg 1l diesel],MATCH(IF(OR(TblMaatregelscore281316[[#This Row],[2e energiebron]]="N.v.t.",TblMaatregelscore281316[[#This Row],[2e energiebron]]=""),TblMaatregelscore281316[[#This Row],[Energiebron]],TblMaatregelscore281316[[#This Row],[2e energiebron]]),TblBrandstof[Brandstof],0)))*
      IF(OR(TblMaatregelscore281316[[#This Row],[Type
motor]]="Elektrisch",TblMaatregelscore281316[[#This Row],[Hybride]]="Ja"),TblHybride[Waardering hybride],1)*
      IF(TblMaatregelscore281316[[#This Row],[Het Nieuwe
Draaien/
Rijden]]="Ja",TblHND[Waardering HND],1),"")</f>
        <v/>
      </c>
      <c r="N11" s="25" t="str">
        <f>IFERROR(TblMaatregelscore281316[[#This Row],[CO2-impact 
'[kg CO2']]]*VLOOKUP(TblMaatregelscore281316[[#This Row],[Type
motor]],TblMotortype[],2,0),"")</f>
        <v/>
      </c>
      <c r="O11" s="11" t="str">
        <f>IF(TblMaatregelscore281316[[#This Row],[In te zetten
materieel]]&lt;&gt;"",
    IF(TblMaatregelscore281316[[#This Row],[Vermogen
motor
'[kW']]]="","Motorvermogen niet gevuld",
    IF(TblMaatregelscore281316[[#This Row],[Inzet (verdeel 1000 uur over het materieel)]]="","Draaiuren niet gevuld","")),
  "")</f>
        <v/>
      </c>
    </row>
    <row r="12" spans="2:15" x14ac:dyDescent="0.2">
      <c r="B12" s="42"/>
      <c r="C12" s="42"/>
      <c r="D12" s="42"/>
      <c r="E12" s="43" t="str">
        <f>IFERROR(TblMaatregelscore281316[[#This Row],[Vermogen
motor
'[kW']]]*TblMaatregelscore281316[[#This Row],[Inzet (verdeel 1000 uur over het materieel)]]*VLOOKUP(TblMaatregelscore281316[[#This Row],[Vermogen
motor
'[kW']]],TblDieselgebruik[],2,1)*stookwaarde_diesel*bezettingsgraad,"")</f>
        <v/>
      </c>
      <c r="F12" s="43" t="str">
        <f>IFERROR(TblMaatregelscore281316[[#This Row],[Energie
inhoud
'[MJ']]]/stookwaarde_diesel/dichtheid_diesel*emissiefactor_diesel,"")</f>
        <v/>
      </c>
      <c r="G12" s="44"/>
      <c r="H12" s="44"/>
      <c r="I12" s="44"/>
      <c r="J12" s="45"/>
      <c r="K12" s="46"/>
      <c r="L12" s="46"/>
      <c r="M12" s="25" t="str">
        <f>IFERROR(
      TblMaatregelscore281316[[#This Row],[Score o.b.v. diesel]]*
          ((100%-TblMaatregelscore281316[[#This Row],[Aandeel 2e
energiebron
'[%']]])*INDEX(TblBrandstof[CO2 uitstoot verg 1l diesel],MATCH(TblMaatregelscore281316[[#This Row],[Energiebron]],TblBrandstof[Brandstof],0))+
          TblMaatregelscore281316[[#This Row],[Aandeel 2e
energiebron
'[%']]]*INDEX(TblBrandstof[CO2 uitstoot verg 1l diesel],MATCH(IF(OR(TblMaatregelscore281316[[#This Row],[2e energiebron]]="N.v.t.",TblMaatregelscore281316[[#This Row],[2e energiebron]]=""),TblMaatregelscore281316[[#This Row],[Energiebron]],TblMaatregelscore281316[[#This Row],[2e energiebron]]),TblBrandstof[Brandstof],0)))*
      IF(OR(TblMaatregelscore281316[[#This Row],[Type
motor]]="Elektrisch",TblMaatregelscore281316[[#This Row],[Hybride]]="Ja"),TblHybride[Waardering hybride],1)*
      IF(TblMaatregelscore281316[[#This Row],[Het Nieuwe
Draaien/
Rijden]]="Ja",TblHND[Waardering HND],1),"")</f>
        <v/>
      </c>
      <c r="N12" s="25" t="str">
        <f>IFERROR(TblMaatregelscore281316[[#This Row],[CO2-impact 
'[kg CO2']]]*VLOOKUP(TblMaatregelscore281316[[#This Row],[Type
motor]],TblMotortype[],2,0),"")</f>
        <v/>
      </c>
      <c r="O12" s="11" t="str">
        <f>IF(TblMaatregelscore281316[[#This Row],[In te zetten
materieel]]&lt;&gt;"",
    IF(TblMaatregelscore281316[[#This Row],[Vermogen
motor
'[kW']]]="","Motorvermogen niet gevuld",
    IF(TblMaatregelscore281316[[#This Row],[Inzet (verdeel 1000 uur over het materieel)]]="","Draaiuren niet gevuld","")),
  "")</f>
        <v/>
      </c>
    </row>
    <row r="13" spans="2:15" x14ac:dyDescent="0.2">
      <c r="B13" s="47"/>
      <c r="C13" s="47"/>
      <c r="D13" s="47"/>
      <c r="E13" s="48" t="str">
        <f>IFERROR(TblMaatregelscore281316[[#This Row],[Vermogen
motor
'[kW']]]*TblMaatregelscore281316[[#This Row],[Inzet (verdeel 1000 uur over het materieel)]]*VLOOKUP(TblMaatregelscore281316[[#This Row],[Vermogen
motor
'[kW']]],TblDieselgebruik[],2,1)*stookwaarde_diesel*bezettingsgraad,"")</f>
        <v/>
      </c>
      <c r="F13" s="48" t="str">
        <f>IFERROR(TblMaatregelscore281316[[#This Row],[Energie
inhoud
'[MJ']]]/stookwaarde_diesel/dichtheid_diesel*emissiefactor_diesel,"")</f>
        <v/>
      </c>
      <c r="G13" s="49"/>
      <c r="H13" s="49"/>
      <c r="I13" s="49"/>
      <c r="J13" s="50"/>
      <c r="K13" s="51"/>
      <c r="L13" s="51"/>
      <c r="M13" s="25" t="str">
        <f>IFERROR(
      TblMaatregelscore281316[[#This Row],[Score o.b.v. diesel]]*
          ((100%-TblMaatregelscore281316[[#This Row],[Aandeel 2e
energiebron
'[%']]])*INDEX(TblBrandstof[CO2 uitstoot verg 1l diesel],MATCH(TblMaatregelscore281316[[#This Row],[Energiebron]],TblBrandstof[Brandstof],0))+
          TblMaatregelscore281316[[#This Row],[Aandeel 2e
energiebron
'[%']]]*INDEX(TblBrandstof[CO2 uitstoot verg 1l diesel],MATCH(IF(OR(TblMaatregelscore281316[[#This Row],[2e energiebron]]="N.v.t.",TblMaatregelscore281316[[#This Row],[2e energiebron]]=""),TblMaatregelscore281316[[#This Row],[Energiebron]],TblMaatregelscore281316[[#This Row],[2e energiebron]]),TblBrandstof[Brandstof],0)))*
      IF(OR(TblMaatregelscore281316[[#This Row],[Type
motor]]="Elektrisch",TblMaatregelscore281316[[#This Row],[Hybride]]="Ja"),TblHybride[Waardering hybride],1)*
      IF(TblMaatregelscore281316[[#This Row],[Het Nieuwe
Draaien/
Rijden]]="Ja",TblHND[Waardering HND],1),"")</f>
        <v/>
      </c>
      <c r="N13" s="25" t="str">
        <f>IFERROR(TblMaatregelscore281316[[#This Row],[CO2-impact 
'[kg CO2']]]*VLOOKUP(TblMaatregelscore281316[[#This Row],[Type
motor]],TblMotortype[],2,0),"")</f>
        <v/>
      </c>
      <c r="O13" s="11" t="str">
        <f>IF(TblMaatregelscore281316[[#This Row],[In te zetten
materieel]]&lt;&gt;"",
    IF(TblMaatregelscore281316[[#This Row],[Vermogen
motor
'[kW']]]="","Motorvermogen niet gevuld",
    IF(TblMaatregelscore281316[[#This Row],[Inzet (verdeel 1000 uur over het materieel)]]="","Draaiuren niet gevuld","")),
  "")</f>
        <v/>
      </c>
    </row>
    <row r="14" spans="2:15" x14ac:dyDescent="0.2">
      <c r="B14" s="42"/>
      <c r="C14" s="42"/>
      <c r="D14" s="42"/>
      <c r="E14" s="43" t="str">
        <f>IFERROR(TblMaatregelscore281316[[#This Row],[Vermogen
motor
'[kW']]]*TblMaatregelscore281316[[#This Row],[Inzet (verdeel 1000 uur over het materieel)]]*VLOOKUP(TblMaatregelscore281316[[#This Row],[Vermogen
motor
'[kW']]],TblDieselgebruik[],2,1)*stookwaarde_diesel*bezettingsgraad,"")</f>
        <v/>
      </c>
      <c r="F14" s="43" t="str">
        <f>IFERROR(TblMaatregelscore281316[[#This Row],[Energie
inhoud
'[MJ']]]/stookwaarde_diesel/dichtheid_diesel*emissiefactor_diesel,"")</f>
        <v/>
      </c>
      <c r="G14" s="44"/>
      <c r="H14" s="44"/>
      <c r="I14" s="44"/>
      <c r="J14" s="45"/>
      <c r="K14" s="46"/>
      <c r="L14" s="46"/>
      <c r="M14" s="25" t="str">
        <f>IFERROR(
      TblMaatregelscore281316[[#This Row],[Score o.b.v. diesel]]*
          ((100%-TblMaatregelscore281316[[#This Row],[Aandeel 2e
energiebron
'[%']]])*INDEX(TblBrandstof[CO2 uitstoot verg 1l diesel],MATCH(TblMaatregelscore281316[[#This Row],[Energiebron]],TblBrandstof[Brandstof],0))+
          TblMaatregelscore281316[[#This Row],[Aandeel 2e
energiebron
'[%']]]*INDEX(TblBrandstof[CO2 uitstoot verg 1l diesel],MATCH(IF(OR(TblMaatregelscore281316[[#This Row],[2e energiebron]]="N.v.t.",TblMaatregelscore281316[[#This Row],[2e energiebron]]=""),TblMaatregelscore281316[[#This Row],[Energiebron]],TblMaatregelscore281316[[#This Row],[2e energiebron]]),TblBrandstof[Brandstof],0)))*
      IF(OR(TblMaatregelscore281316[[#This Row],[Type
motor]]="Elektrisch",TblMaatregelscore281316[[#This Row],[Hybride]]="Ja"),TblHybride[Waardering hybride],1)*
      IF(TblMaatregelscore281316[[#This Row],[Het Nieuwe
Draaien/
Rijden]]="Ja",TblHND[Waardering HND],1),"")</f>
        <v/>
      </c>
      <c r="N14" s="25" t="str">
        <f>IFERROR(TblMaatregelscore281316[[#This Row],[CO2-impact 
'[kg CO2']]]*VLOOKUP(TblMaatregelscore281316[[#This Row],[Type
motor]],TblMotortype[],2,0),"")</f>
        <v/>
      </c>
      <c r="O14" s="11" t="str">
        <f>IF(TblMaatregelscore281316[[#This Row],[In te zetten
materieel]]&lt;&gt;"",
    IF(TblMaatregelscore281316[[#This Row],[Vermogen
motor
'[kW']]]="","Motorvermogen niet gevuld",
    IF(TblMaatregelscore281316[[#This Row],[Inzet (verdeel 1000 uur over het materieel)]]="","Draaiuren niet gevuld","")),
  "")</f>
        <v/>
      </c>
    </row>
    <row r="15" spans="2:15" x14ac:dyDescent="0.2">
      <c r="B15" s="47"/>
      <c r="C15" s="47"/>
      <c r="D15" s="47"/>
      <c r="E15" s="48" t="str">
        <f>IFERROR(TblMaatregelscore281316[[#This Row],[Vermogen
motor
'[kW']]]*TblMaatregelscore281316[[#This Row],[Inzet (verdeel 1000 uur over het materieel)]]*VLOOKUP(TblMaatregelscore281316[[#This Row],[Vermogen
motor
'[kW']]],TblDieselgebruik[],2,1)*stookwaarde_diesel*bezettingsgraad,"")</f>
        <v/>
      </c>
      <c r="F15" s="48" t="str">
        <f>IFERROR(TblMaatregelscore281316[[#This Row],[Energie
inhoud
'[MJ']]]/stookwaarde_diesel/dichtheid_diesel*emissiefactor_diesel,"")</f>
        <v/>
      </c>
      <c r="G15" s="49"/>
      <c r="H15" s="49"/>
      <c r="I15" s="49"/>
      <c r="J15" s="50"/>
      <c r="K15" s="51"/>
      <c r="L15" s="51"/>
      <c r="M15" s="25" t="str">
        <f>IFERROR(
      TblMaatregelscore281316[[#This Row],[Score o.b.v. diesel]]*
          ((100%-TblMaatregelscore281316[[#This Row],[Aandeel 2e
energiebron
'[%']]])*INDEX(TblBrandstof[CO2 uitstoot verg 1l diesel],MATCH(TblMaatregelscore281316[[#This Row],[Energiebron]],TblBrandstof[Brandstof],0))+
          TblMaatregelscore281316[[#This Row],[Aandeel 2e
energiebron
'[%']]]*INDEX(TblBrandstof[CO2 uitstoot verg 1l diesel],MATCH(IF(OR(TblMaatregelscore281316[[#This Row],[2e energiebron]]="N.v.t.",TblMaatregelscore281316[[#This Row],[2e energiebron]]=""),TblMaatregelscore281316[[#This Row],[Energiebron]],TblMaatregelscore281316[[#This Row],[2e energiebron]]),TblBrandstof[Brandstof],0)))*
      IF(OR(TblMaatregelscore281316[[#This Row],[Type
motor]]="Elektrisch",TblMaatregelscore281316[[#This Row],[Hybride]]="Ja"),TblHybride[Waardering hybride],1)*
      IF(TblMaatregelscore281316[[#This Row],[Het Nieuwe
Draaien/
Rijden]]="Ja",TblHND[Waardering HND],1),"")</f>
        <v/>
      </c>
      <c r="N15" s="25" t="str">
        <f>IFERROR(TblMaatregelscore281316[[#This Row],[CO2-impact 
'[kg CO2']]]*VLOOKUP(TblMaatregelscore281316[[#This Row],[Type
motor]],TblMotortype[],2,0),"")</f>
        <v/>
      </c>
      <c r="O15" s="11" t="str">
        <f>IF(TblMaatregelscore281316[[#This Row],[In te zetten
materieel]]&lt;&gt;"",
    IF(TblMaatregelscore281316[[#This Row],[Vermogen
motor
'[kW']]]="","Motorvermogen niet gevuld",
    IF(TblMaatregelscore281316[[#This Row],[Inzet (verdeel 1000 uur over het materieel)]]="","Draaiuren niet gevuld","")),
  "")</f>
        <v/>
      </c>
    </row>
    <row r="16" spans="2:15" x14ac:dyDescent="0.2">
      <c r="B16" s="42"/>
      <c r="C16" s="42"/>
      <c r="D16" s="42"/>
      <c r="E16" s="43" t="str">
        <f>IFERROR(TblMaatregelscore281316[[#This Row],[Vermogen
motor
'[kW']]]*TblMaatregelscore281316[[#This Row],[Inzet (verdeel 1000 uur over het materieel)]]*VLOOKUP(TblMaatregelscore281316[[#This Row],[Vermogen
motor
'[kW']]],TblDieselgebruik[],2,1)*stookwaarde_diesel*bezettingsgraad,"")</f>
        <v/>
      </c>
      <c r="F16" s="43" t="str">
        <f>IFERROR(TblMaatregelscore281316[[#This Row],[Energie
inhoud
'[MJ']]]/stookwaarde_diesel/dichtheid_diesel*emissiefactor_diesel,"")</f>
        <v/>
      </c>
      <c r="G16" s="44"/>
      <c r="H16" s="44"/>
      <c r="I16" s="44"/>
      <c r="J16" s="45"/>
      <c r="K16" s="46"/>
      <c r="L16" s="46"/>
      <c r="M16" s="25" t="str">
        <f>IFERROR(
      TblMaatregelscore281316[[#This Row],[Score o.b.v. diesel]]*
          ((100%-TblMaatregelscore281316[[#This Row],[Aandeel 2e
energiebron
'[%']]])*INDEX(TblBrandstof[CO2 uitstoot verg 1l diesel],MATCH(TblMaatregelscore281316[[#This Row],[Energiebron]],TblBrandstof[Brandstof],0))+
          TblMaatregelscore281316[[#This Row],[Aandeel 2e
energiebron
'[%']]]*INDEX(TblBrandstof[CO2 uitstoot verg 1l diesel],MATCH(IF(OR(TblMaatregelscore281316[[#This Row],[2e energiebron]]="N.v.t.",TblMaatregelscore281316[[#This Row],[2e energiebron]]=""),TblMaatregelscore281316[[#This Row],[Energiebron]],TblMaatregelscore281316[[#This Row],[2e energiebron]]),TblBrandstof[Brandstof],0)))*
      IF(OR(TblMaatregelscore281316[[#This Row],[Type
motor]]="Elektrisch",TblMaatregelscore281316[[#This Row],[Hybride]]="Ja"),TblHybride[Waardering hybride],1)*
      IF(TblMaatregelscore281316[[#This Row],[Het Nieuwe
Draaien/
Rijden]]="Ja",TblHND[Waardering HND],1),"")</f>
        <v/>
      </c>
      <c r="N16" s="25" t="str">
        <f>IFERROR(TblMaatregelscore281316[[#This Row],[CO2-impact 
'[kg CO2']]]*VLOOKUP(TblMaatregelscore281316[[#This Row],[Type
motor]],TblMotortype[],2,0),"")</f>
        <v/>
      </c>
      <c r="O16" s="11" t="str">
        <f>IF(TblMaatregelscore281316[[#This Row],[In te zetten
materieel]]&lt;&gt;"",
    IF(TblMaatregelscore281316[[#This Row],[Vermogen
motor
'[kW']]]="","Motorvermogen niet gevuld",
    IF(TblMaatregelscore281316[[#This Row],[Inzet (verdeel 1000 uur over het materieel)]]="","Draaiuren niet gevuld","")),
  "")</f>
        <v/>
      </c>
    </row>
    <row r="17" spans="2:15" x14ac:dyDescent="0.2">
      <c r="B17" s="47"/>
      <c r="C17" s="47"/>
      <c r="D17" s="47"/>
      <c r="E17" s="48" t="str">
        <f>IFERROR(TblMaatregelscore281316[[#This Row],[Vermogen
motor
'[kW']]]*TblMaatregelscore281316[[#This Row],[Inzet (verdeel 1000 uur over het materieel)]]*VLOOKUP(TblMaatregelscore281316[[#This Row],[Vermogen
motor
'[kW']]],TblDieselgebruik[],2,1)*stookwaarde_diesel*bezettingsgraad,"")</f>
        <v/>
      </c>
      <c r="F17" s="48" t="str">
        <f>IFERROR(TblMaatregelscore281316[[#This Row],[Energie
inhoud
'[MJ']]]/stookwaarde_diesel/dichtheid_diesel*emissiefactor_diesel,"")</f>
        <v/>
      </c>
      <c r="G17" s="49"/>
      <c r="H17" s="49"/>
      <c r="I17" s="49"/>
      <c r="J17" s="50"/>
      <c r="K17" s="51"/>
      <c r="L17" s="51"/>
      <c r="M17" s="25" t="str">
        <f>IFERROR(
      TblMaatregelscore281316[[#This Row],[Score o.b.v. diesel]]*
          ((100%-TblMaatregelscore281316[[#This Row],[Aandeel 2e
energiebron
'[%']]])*INDEX(TblBrandstof[CO2 uitstoot verg 1l diesel],MATCH(TblMaatregelscore281316[[#This Row],[Energiebron]],TblBrandstof[Brandstof],0))+
          TblMaatregelscore281316[[#This Row],[Aandeel 2e
energiebron
'[%']]]*INDEX(TblBrandstof[CO2 uitstoot verg 1l diesel],MATCH(IF(OR(TblMaatregelscore281316[[#This Row],[2e energiebron]]="N.v.t.",TblMaatregelscore281316[[#This Row],[2e energiebron]]=""),TblMaatregelscore281316[[#This Row],[Energiebron]],TblMaatregelscore281316[[#This Row],[2e energiebron]]),TblBrandstof[Brandstof],0)))*
      IF(OR(TblMaatregelscore281316[[#This Row],[Type
motor]]="Elektrisch",TblMaatregelscore281316[[#This Row],[Hybride]]="Ja"),TblHybride[Waardering hybride],1)*
      IF(TblMaatregelscore281316[[#This Row],[Het Nieuwe
Draaien/
Rijden]]="Ja",TblHND[Waardering HND],1),"")</f>
        <v/>
      </c>
      <c r="N17" s="25" t="str">
        <f>IFERROR(TblMaatregelscore281316[[#This Row],[CO2-impact 
'[kg CO2']]]*VLOOKUP(TblMaatregelscore281316[[#This Row],[Type
motor]],TblMotortype[],2,0),"")</f>
        <v/>
      </c>
      <c r="O17" s="11" t="str">
        <f>IF(TblMaatregelscore281316[[#This Row],[In te zetten
materieel]]&lt;&gt;"",
    IF(TblMaatregelscore281316[[#This Row],[Vermogen
motor
'[kW']]]="","Motorvermogen niet gevuld",
    IF(TblMaatregelscore281316[[#This Row],[Inzet (verdeel 1000 uur over het materieel)]]="","Draaiuren niet gevuld","")),
  "")</f>
        <v/>
      </c>
    </row>
    <row r="18" spans="2:15" x14ac:dyDescent="0.2">
      <c r="B18" s="42"/>
      <c r="C18" s="42"/>
      <c r="D18" s="42"/>
      <c r="E18" s="43" t="str">
        <f>IFERROR(TblMaatregelscore281316[[#This Row],[Vermogen
motor
'[kW']]]*TblMaatregelscore281316[[#This Row],[Inzet (verdeel 1000 uur over het materieel)]]*VLOOKUP(TblMaatregelscore281316[[#This Row],[Vermogen
motor
'[kW']]],TblDieselgebruik[],2,1)*stookwaarde_diesel*bezettingsgraad,"")</f>
        <v/>
      </c>
      <c r="F18" s="43" t="str">
        <f>IFERROR(TblMaatregelscore281316[[#This Row],[Energie
inhoud
'[MJ']]]/stookwaarde_diesel/dichtheid_diesel*emissiefactor_diesel,"")</f>
        <v/>
      </c>
      <c r="G18" s="44"/>
      <c r="H18" s="44"/>
      <c r="I18" s="44"/>
      <c r="J18" s="45"/>
      <c r="K18" s="46"/>
      <c r="L18" s="46"/>
      <c r="M18" s="25" t="str">
        <f>IFERROR(
      TblMaatregelscore281316[[#This Row],[Score o.b.v. diesel]]*
          ((100%-TblMaatregelscore281316[[#This Row],[Aandeel 2e
energiebron
'[%']]])*INDEX(TblBrandstof[CO2 uitstoot verg 1l diesel],MATCH(TblMaatregelscore281316[[#This Row],[Energiebron]],TblBrandstof[Brandstof],0))+
          TblMaatregelscore281316[[#This Row],[Aandeel 2e
energiebron
'[%']]]*INDEX(TblBrandstof[CO2 uitstoot verg 1l diesel],MATCH(IF(OR(TblMaatregelscore281316[[#This Row],[2e energiebron]]="N.v.t.",TblMaatregelscore281316[[#This Row],[2e energiebron]]=""),TblMaatregelscore281316[[#This Row],[Energiebron]],TblMaatregelscore281316[[#This Row],[2e energiebron]]),TblBrandstof[Brandstof],0)))*
      IF(OR(TblMaatregelscore281316[[#This Row],[Type
motor]]="Elektrisch",TblMaatregelscore281316[[#This Row],[Hybride]]="Ja"),TblHybride[Waardering hybride],1)*
      IF(TblMaatregelscore281316[[#This Row],[Het Nieuwe
Draaien/
Rijden]]="Ja",TblHND[Waardering HND],1),"")</f>
        <v/>
      </c>
      <c r="N18" s="25" t="str">
        <f>IFERROR(TblMaatregelscore281316[[#This Row],[CO2-impact 
'[kg CO2']]]*VLOOKUP(TblMaatregelscore281316[[#This Row],[Type
motor]],TblMotortype[],2,0),"")</f>
        <v/>
      </c>
      <c r="O18" s="11" t="str">
        <f>IF(TblMaatregelscore281316[[#This Row],[In te zetten
materieel]]&lt;&gt;"",
    IF(TblMaatregelscore281316[[#This Row],[Vermogen
motor
'[kW']]]="","Motorvermogen niet gevuld",
    IF(TblMaatregelscore281316[[#This Row],[Inzet (verdeel 1000 uur over het materieel)]]="","Draaiuren niet gevuld","")),
  "")</f>
        <v/>
      </c>
    </row>
    <row r="19" spans="2:15" x14ac:dyDescent="0.2">
      <c r="B19" s="47"/>
      <c r="C19" s="47"/>
      <c r="D19" s="47"/>
      <c r="E19" s="48" t="str">
        <f>IFERROR(TblMaatregelscore281316[[#This Row],[Vermogen
motor
'[kW']]]*TblMaatregelscore281316[[#This Row],[Inzet (verdeel 1000 uur over het materieel)]]*VLOOKUP(TblMaatregelscore281316[[#This Row],[Vermogen
motor
'[kW']]],TblDieselgebruik[],2,1)*stookwaarde_diesel*bezettingsgraad,"")</f>
        <v/>
      </c>
      <c r="F19" s="48" t="str">
        <f>IFERROR(TblMaatregelscore281316[[#This Row],[Energie
inhoud
'[MJ']]]/stookwaarde_diesel/dichtheid_diesel*emissiefactor_diesel,"")</f>
        <v/>
      </c>
      <c r="G19" s="49"/>
      <c r="H19" s="49"/>
      <c r="I19" s="49"/>
      <c r="J19" s="50"/>
      <c r="K19" s="51"/>
      <c r="L19" s="51"/>
      <c r="M19" s="25" t="str">
        <f>IFERROR(
      TblMaatregelscore281316[[#This Row],[Score o.b.v. diesel]]*
          ((100%-TblMaatregelscore281316[[#This Row],[Aandeel 2e
energiebron
'[%']]])*INDEX(TblBrandstof[CO2 uitstoot verg 1l diesel],MATCH(TblMaatregelscore281316[[#This Row],[Energiebron]],TblBrandstof[Brandstof],0))+
          TblMaatregelscore281316[[#This Row],[Aandeel 2e
energiebron
'[%']]]*INDEX(TblBrandstof[CO2 uitstoot verg 1l diesel],MATCH(IF(OR(TblMaatregelscore281316[[#This Row],[2e energiebron]]="N.v.t.",TblMaatregelscore281316[[#This Row],[2e energiebron]]=""),TblMaatregelscore281316[[#This Row],[Energiebron]],TblMaatregelscore281316[[#This Row],[2e energiebron]]),TblBrandstof[Brandstof],0)))*
      IF(OR(TblMaatregelscore281316[[#This Row],[Type
motor]]="Elektrisch",TblMaatregelscore281316[[#This Row],[Hybride]]="Ja"),TblHybride[Waardering hybride],1)*
      IF(TblMaatregelscore281316[[#This Row],[Het Nieuwe
Draaien/
Rijden]]="Ja",TblHND[Waardering HND],1),"")</f>
        <v/>
      </c>
      <c r="N19" s="25" t="str">
        <f>IFERROR(TblMaatregelscore281316[[#This Row],[CO2-impact 
'[kg CO2']]]*VLOOKUP(TblMaatregelscore281316[[#This Row],[Type
motor]],TblMotortype[],2,0),"")</f>
        <v/>
      </c>
      <c r="O19" s="11" t="str">
        <f>IF(TblMaatregelscore281316[[#This Row],[In te zetten
materieel]]&lt;&gt;"",
    IF(TblMaatregelscore281316[[#This Row],[Vermogen
motor
'[kW']]]="","Motorvermogen niet gevuld",
    IF(TblMaatregelscore281316[[#This Row],[Inzet (verdeel 1000 uur over het materieel)]]="","Draaiuren niet gevuld","")),
  "")</f>
        <v/>
      </c>
    </row>
    <row r="20" spans="2:15" x14ac:dyDescent="0.2">
      <c r="B20" s="42"/>
      <c r="C20" s="42"/>
      <c r="D20" s="42"/>
      <c r="E20" s="43" t="str">
        <f>IFERROR(TblMaatregelscore281316[[#This Row],[Vermogen
motor
'[kW']]]*TblMaatregelscore281316[[#This Row],[Inzet (verdeel 1000 uur over het materieel)]]*VLOOKUP(TblMaatregelscore281316[[#This Row],[Vermogen
motor
'[kW']]],TblDieselgebruik[],2,1)*stookwaarde_diesel*bezettingsgraad,"")</f>
        <v/>
      </c>
      <c r="F20" s="43" t="str">
        <f>IFERROR(TblMaatregelscore281316[[#This Row],[Energie
inhoud
'[MJ']]]/stookwaarde_diesel/dichtheid_diesel*emissiefactor_diesel,"")</f>
        <v/>
      </c>
      <c r="G20" s="44"/>
      <c r="H20" s="44"/>
      <c r="I20" s="44"/>
      <c r="J20" s="45"/>
      <c r="K20" s="46"/>
      <c r="L20" s="46"/>
      <c r="M20" s="25" t="str">
        <f>IFERROR(
      TblMaatregelscore281316[[#This Row],[Score o.b.v. diesel]]*
          ((100%-TblMaatregelscore281316[[#This Row],[Aandeel 2e
energiebron
'[%']]])*INDEX(TblBrandstof[CO2 uitstoot verg 1l diesel],MATCH(TblMaatregelscore281316[[#This Row],[Energiebron]],TblBrandstof[Brandstof],0))+
          TblMaatregelscore281316[[#This Row],[Aandeel 2e
energiebron
'[%']]]*INDEX(TblBrandstof[CO2 uitstoot verg 1l diesel],MATCH(IF(OR(TblMaatregelscore281316[[#This Row],[2e energiebron]]="N.v.t.",TblMaatregelscore281316[[#This Row],[2e energiebron]]=""),TblMaatregelscore281316[[#This Row],[Energiebron]],TblMaatregelscore281316[[#This Row],[2e energiebron]]),TblBrandstof[Brandstof],0)))*
      IF(OR(TblMaatregelscore281316[[#This Row],[Type
motor]]="Elektrisch",TblMaatregelscore281316[[#This Row],[Hybride]]="Ja"),TblHybride[Waardering hybride],1)*
      IF(TblMaatregelscore281316[[#This Row],[Het Nieuwe
Draaien/
Rijden]]="Ja",TblHND[Waardering HND],1),"")</f>
        <v/>
      </c>
      <c r="N20" s="25" t="str">
        <f>IFERROR(TblMaatregelscore281316[[#This Row],[CO2-impact 
'[kg CO2']]]*VLOOKUP(TblMaatregelscore281316[[#This Row],[Type
motor]],TblMotortype[],2,0),"")</f>
        <v/>
      </c>
      <c r="O20" s="11" t="str">
        <f>IF(TblMaatregelscore281316[[#This Row],[In te zetten
materieel]]&lt;&gt;"",
    IF(TblMaatregelscore281316[[#This Row],[Vermogen
motor
'[kW']]]="","Motorvermogen niet gevuld",
    IF(TblMaatregelscore281316[[#This Row],[Inzet (verdeel 1000 uur over het materieel)]]="","Draaiuren niet gevuld","")),
  "")</f>
        <v/>
      </c>
    </row>
    <row r="21" spans="2:15" x14ac:dyDescent="0.2">
      <c r="B21" s="47"/>
      <c r="C21" s="47"/>
      <c r="D21" s="47"/>
      <c r="E21" s="48" t="str">
        <f>IFERROR(TblMaatregelscore281316[[#This Row],[Vermogen
motor
'[kW']]]*TblMaatregelscore281316[[#This Row],[Inzet (verdeel 1000 uur over het materieel)]]*VLOOKUP(TblMaatregelscore281316[[#This Row],[Vermogen
motor
'[kW']]],TblDieselgebruik[],2,1)*stookwaarde_diesel*bezettingsgraad,"")</f>
        <v/>
      </c>
      <c r="F21" s="48" t="str">
        <f>IFERROR(TblMaatregelscore281316[[#This Row],[Energie
inhoud
'[MJ']]]/stookwaarde_diesel/dichtheid_diesel*emissiefactor_diesel,"")</f>
        <v/>
      </c>
      <c r="G21" s="49"/>
      <c r="H21" s="49"/>
      <c r="I21" s="49"/>
      <c r="J21" s="50"/>
      <c r="K21" s="51"/>
      <c r="L21" s="51"/>
      <c r="M21" s="25" t="str">
        <f>IFERROR(
      TblMaatregelscore281316[[#This Row],[Score o.b.v. diesel]]*
          ((100%-TblMaatregelscore281316[[#This Row],[Aandeel 2e
energiebron
'[%']]])*INDEX(TblBrandstof[CO2 uitstoot verg 1l diesel],MATCH(TblMaatregelscore281316[[#This Row],[Energiebron]],TblBrandstof[Brandstof],0))+
          TblMaatregelscore281316[[#This Row],[Aandeel 2e
energiebron
'[%']]]*INDEX(TblBrandstof[CO2 uitstoot verg 1l diesel],MATCH(IF(OR(TblMaatregelscore281316[[#This Row],[2e energiebron]]="N.v.t.",TblMaatregelscore281316[[#This Row],[2e energiebron]]=""),TblMaatregelscore281316[[#This Row],[Energiebron]],TblMaatregelscore281316[[#This Row],[2e energiebron]]),TblBrandstof[Brandstof],0)))*
      IF(OR(TblMaatregelscore281316[[#This Row],[Type
motor]]="Elektrisch",TblMaatregelscore281316[[#This Row],[Hybride]]="Ja"),TblHybride[Waardering hybride],1)*
      IF(TblMaatregelscore281316[[#This Row],[Het Nieuwe
Draaien/
Rijden]]="Ja",TblHND[Waardering HND],1),"")</f>
        <v/>
      </c>
      <c r="N21" s="25" t="str">
        <f>IFERROR(TblMaatregelscore281316[[#This Row],[CO2-impact 
'[kg CO2']]]*VLOOKUP(TblMaatregelscore281316[[#This Row],[Type
motor]],TblMotortype[],2,0),"")</f>
        <v/>
      </c>
      <c r="O21" s="11" t="str">
        <f>IF(TblMaatregelscore281316[[#This Row],[In te zetten
materieel]]&lt;&gt;"",
    IF(TblMaatregelscore281316[[#This Row],[Vermogen
motor
'[kW']]]="","Motorvermogen niet gevuld",
    IF(TblMaatregelscore281316[[#This Row],[Inzet (verdeel 1000 uur over het materieel)]]="","Draaiuren niet gevuld","")),
  "")</f>
        <v/>
      </c>
    </row>
    <row r="22" spans="2:15" x14ac:dyDescent="0.2">
      <c r="B22" s="42"/>
      <c r="C22" s="42"/>
      <c r="D22" s="42"/>
      <c r="E22" s="43" t="str">
        <f>IFERROR(TblMaatregelscore281316[[#This Row],[Vermogen
motor
'[kW']]]*TblMaatregelscore281316[[#This Row],[Inzet (verdeel 1000 uur over het materieel)]]*VLOOKUP(TblMaatregelscore281316[[#This Row],[Vermogen
motor
'[kW']]],TblDieselgebruik[],2,1)*stookwaarde_diesel*bezettingsgraad,"")</f>
        <v/>
      </c>
      <c r="F22" s="43" t="str">
        <f>IFERROR(TblMaatregelscore281316[[#This Row],[Energie
inhoud
'[MJ']]]/stookwaarde_diesel/dichtheid_diesel*emissiefactor_diesel,"")</f>
        <v/>
      </c>
      <c r="G22" s="44"/>
      <c r="H22" s="44"/>
      <c r="I22" s="44"/>
      <c r="J22" s="45"/>
      <c r="K22" s="46"/>
      <c r="L22" s="46"/>
      <c r="M22" s="25" t="str">
        <f>IFERROR(
      TblMaatregelscore281316[[#This Row],[Score o.b.v. diesel]]*
          ((100%-TblMaatregelscore281316[[#This Row],[Aandeel 2e
energiebron
'[%']]])*INDEX(TblBrandstof[CO2 uitstoot verg 1l diesel],MATCH(TblMaatregelscore281316[[#This Row],[Energiebron]],TblBrandstof[Brandstof],0))+
          TblMaatregelscore281316[[#This Row],[Aandeel 2e
energiebron
'[%']]]*INDEX(TblBrandstof[CO2 uitstoot verg 1l diesel],MATCH(IF(OR(TblMaatregelscore281316[[#This Row],[2e energiebron]]="N.v.t.",TblMaatregelscore281316[[#This Row],[2e energiebron]]=""),TblMaatregelscore281316[[#This Row],[Energiebron]],TblMaatregelscore281316[[#This Row],[2e energiebron]]),TblBrandstof[Brandstof],0)))*
      IF(OR(TblMaatregelscore281316[[#This Row],[Type
motor]]="Elektrisch",TblMaatregelscore281316[[#This Row],[Hybride]]="Ja"),TblHybride[Waardering hybride],1)*
      IF(TblMaatregelscore281316[[#This Row],[Het Nieuwe
Draaien/
Rijden]]="Ja",TblHND[Waardering HND],1),"")</f>
        <v/>
      </c>
      <c r="N22" s="25" t="str">
        <f>IFERROR(TblMaatregelscore281316[[#This Row],[CO2-impact 
'[kg CO2']]]*VLOOKUP(TblMaatregelscore281316[[#This Row],[Type
motor]],TblMotortype[],2,0),"")</f>
        <v/>
      </c>
      <c r="O22" s="11" t="str">
        <f>IF(TblMaatregelscore281316[[#This Row],[In te zetten
materieel]]&lt;&gt;"",
    IF(TblMaatregelscore281316[[#This Row],[Vermogen
motor
'[kW']]]="","Motorvermogen niet gevuld",
    IF(TblMaatregelscore281316[[#This Row],[Inzet (verdeel 1000 uur over het materieel)]]="","Draaiuren niet gevuld","")),
  "")</f>
        <v/>
      </c>
    </row>
    <row r="23" spans="2:15" x14ac:dyDescent="0.2">
      <c r="B23" s="47"/>
      <c r="C23" s="47"/>
      <c r="D23" s="47"/>
      <c r="E23" s="48" t="str">
        <f>IFERROR(TblMaatregelscore281316[[#This Row],[Vermogen
motor
'[kW']]]*TblMaatregelscore281316[[#This Row],[Inzet (verdeel 1000 uur over het materieel)]]*VLOOKUP(TblMaatregelscore281316[[#This Row],[Vermogen
motor
'[kW']]],TblDieselgebruik[],2,1)*stookwaarde_diesel*bezettingsgraad,"")</f>
        <v/>
      </c>
      <c r="F23" s="48" t="str">
        <f>IFERROR(TblMaatregelscore281316[[#This Row],[Energie
inhoud
'[MJ']]]/stookwaarde_diesel/dichtheid_diesel*emissiefactor_diesel,"")</f>
        <v/>
      </c>
      <c r="G23" s="49"/>
      <c r="H23" s="49"/>
      <c r="I23" s="49"/>
      <c r="J23" s="50"/>
      <c r="K23" s="51"/>
      <c r="L23" s="51"/>
      <c r="M23" s="25" t="str">
        <f>IFERROR(
      TblMaatregelscore281316[[#This Row],[Score o.b.v. diesel]]*
          ((100%-TblMaatregelscore281316[[#This Row],[Aandeel 2e
energiebron
'[%']]])*INDEX(TblBrandstof[CO2 uitstoot verg 1l diesel],MATCH(TblMaatregelscore281316[[#This Row],[Energiebron]],TblBrandstof[Brandstof],0))+
          TblMaatregelscore281316[[#This Row],[Aandeel 2e
energiebron
'[%']]]*INDEX(TblBrandstof[CO2 uitstoot verg 1l diesel],MATCH(IF(OR(TblMaatregelscore281316[[#This Row],[2e energiebron]]="N.v.t.",TblMaatregelscore281316[[#This Row],[2e energiebron]]=""),TblMaatregelscore281316[[#This Row],[Energiebron]],TblMaatregelscore281316[[#This Row],[2e energiebron]]),TblBrandstof[Brandstof],0)))*
      IF(OR(TblMaatregelscore281316[[#This Row],[Type
motor]]="Elektrisch",TblMaatregelscore281316[[#This Row],[Hybride]]="Ja"),TblHybride[Waardering hybride],1)*
      IF(TblMaatregelscore281316[[#This Row],[Het Nieuwe
Draaien/
Rijden]]="Ja",TblHND[Waardering HND],1),"")</f>
        <v/>
      </c>
      <c r="N23" s="25" t="str">
        <f>IFERROR(TblMaatregelscore281316[[#This Row],[CO2-impact 
'[kg CO2']]]*VLOOKUP(TblMaatregelscore281316[[#This Row],[Type
motor]],TblMotortype[],2,0),"")</f>
        <v/>
      </c>
      <c r="O23" s="11" t="str">
        <f>IF(TblMaatregelscore281316[[#This Row],[In te zetten
materieel]]&lt;&gt;"",
    IF(TblMaatregelscore281316[[#This Row],[Vermogen
motor
'[kW']]]="","Motorvermogen niet gevuld",
    IF(TblMaatregelscore281316[[#This Row],[Inzet (verdeel 1000 uur over het materieel)]]="","Draaiuren niet gevuld","")),
  "")</f>
        <v/>
      </c>
    </row>
    <row r="24" spans="2:15" x14ac:dyDescent="0.2">
      <c r="B24" s="42"/>
      <c r="C24" s="42"/>
      <c r="D24" s="42"/>
      <c r="E24" s="43" t="str">
        <f>IFERROR(TblMaatregelscore281316[[#This Row],[Vermogen
motor
'[kW']]]*TblMaatregelscore281316[[#This Row],[Inzet (verdeel 1000 uur over het materieel)]]*VLOOKUP(TblMaatregelscore281316[[#This Row],[Vermogen
motor
'[kW']]],TblDieselgebruik[],2,1)*stookwaarde_diesel*bezettingsgraad,"")</f>
        <v/>
      </c>
      <c r="F24" s="43" t="str">
        <f>IFERROR(TblMaatregelscore281316[[#This Row],[Energie
inhoud
'[MJ']]]/stookwaarde_diesel/dichtheid_diesel*emissiefactor_diesel,"")</f>
        <v/>
      </c>
      <c r="G24" s="44"/>
      <c r="H24" s="44"/>
      <c r="I24" s="44"/>
      <c r="J24" s="45"/>
      <c r="K24" s="46"/>
      <c r="L24" s="46"/>
      <c r="M24" s="25" t="str">
        <f>IFERROR(
      TblMaatregelscore281316[[#This Row],[Score o.b.v. diesel]]*
          ((100%-TblMaatregelscore281316[[#This Row],[Aandeel 2e
energiebron
'[%']]])*INDEX(TblBrandstof[CO2 uitstoot verg 1l diesel],MATCH(TblMaatregelscore281316[[#This Row],[Energiebron]],TblBrandstof[Brandstof],0))+
          TblMaatregelscore281316[[#This Row],[Aandeel 2e
energiebron
'[%']]]*INDEX(TblBrandstof[CO2 uitstoot verg 1l diesel],MATCH(IF(OR(TblMaatregelscore281316[[#This Row],[2e energiebron]]="N.v.t.",TblMaatregelscore281316[[#This Row],[2e energiebron]]=""),TblMaatregelscore281316[[#This Row],[Energiebron]],TblMaatregelscore281316[[#This Row],[2e energiebron]]),TblBrandstof[Brandstof],0)))*
      IF(OR(TblMaatregelscore281316[[#This Row],[Type
motor]]="Elektrisch",TblMaatregelscore281316[[#This Row],[Hybride]]="Ja"),TblHybride[Waardering hybride],1)*
      IF(TblMaatregelscore281316[[#This Row],[Het Nieuwe
Draaien/
Rijden]]="Ja",TblHND[Waardering HND],1),"")</f>
        <v/>
      </c>
      <c r="N24" s="25" t="str">
        <f>IFERROR(TblMaatregelscore281316[[#This Row],[CO2-impact 
'[kg CO2']]]*VLOOKUP(TblMaatregelscore281316[[#This Row],[Type
motor]],TblMotortype[],2,0),"")</f>
        <v/>
      </c>
      <c r="O24" s="11" t="str">
        <f>IF(TblMaatregelscore281316[[#This Row],[In te zetten
materieel]]&lt;&gt;"",
    IF(TblMaatregelscore281316[[#This Row],[Vermogen
motor
'[kW']]]="","Motorvermogen niet gevuld",
    IF(TblMaatregelscore281316[[#This Row],[Inzet (verdeel 1000 uur over het materieel)]]="","Draaiuren niet gevuld","")),
  "")</f>
        <v/>
      </c>
    </row>
    <row r="25" spans="2:15" ht="13.5" thickBot="1" x14ac:dyDescent="0.25">
      <c r="B25" s="47"/>
      <c r="C25" s="47"/>
      <c r="D25" s="47"/>
      <c r="E25" s="48" t="str">
        <f>IFERROR(TblMaatregelscore281316[[#This Row],[Vermogen
motor
'[kW']]]*TblMaatregelscore281316[[#This Row],[Inzet (verdeel 1000 uur over het materieel)]]*VLOOKUP(TblMaatregelscore281316[[#This Row],[Vermogen
motor
'[kW']]],TblDieselgebruik[],2,1)*stookwaarde_diesel*bezettingsgraad,"")</f>
        <v/>
      </c>
      <c r="F25" s="48" t="str">
        <f>IFERROR(TblMaatregelscore281316[[#This Row],[Energie
inhoud
'[MJ']]]/stookwaarde_diesel/dichtheid_diesel*emissiefactor_diesel,"")</f>
        <v/>
      </c>
      <c r="G25" s="49"/>
      <c r="H25" s="49"/>
      <c r="I25" s="49"/>
      <c r="J25" s="50"/>
      <c r="K25" s="51"/>
      <c r="L25" s="51"/>
      <c r="M25" s="25" t="str">
        <f>IFERROR(
      TblMaatregelscore281316[[#This Row],[Score o.b.v. diesel]]*
          ((100%-TblMaatregelscore281316[[#This Row],[Aandeel 2e
energiebron
'[%']]])*INDEX(TblBrandstof[CO2 uitstoot verg 1l diesel],MATCH(TblMaatregelscore281316[[#This Row],[Energiebron]],TblBrandstof[Brandstof],0))+
          TblMaatregelscore281316[[#This Row],[Aandeel 2e
energiebron
'[%']]]*INDEX(TblBrandstof[CO2 uitstoot verg 1l diesel],MATCH(IF(OR(TblMaatregelscore281316[[#This Row],[2e energiebron]]="N.v.t.",TblMaatregelscore281316[[#This Row],[2e energiebron]]=""),TblMaatregelscore281316[[#This Row],[Energiebron]],TblMaatregelscore281316[[#This Row],[2e energiebron]]),TblBrandstof[Brandstof],0)))*
      IF(OR(TblMaatregelscore281316[[#This Row],[Type
motor]]="Elektrisch",TblMaatregelscore281316[[#This Row],[Hybride]]="Ja"),TblHybride[Waardering hybride],1)*
      IF(TblMaatregelscore281316[[#This Row],[Het Nieuwe
Draaien/
Rijden]]="Ja",TblHND[Waardering HND],1),"")</f>
        <v/>
      </c>
      <c r="N25" s="25" t="str">
        <f>IFERROR(TblMaatregelscore281316[[#This Row],[CO2-impact 
'[kg CO2']]]*VLOOKUP(TblMaatregelscore281316[[#This Row],[Type
motor]],TblMotortype[],2,0),"")</f>
        <v/>
      </c>
      <c r="O25" s="11" t="str">
        <f>IF(TblMaatregelscore281316[[#This Row],[In te zetten
materieel]]&lt;&gt;"",
    IF(TblMaatregelscore281316[[#This Row],[Vermogen
motor
'[kW']]]="","Motorvermogen niet gevuld",
    IF(TblMaatregelscore281316[[#This Row],[Inzet (verdeel 1000 uur over het materieel)]]="","Draaiuren niet gevuld","")),
  "")</f>
        <v/>
      </c>
    </row>
    <row r="26" spans="2:15" ht="13.5" thickBot="1" x14ac:dyDescent="0.25">
      <c r="B26" s="4" t="s">
        <v>157</v>
      </c>
      <c r="C26" s="12"/>
      <c r="D26" s="14">
        <f>SUM(TblMaatregelscore281316[Inzet (verdeel 1000 uur over het materieel)])</f>
        <v>0</v>
      </c>
      <c r="E26" s="13">
        <f>SUBTOTAL(109,TblMaatregelscore281316[Energie
inhoud
'[MJ']])</f>
        <v>0</v>
      </c>
      <c r="F26" s="14">
        <f>SUBTOTAL(109,TblMaatregelscore281316[Score o.b.v. diesel])</f>
        <v>0</v>
      </c>
      <c r="G26" s="12"/>
      <c r="H26" s="12"/>
      <c r="I26" s="12"/>
      <c r="J26" s="12"/>
      <c r="K26" s="22"/>
      <c r="L26" s="22"/>
      <c r="M26" s="15">
        <f>SUBTOTAL(109,TblMaatregelscore281316[CO2-impact 
'[kg CO2']])</f>
        <v>0</v>
      </c>
      <c r="N26" s="16">
        <f>SUBTOTAL(109,TblMaatregelscore281316[Emissie
'[kg CO2']])</f>
        <v>0</v>
      </c>
      <c r="O26" s="12"/>
    </row>
    <row r="27" spans="2:15" x14ac:dyDescent="0.2">
      <c r="M27" s="5" t="s">
        <v>213</v>
      </c>
    </row>
    <row r="28" spans="2:15" x14ac:dyDescent="0.2">
      <c r="O28" s="5"/>
    </row>
    <row r="29" spans="2:15" x14ac:dyDescent="0.2">
      <c r="B29" s="6"/>
      <c r="O29" s="5"/>
    </row>
    <row r="30" spans="2:15" x14ac:dyDescent="0.2">
      <c r="B30" s="6"/>
      <c r="O30" s="7"/>
    </row>
    <row r="31" spans="2:15" x14ac:dyDescent="0.2">
      <c r="B31" s="6"/>
    </row>
  </sheetData>
  <sheetProtection algorithmName="SHA-512" hashValue="O6LEX0ahDFD7lNQsXvrVySMUUMI92yGPvLMR8EnNtQzOnz0VzgAmhSEvrxRl0L2oqeiBY/EbTyZQFjyNZQM5mg==" saltValue="ucvv3Rvw2Pn+f7z64Sp9NA==" spinCount="100000" sheet="1" selectLockedCells="1"/>
  <mergeCells count="4">
    <mergeCell ref="B2:C2"/>
    <mergeCell ref="D2:G2"/>
    <mergeCell ref="B3:C3"/>
    <mergeCell ref="D3:G3"/>
  </mergeCells>
  <dataValidations count="7">
    <dataValidation type="whole" errorStyle="warning" allowBlank="1" showInputMessage="1" showErrorMessage="1" error="waarde tussen 37 - 560 kW" prompt="Motorvermogen moet liggen tussen 37 - 560 kW" sqref="C6:C25" xr:uid="{C1BAB82E-10DE-4B9B-9B3C-D90EB291491F}">
      <formula1>37</formula1>
      <formula2>560</formula2>
    </dataValidation>
    <dataValidation type="list" allowBlank="1" showInputMessage="1" showErrorMessage="1" sqref="G6:G25" xr:uid="{EE34B8DC-2923-46B7-A3CB-11C08AC56008}">
      <formula1>motortypes</formula1>
    </dataValidation>
    <dataValidation type="list" allowBlank="1" showInputMessage="1" showErrorMessage="1" sqref="G4 K6:L25" xr:uid="{9EA20693-7959-4928-A091-F64CA41C8F88}">
      <formula1>"Ja,Nee"</formula1>
    </dataValidation>
    <dataValidation type="decimal" allowBlank="1" showInputMessage="1" showErrorMessage="1" sqref="J6:J25" xr:uid="{FF1E8B73-C54A-4D43-8CB1-8F88257D4331}">
      <formula1>0</formula1>
      <formula2>1</formula2>
    </dataValidation>
    <dataValidation type="list" allowBlank="1" showInputMessage="1" showErrorMessage="1" sqref="H6:H25" xr:uid="{6EA5CBF6-B850-448A-A24A-9DE170B1F654}">
      <formula1>INDIRECT(LEFT(G6,5))</formula1>
    </dataValidation>
    <dataValidation type="list" allowBlank="1" showInputMessage="1" showErrorMessage="1" sqref="I6:I25" xr:uid="{FFA6CABD-D636-42DE-9847-95AEB9426AF1}">
      <formula1>INDIRECT(LEFT(SUBSTITUTE(SUBSTITUTE(H6," ","_"),"(","_"),10))</formula1>
    </dataValidation>
    <dataValidation type="whole" allowBlank="1" showInputMessage="1" showErrorMessage="1" prompt="Numerieke waarde" sqref="D6:D25" xr:uid="{DD885006-F4AC-4BB7-8E0E-A8E1B96075A3}">
      <formula1>1</formula1>
      <formula2>999999</formula2>
    </dataValidation>
  </dataValidations>
  <pageMargins left="0.25" right="0.25" top="0.75" bottom="0.75" header="0.3" footer="0.3"/>
  <pageSetup paperSize="9" scale="91" orientation="landscape" r:id="rId1"/>
  <drawing r:id="rId2"/>
  <legacyDrawing r:id="rId3"/>
  <mc:AlternateContent xmlns:mc="http://schemas.openxmlformats.org/markup-compatibility/2006">
    <mc:Choice Requires="x14">
      <controls>
        <mc:AlternateContent xmlns:mc="http://schemas.openxmlformats.org/markup-compatibility/2006">
          <mc:Choice Requires="x14">
            <control shapeId="30721" r:id="rId4" name="Button 1">
              <controlPr defaultSize="0" print="0" autoFill="0" autoPict="0" macro="[0]!export.export">
                <anchor moveWithCells="1" sizeWithCells="1">
                  <from>
                    <xdr:col>7</xdr:col>
                    <xdr:colOff>38100</xdr:colOff>
                    <xdr:row>1</xdr:row>
                    <xdr:rowOff>180975</xdr:rowOff>
                  </from>
                  <to>
                    <xdr:col>7</xdr:col>
                    <xdr:colOff>809625</xdr:colOff>
                    <xdr:row>2</xdr:row>
                    <xdr:rowOff>219075</xdr:rowOff>
                  </to>
                </anchor>
              </controlPr>
            </control>
          </mc:Choice>
        </mc:AlternateContent>
      </controls>
    </mc:Choice>
  </mc:AlternateContent>
  <tableParts count="1">
    <tablePart r:id="rId5"/>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Dossiernummer xmlns="c25b1ce8-72bf-46ab-9050-647c6775c6e4">HHNK/19005375</Dossiernummer>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F85423A632B49D45A7F7CA8C96403201" ma:contentTypeVersion="1" ma:contentTypeDescription="Een nieuw document maken." ma:contentTypeScope="" ma:versionID="88b6475794962422fba5f48614e826da">
  <xsd:schema xmlns:xsd="http://www.w3.org/2001/XMLSchema" xmlns:xs="http://www.w3.org/2001/XMLSchema" xmlns:p="http://schemas.microsoft.com/office/2006/metadata/properties" xmlns:ns2="c25b1ce8-72bf-46ab-9050-647c6775c6e4" targetNamespace="http://schemas.microsoft.com/office/2006/metadata/properties" ma:root="true" ma:fieldsID="ddecba0141adef00dfe0a52545e3f34e" ns2:_="">
    <xsd:import namespace="c25b1ce8-72bf-46ab-9050-647c6775c6e4"/>
    <xsd:element name="properties">
      <xsd:complexType>
        <xsd:sequence>
          <xsd:element name="documentManagement">
            <xsd:complexType>
              <xsd:all>
                <xsd:element ref="ns2:Dossiernumme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25b1ce8-72bf-46ab-9050-647c6775c6e4" elementFormDefault="qualified">
    <xsd:import namespace="http://schemas.microsoft.com/office/2006/documentManagement/types"/>
    <xsd:import namespace="http://schemas.microsoft.com/office/infopath/2007/PartnerControls"/>
    <xsd:element name="Dossiernummer" ma:index="8" nillable="true" ma:displayName="Dossiernummer" ma:default="HHNK/22005044" ma:internalName="Dossiernummer">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21155F2E-B692-41F8-B58D-B305D16A9533}">
  <ds:schemaRefs>
    <ds:schemaRef ds:uri="http://schemas.microsoft.com/sharepoint/v3/contenttype/forms"/>
  </ds:schemaRefs>
</ds:datastoreItem>
</file>

<file path=customXml/itemProps2.xml><?xml version="1.0" encoding="utf-8"?>
<ds:datastoreItem xmlns:ds="http://schemas.openxmlformats.org/officeDocument/2006/customXml" ds:itemID="{797F6951-EF6F-424D-A76C-71EA8F43F535}">
  <ds:schemaRefs>
    <ds:schemaRef ds:uri="http://purl.org/dc/elements/1.1/"/>
    <ds:schemaRef ds:uri="http://purl.org/dc/dcmitype/"/>
    <ds:schemaRef ds:uri="http://schemas.microsoft.com/office/2006/documentManagement/types"/>
    <ds:schemaRef ds:uri="http://purl.org/dc/terms/"/>
    <ds:schemaRef ds:uri="http://www.w3.org/XML/1998/namespace"/>
    <ds:schemaRef ds:uri="http://schemas.microsoft.com/office/infopath/2007/PartnerControls"/>
    <ds:schemaRef ds:uri="http://schemas.openxmlformats.org/package/2006/metadata/core-properties"/>
    <ds:schemaRef ds:uri="c25b1ce8-72bf-46ab-9050-647c6775c6e4"/>
    <ds:schemaRef ds:uri="http://schemas.microsoft.com/office/2006/metadata/properties"/>
  </ds:schemaRefs>
</ds:datastoreItem>
</file>

<file path=customXml/itemProps3.xml><?xml version="1.0" encoding="utf-8"?>
<ds:datastoreItem xmlns:ds="http://schemas.openxmlformats.org/officeDocument/2006/customXml" ds:itemID="{AADB11C9-670E-4E72-889E-3B5851B8C57E}">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c25b1ce8-72bf-46ab-9050-647c6775c6e4"/>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13</vt:i4>
      </vt:variant>
      <vt:variant>
        <vt:lpstr>Benoemde bereiken</vt:lpstr>
      </vt:variant>
      <vt:variant>
        <vt:i4>111</vt:i4>
      </vt:variant>
    </vt:vector>
  </HeadingPairs>
  <TitlesOfParts>
    <vt:vector size="124" baseType="lpstr">
      <vt:lpstr>Maatregelscore MW</vt:lpstr>
      <vt:lpstr>Toelichting</vt:lpstr>
      <vt:lpstr>Referentie</vt:lpstr>
      <vt:lpstr>Voorbeeld</vt:lpstr>
      <vt:lpstr>Maatregelscore T</vt:lpstr>
      <vt:lpstr>jaar 1</vt:lpstr>
      <vt:lpstr>jaar 2</vt:lpstr>
      <vt:lpstr>jaar 3</vt:lpstr>
      <vt:lpstr>jaar 4</vt:lpstr>
      <vt:lpstr>jaar 5</vt:lpstr>
      <vt:lpstr>jaar 6</vt:lpstr>
      <vt:lpstr>Verzamelblad</vt:lpstr>
      <vt:lpstr>Brongegevens</vt:lpstr>
      <vt:lpstr>'jaar 1'!Afdrukbereik</vt:lpstr>
      <vt:lpstr>'jaar 2'!Afdrukbereik</vt:lpstr>
      <vt:lpstr>'jaar 3'!Afdrukbereik</vt:lpstr>
      <vt:lpstr>'jaar 4'!Afdrukbereik</vt:lpstr>
      <vt:lpstr>'jaar 5'!Afdrukbereik</vt:lpstr>
      <vt:lpstr>'jaar 6'!Afdrukbereik</vt:lpstr>
      <vt:lpstr>Referentie!Afdrukbereik</vt:lpstr>
      <vt:lpstr>Voorbeeld!Afdrukbereik</vt:lpstr>
      <vt:lpstr>'jaar 1'!bezettingsgraad</vt:lpstr>
      <vt:lpstr>'jaar 2'!bezettingsgraad</vt:lpstr>
      <vt:lpstr>'jaar 3'!bezettingsgraad</vt:lpstr>
      <vt:lpstr>'jaar 4'!bezettingsgraad</vt:lpstr>
      <vt:lpstr>'jaar 5'!bezettingsgraad</vt:lpstr>
      <vt:lpstr>'jaar 6'!bezettingsgraad</vt:lpstr>
      <vt:lpstr>Referentie!bezettingsgraad</vt:lpstr>
      <vt:lpstr>Voorbeeld!bezettingsgraad</vt:lpstr>
      <vt:lpstr>bezettingsgraad</vt:lpstr>
      <vt:lpstr>'jaar 1'!brandstof</vt:lpstr>
      <vt:lpstr>'jaar 2'!brandstof</vt:lpstr>
      <vt:lpstr>'jaar 3'!brandstof</vt:lpstr>
      <vt:lpstr>'jaar 4'!brandstof</vt:lpstr>
      <vt:lpstr>'jaar 5'!brandstof</vt:lpstr>
      <vt:lpstr>'jaar 6'!brandstof</vt:lpstr>
      <vt:lpstr>Referentie!brandstof</vt:lpstr>
      <vt:lpstr>Voorbeeld!brandstof</vt:lpstr>
      <vt:lpstr>brandstof</vt:lpstr>
      <vt:lpstr>dichtheid_diesel</vt:lpstr>
      <vt:lpstr>'jaar 1'!Diesel__B7</vt:lpstr>
      <vt:lpstr>'jaar 2'!Diesel__B7</vt:lpstr>
      <vt:lpstr>'jaar 3'!Diesel__B7</vt:lpstr>
      <vt:lpstr>'jaar 4'!Diesel__B7</vt:lpstr>
      <vt:lpstr>'jaar 5'!Diesel__B7</vt:lpstr>
      <vt:lpstr>'jaar 6'!Diesel__B7</vt:lpstr>
      <vt:lpstr>Referentie!Diesel__B7</vt:lpstr>
      <vt:lpstr>Voorbeeld!Diesel__B7</vt:lpstr>
      <vt:lpstr>Diesel__B7</vt:lpstr>
      <vt:lpstr>'jaar 1'!Diesel__fo</vt:lpstr>
      <vt:lpstr>'jaar 2'!Diesel__fo</vt:lpstr>
      <vt:lpstr>'jaar 3'!Diesel__fo</vt:lpstr>
      <vt:lpstr>'jaar 4'!Diesel__fo</vt:lpstr>
      <vt:lpstr>'jaar 5'!Diesel__fo</vt:lpstr>
      <vt:lpstr>'jaar 6'!Diesel__fo</vt:lpstr>
      <vt:lpstr>Referentie!Diesel__fo</vt:lpstr>
      <vt:lpstr>Voorbeeld!Diesel__fo</vt:lpstr>
      <vt:lpstr>Diesel__fo</vt:lpstr>
      <vt:lpstr>'jaar 1'!elekt</vt:lpstr>
      <vt:lpstr>'jaar 2'!elekt</vt:lpstr>
      <vt:lpstr>'jaar 3'!elekt</vt:lpstr>
      <vt:lpstr>'jaar 4'!elekt</vt:lpstr>
      <vt:lpstr>'jaar 5'!elekt</vt:lpstr>
      <vt:lpstr>'jaar 6'!elekt</vt:lpstr>
      <vt:lpstr>Referentie!elekt</vt:lpstr>
      <vt:lpstr>Voorbeeld!elekt</vt:lpstr>
      <vt:lpstr>elekt</vt:lpstr>
      <vt:lpstr>emissiefactor_diesel</vt:lpstr>
      <vt:lpstr>Euro</vt:lpstr>
      <vt:lpstr>'jaar 1'!motortypes</vt:lpstr>
      <vt:lpstr>'jaar 2'!motortypes</vt:lpstr>
      <vt:lpstr>'jaar 3'!motortypes</vt:lpstr>
      <vt:lpstr>'jaar 4'!motortypes</vt:lpstr>
      <vt:lpstr>'jaar 5'!motortypes</vt:lpstr>
      <vt:lpstr>'jaar 6'!motortypes</vt:lpstr>
      <vt:lpstr>Referentie!motortypes</vt:lpstr>
      <vt:lpstr>Voorbeeld!motortypes</vt:lpstr>
      <vt:lpstr>motortypes</vt:lpstr>
      <vt:lpstr>'jaar 1'!motortypest</vt:lpstr>
      <vt:lpstr>'jaar 2'!motortypest</vt:lpstr>
      <vt:lpstr>'jaar 3'!motortypest</vt:lpstr>
      <vt:lpstr>'jaar 4'!motortypest</vt:lpstr>
      <vt:lpstr>'jaar 5'!motortypest</vt:lpstr>
      <vt:lpstr>'jaar 6'!motortypest</vt:lpstr>
      <vt:lpstr>Referentie!motortypest</vt:lpstr>
      <vt:lpstr>Voorbeeld!motortypest</vt:lpstr>
      <vt:lpstr>motortypest</vt:lpstr>
      <vt:lpstr>'jaar 1'!overi</vt:lpstr>
      <vt:lpstr>'jaar 2'!overi</vt:lpstr>
      <vt:lpstr>'jaar 3'!overi</vt:lpstr>
      <vt:lpstr>'jaar 4'!overi</vt:lpstr>
      <vt:lpstr>'jaar 5'!overi</vt:lpstr>
      <vt:lpstr>'jaar 6'!overi</vt:lpstr>
      <vt:lpstr>Referentie!overi</vt:lpstr>
      <vt:lpstr>Voorbeeld!overi</vt:lpstr>
      <vt:lpstr>overi</vt:lpstr>
      <vt:lpstr>'jaar 1'!stage</vt:lpstr>
      <vt:lpstr>'jaar 2'!stage</vt:lpstr>
      <vt:lpstr>'jaar 3'!stage</vt:lpstr>
      <vt:lpstr>'jaar 4'!stage</vt:lpstr>
      <vt:lpstr>'jaar 5'!stage</vt:lpstr>
      <vt:lpstr>'jaar 6'!stage</vt:lpstr>
      <vt:lpstr>Referentie!stage</vt:lpstr>
      <vt:lpstr>Voorbeeld!stage</vt:lpstr>
      <vt:lpstr>stage</vt:lpstr>
      <vt:lpstr>stookwaarde_diesel</vt:lpstr>
      <vt:lpstr>'jaar 1'!stroom_gro</vt:lpstr>
      <vt:lpstr>'jaar 2'!stroom_gro</vt:lpstr>
      <vt:lpstr>'jaar 3'!stroom_gro</vt:lpstr>
      <vt:lpstr>'jaar 4'!stroom_gro</vt:lpstr>
      <vt:lpstr>'jaar 5'!stroom_gro</vt:lpstr>
      <vt:lpstr>'jaar 6'!stroom_gro</vt:lpstr>
      <vt:lpstr>Referentie!stroom_gro</vt:lpstr>
      <vt:lpstr>Voorbeeld!stroom_gro</vt:lpstr>
      <vt:lpstr>stroom_gro</vt:lpstr>
      <vt:lpstr>'jaar 1'!types</vt:lpstr>
      <vt:lpstr>'jaar 2'!types</vt:lpstr>
      <vt:lpstr>'jaar 3'!types</vt:lpstr>
      <vt:lpstr>'jaar 4'!types</vt:lpstr>
      <vt:lpstr>'jaar 5'!types</vt:lpstr>
      <vt:lpstr>'jaar 6'!types</vt:lpstr>
      <vt:lpstr>Referentie!types</vt:lpstr>
      <vt:lpstr>Voorbeeld!types</vt:lpstr>
      <vt:lpstr>types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Scoren van materieelinzet voor afvalverwerking</dc:title>
  <dc:creator>Vincent Swinkels</dc:creator>
  <cp:lastModifiedBy>Boer, Bob de</cp:lastModifiedBy>
  <cp:lastPrinted>2021-07-05T20:16:13Z</cp:lastPrinted>
  <dcterms:created xsi:type="dcterms:W3CDTF">2021-06-17T07:13:22Z</dcterms:created>
  <dcterms:modified xsi:type="dcterms:W3CDTF">2023-01-13T09:50:21Z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0x010100F85423A632B49D45A7F7CA8C96403201</vt:lpwstr>
  </property>
</Properties>
</file>