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25 Erp-Oost\4 nota van inlichtingen\TenderNed\Nota 1\"/>
    </mc:Choice>
  </mc:AlternateContent>
  <xr:revisionPtr revIDLastSave="0" documentId="13_ncr:1_{ADE8570D-2C5B-465F-A8D2-963577BA394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7" i="1" l="1"/>
  <c r="O73" i="1"/>
  <c r="O71" i="1"/>
  <c r="O69" i="1"/>
  <c r="L70" i="1" s="1"/>
  <c r="K5" i="2" s="1"/>
  <c r="O75" i="1"/>
  <c r="O38" i="1"/>
  <c r="R75" i="1"/>
  <c r="R73" i="1"/>
  <c r="R71" i="1"/>
  <c r="R69" i="1"/>
  <c r="M6" i="2"/>
  <c r="M4" i="2"/>
  <c r="M8" i="2" s="1"/>
  <c r="L6" i="2"/>
  <c r="L4" i="2"/>
  <c r="L8" i="2" s="1"/>
  <c r="K6" i="2"/>
  <c r="K4" i="2"/>
  <c r="K8" i="2" s="1"/>
  <c r="J6" i="2"/>
  <c r="J5" i="2"/>
  <c r="J4" i="2"/>
  <c r="J8" i="2" s="1"/>
  <c r="H6" i="2"/>
  <c r="O11" i="1"/>
  <c r="O10" i="1"/>
  <c r="O91" i="1"/>
  <c r="AC37" i="1"/>
  <c r="AD37" i="1" s="1"/>
  <c r="H5" i="2"/>
  <c r="H4" i="2"/>
  <c r="H8" i="2" s="1"/>
  <c r="O31" i="1"/>
  <c r="O27" i="1"/>
  <c r="O24" i="1"/>
  <c r="AC23" i="1"/>
  <c r="AD23" i="1" s="1"/>
  <c r="AE23" i="1" s="1"/>
  <c r="AF23" i="1" s="1"/>
  <c r="AG23" i="1" s="1"/>
  <c r="AH23" i="1" s="1"/>
  <c r="AI23" i="1" s="1"/>
  <c r="AJ23" i="1" s="1"/>
  <c r="AK23" i="1" s="1"/>
  <c r="R77" i="1" l="1"/>
  <c r="K9" i="2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W77" i="1"/>
  <c r="U38" i="1"/>
  <c r="W38" i="1" s="1"/>
  <c r="L72" i="1"/>
  <c r="J9" i="2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AK27" i="1"/>
  <c r="AK31" i="1"/>
  <c r="AG24" i="1"/>
  <c r="AC38" i="1"/>
  <c r="AD38" i="1"/>
  <c r="AE37" i="1"/>
  <c r="AE38" i="1" s="1"/>
  <c r="AD27" i="1"/>
  <c r="AH27" i="1"/>
  <c r="AE27" i="1"/>
  <c r="AI27" i="1"/>
  <c r="AF27" i="1"/>
  <c r="AJ27" i="1"/>
  <c r="AC27" i="1"/>
  <c r="AG27" i="1"/>
  <c r="AJ24" i="1"/>
  <c r="AF24" i="1"/>
  <c r="AI24" i="1"/>
  <c r="AE24" i="1"/>
  <c r="AC24" i="1"/>
  <c r="AH24" i="1"/>
  <c r="AD24" i="1"/>
  <c r="AK24" i="1"/>
  <c r="AD31" i="1"/>
  <c r="AH31" i="1"/>
  <c r="AE31" i="1"/>
  <c r="AI31" i="1"/>
  <c r="AF31" i="1"/>
  <c r="AJ31" i="1"/>
  <c r="AC31" i="1"/>
  <c r="AG31" i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U24" i="1"/>
  <c r="P31" i="1"/>
  <c r="O90" i="1" s="1"/>
  <c r="U27" i="1"/>
  <c r="U31" i="1"/>
  <c r="V77" i="1" l="1"/>
  <c r="L74" i="1"/>
  <c r="L5" i="2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W31" i="1"/>
  <c r="W27" i="1"/>
  <c r="W24" i="1"/>
  <c r="AF37" i="1"/>
  <c r="AF38" i="1" s="1"/>
  <c r="AM24" i="1"/>
  <c r="R24" i="1" s="1"/>
  <c r="V24" i="1" s="1"/>
  <c r="AM31" i="1"/>
  <c r="R31" i="1" s="1"/>
  <c r="V31" i="1" s="1"/>
  <c r="AM27" i="1"/>
  <c r="R27" i="1" s="1"/>
  <c r="V27" i="1" s="1"/>
  <c r="M5" i="2" l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AG37" i="1"/>
  <c r="AG38" i="1" s="1"/>
  <c r="O83" i="1"/>
  <c r="AK83" i="1" s="1"/>
  <c r="AH37" i="1" l="1"/>
  <c r="AH38" i="1" s="1"/>
  <c r="AJ83" i="1"/>
  <c r="AN83" i="1"/>
  <c r="U83" i="1"/>
  <c r="AL83" i="1"/>
  <c r="AM83" i="1"/>
  <c r="W83" i="1" l="1"/>
  <c r="AI37" i="1"/>
  <c r="AI38" i="1" s="1"/>
  <c r="AO83" i="1"/>
  <c r="R83" i="1" s="1"/>
  <c r="V83" i="1" s="1"/>
  <c r="D2" i="3"/>
  <c r="B2" i="3"/>
  <c r="AJ37" i="1" l="1"/>
  <c r="AJ38" i="1" s="1"/>
  <c r="O46" i="1"/>
  <c r="O48" i="1"/>
  <c r="O51" i="1"/>
  <c r="AK51" i="1" s="1"/>
  <c r="O57" i="1"/>
  <c r="U57" i="1" s="1"/>
  <c r="O59" i="1"/>
  <c r="O62" i="1"/>
  <c r="AN62" i="1" s="1"/>
  <c r="AK37" i="1" l="1"/>
  <c r="AK38" i="1" s="1"/>
  <c r="AK62" i="1"/>
  <c r="AM62" i="1"/>
  <c r="AJ62" i="1"/>
  <c r="AL62" i="1"/>
  <c r="AJ51" i="1"/>
  <c r="AN51" i="1"/>
  <c r="AL51" i="1"/>
  <c r="AM51" i="1"/>
  <c r="AL37" i="1" l="1"/>
  <c r="AL38" i="1" s="1"/>
  <c r="R57" i="1"/>
  <c r="R46" i="1"/>
  <c r="AM37" i="1" l="1"/>
  <c r="AM38" i="1" s="1"/>
  <c r="P16" i="3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N59" i="1"/>
  <c r="AM59" i="1"/>
  <c r="AL59" i="1"/>
  <c r="AK59" i="1"/>
  <c r="AJ59" i="1"/>
  <c r="AN37" i="1" l="1"/>
  <c r="AN38" i="1" s="1"/>
  <c r="I13" i="3"/>
  <c r="S13" i="3"/>
  <c r="U46" i="1"/>
  <c r="D7" i="3"/>
  <c r="U51" i="1"/>
  <c r="D16" i="3"/>
  <c r="I12" i="3"/>
  <c r="I14" i="3"/>
  <c r="C16" i="3"/>
  <c r="S14" i="3"/>
  <c r="S16" i="3" s="1"/>
  <c r="T16" i="3" s="1"/>
  <c r="AO51" i="1"/>
  <c r="R51" i="1" s="1"/>
  <c r="U62" i="1"/>
  <c r="W57" i="1" l="1"/>
  <c r="V57" i="1"/>
  <c r="W46" i="1"/>
  <c r="V46" i="1"/>
  <c r="W51" i="1"/>
  <c r="V51" i="1"/>
  <c r="W62" i="1"/>
  <c r="AO37" i="1"/>
  <c r="AO38" i="1" s="1"/>
  <c r="U94" i="1"/>
  <c r="I16" i="3"/>
  <c r="J16" i="3" s="1"/>
  <c r="AO62" i="1"/>
  <c r="R62" i="1" s="1"/>
  <c r="V62" i="1" l="1"/>
  <c r="AP37" i="1"/>
  <c r="AP38" i="1" s="1"/>
  <c r="F6" i="2"/>
  <c r="F4" i="2"/>
  <c r="F8" i="2" s="1"/>
  <c r="AQ37" i="1" l="1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AQ38" i="1" l="1"/>
  <c r="AR37" i="1"/>
  <c r="O13" i="1"/>
  <c r="AR38" i="1" l="1"/>
  <c r="AS37" i="1"/>
  <c r="O8" i="1"/>
  <c r="N15" i="1" s="1"/>
  <c r="AS38" i="1" l="1"/>
  <c r="AT37" i="1"/>
  <c r="AT38" i="1" l="1"/>
  <c r="AU37" i="1"/>
  <c r="AV37" i="1" l="1"/>
  <c r="AU38" i="1"/>
  <c r="AW37" i="1" l="1"/>
  <c r="AV38" i="1"/>
  <c r="AX37" i="1" l="1"/>
  <c r="AX38" i="1" s="1"/>
  <c r="AW38" i="1"/>
  <c r="AZ38" i="1" l="1"/>
  <c r="R38" i="1" s="1"/>
  <c r="R92" i="1"/>
  <c r="R96" i="1" s="1"/>
  <c r="V38" i="1"/>
  <c r="V92" i="1" s="1"/>
  <c r="Q99" i="1" l="1"/>
  <c r="R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5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59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61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  <comment ref="E82" authorId="1" shapeId="0" xr:uid="{6145BBE3-2D05-4ECD-B2B0-AA3A363A4718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<sst xmlns="http://schemas.openxmlformats.org/spreadsheetml/2006/main" count="209" uniqueCount="136">
  <si>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</si>
  <si>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</si>
  <si>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</si>
  <si>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</si>
  <si>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</si>
  <si>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</si>
  <si>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</si>
  <si>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</si>
  <si>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</si>
  <si>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</si>
  <si>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</si>
  <si>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</si>
  <si>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</si>
  <si>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</si>
  <si>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</si>
  <si>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</si>
  <si>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</si>
  <si>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</si>
  <si>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</si>
  <si>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</si>
  <si>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</si>
  <si>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</si>
  <si>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</si>
  <si>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</si>
  <si>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</si>
  <si>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</si>
  <si>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</si>
  <si>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</si>
  <si>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</si>
  <si>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</si>
  <si>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</si>
  <si>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</si>
  <si>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</si>
  <si>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</si>
  <si>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</si>
  <si>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</si>
  <si>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</si>
  <si>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</si>
  <si>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</si>
  <si>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</si>
  <si>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</si>
  <si>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</si>
  <si>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</si>
  <si>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</si>
  <si>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</si>
  <si>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</si>
  <si>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</si>
  <si>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</si>
  <si>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Voertuigen</t>
  </si>
  <si>
    <t>%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</si>
  <si>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</si>
  <si>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</si>
  <si>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</si>
  <si>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</si>
  <si>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</si>
  <si>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</si>
  <si>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</si>
  <si>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</si>
  <si>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</si>
  <si>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</si>
  <si>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</si>
  <si>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</si>
  <si>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</si>
  <si>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</si>
  <si>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</si>
  <si>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</si>
  <si>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</si>
  <si>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</si>
  <si>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</si>
  <si>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</si>
  <si>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</si>
  <si>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</si>
  <si>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</si>
  <si>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</si>
  <si>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</si>
  <si>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</si>
  <si>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</si>
  <si>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</si>
  <si>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</si>
  <si>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</si>
  <si>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</si>
  <si>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</si>
  <si>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</si>
  <si>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</si>
  <si>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</si>
  <si>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</si>
  <si>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</si>
  <si>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</si>
  <si>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</si>
  <si>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</si>
  <si>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</si>
  <si>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</si>
  <si>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</si>
  <si>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</si>
  <si>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</si>
  <si>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Geeft u invulling aan de minimaal gestelde eis van 2% in te zetten Social Return?</t>
  </si>
  <si>
    <t>Deze categorie is minimaal gewenst en wordt derhalve niet gewaardeerd of bestraft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</si>
  <si>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</si>
  <si>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</si>
  <si>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</si>
  <si>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</si>
  <si>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</si>
  <si>
    <t>Bijlage 8a</t>
  </si>
  <si>
    <t>Handgereedsschappen</t>
  </si>
  <si>
    <t>vlakheid straatwerk</t>
  </si>
  <si>
    <t>Wanneer u de bestrating met een grotere vlakheid kunt leggen dan is geëist in het bestek, wat zegt u dan te kunnen garanderen?</t>
  </si>
  <si>
    <t>Afwijking van het dwarsprofiel</t>
  </si>
  <si>
    <t xml:space="preserve">tot </t>
  </si>
  <si>
    <t>Afwijking van het lengteprofiel</t>
  </si>
  <si>
    <t>Afwijking van de elementen onderling</t>
  </si>
  <si>
    <t>wo</t>
  </si>
  <si>
    <t>do</t>
  </si>
  <si>
    <t>vr</t>
  </si>
  <si>
    <t>za</t>
  </si>
  <si>
    <t>zo</t>
  </si>
  <si>
    <t>ma</t>
  </si>
  <si>
    <t>di</t>
  </si>
  <si>
    <t>Doorlooptijd</t>
  </si>
  <si>
    <t>datum</t>
  </si>
  <si>
    <t xml:space="preserve"> </t>
  </si>
  <si>
    <t>werkelijk behaalde punten</t>
  </si>
  <si>
    <t>`kerncompetenties</t>
  </si>
  <si>
    <t>U kunt voldoen aan kerncompetentie 1 (straatwerk)</t>
  </si>
  <si>
    <t>U kunt voldoen aan kerncompetentie 2 (rioleringswerk)</t>
  </si>
  <si>
    <t>De gemotoriseerde handgereedschappen die u inzet, zijn voor welk deel elektrisch?</t>
  </si>
  <si>
    <t>Bestek 2023-4025</t>
  </si>
  <si>
    <t>Erp-oost klimaatrobuust</t>
  </si>
  <si>
    <t>Wanneer u ons een eerdere opleverdatum toe kunt zeggen dan 29 november 2024, welke datum is dat?</t>
  </si>
  <si>
    <t>liter</t>
  </si>
  <si>
    <t>HVO-100</t>
  </si>
  <si>
    <t>HVO-75</t>
  </si>
  <si>
    <t>HVO-50</t>
  </si>
  <si>
    <t>HVO-25</t>
  </si>
  <si>
    <t>Hoeveel HVO brandstoffen zet u in voor uw materieel en voertuigen tijdens de uitvoeringsperiode</t>
  </si>
  <si>
    <t>Minimale boete bij niet nakoming toezegging (zie handleiding voor toelichting)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</si>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</sst>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d/m;@"/>
    <numFmt numFmtId="168" formatCode="d/mm/yy;@"/>
    <numFmt numFmtId="169" formatCode="[$-F800]dddd\,\ mmmm\ dd\,\ yyyy"/>
    <numFmt numFmtId="170" formatCode="_ * #,##0_ ;_ * \-#,##0_ ;_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8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" fontId="4" fillId="0" borderId="4" xfId="0" applyNumberFormat="1" applyFont="1" applyBorder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0" fontId="5" fillId="4" borderId="0" xfId="0" applyFont="1" applyFill="1" applyAlignment="1" applyProtection="1">
      <alignment vertical="top"/>
    </xf>
    <xf numFmtId="0" fontId="4" fillId="0" borderId="0" xfId="0" quotePrefix="1" applyFont="1" applyBorder="1" applyAlignment="1" applyProtection="1"/>
    <xf numFmtId="2" fontId="5" fillId="0" borderId="0" xfId="0" applyNumberFormat="1" applyFont="1" applyBorder="1" applyAlignment="1" applyProtection="1">
      <alignment vertical="top"/>
    </xf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Border="1" applyAlignment="1" applyProtection="1">
      <alignment horizontal="center" vertical="top"/>
    </xf>
    <xf numFmtId="9" fontId="4" fillId="0" borderId="0" xfId="3" applyFont="1" applyAlignment="1" applyProtection="1">
      <alignment vertical="top"/>
    </xf>
    <xf numFmtId="0" fontId="4" fillId="3" borderId="0" xfId="0" applyFont="1" applyFill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top"/>
      <protection locked="0"/>
    </xf>
    <xf numFmtId="168" fontId="4" fillId="3" borderId="0" xfId="0" applyNumberFormat="1" applyFont="1" applyFill="1" applyAlignment="1" applyProtection="1">
      <alignment vertical="top"/>
      <protection locked="0"/>
    </xf>
    <xf numFmtId="169" fontId="0" fillId="0" borderId="0" xfId="0" applyNumberFormat="1"/>
    <xf numFmtId="1" fontId="0" fillId="0" borderId="0" xfId="0" applyNumberFormat="1"/>
    <xf numFmtId="167" fontId="0" fillId="0" borderId="0" xfId="0" applyNumberFormat="1"/>
    <xf numFmtId="9" fontId="4" fillId="0" borderId="0" xfId="0" applyNumberFormat="1" applyFont="1" applyAlignment="1" applyProtection="1">
      <alignment vertical="top"/>
    </xf>
    <xf numFmtId="0" fontId="4" fillId="0" borderId="4" xfId="0" applyFont="1" applyBorder="1" applyAlignment="1" applyProtection="1">
      <alignment vertical="top" wrapText="1"/>
    </xf>
    <xf numFmtId="164" fontId="4" fillId="0" borderId="0" xfId="0" applyNumberFormat="1" applyFont="1" applyAlignment="1" applyProtection="1">
      <alignment vertical="top"/>
    </xf>
    <xf numFmtId="1" fontId="5" fillId="0" borderId="0" xfId="0" applyNumberFormat="1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/>
    </xf>
    <xf numFmtId="0" fontId="4" fillId="0" borderId="0" xfId="0" quotePrefix="1" applyFont="1" applyProtection="1"/>
    <xf numFmtId="2" fontId="5" fillId="0" borderId="0" xfId="0" applyNumberFormat="1" applyFont="1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9" fontId="5" fillId="0" borderId="0" xfId="0" applyNumberFormat="1" applyFont="1" applyAlignment="1" applyProtection="1">
      <alignment vertical="top"/>
    </xf>
    <xf numFmtId="167" fontId="4" fillId="0" borderId="0" xfId="0" applyNumberFormat="1" applyFont="1" applyProtection="1"/>
    <xf numFmtId="167" fontId="5" fillId="0" borderId="0" xfId="0" applyNumberFormat="1" applyFont="1" applyAlignment="1" applyProtection="1">
      <alignment vertical="top"/>
    </xf>
    <xf numFmtId="0" fontId="4" fillId="0" borderId="31" xfId="0" applyFont="1" applyBorder="1" applyProtection="1"/>
    <xf numFmtId="16" fontId="4" fillId="0" borderId="0" xfId="0" applyNumberFormat="1" applyFont="1" applyAlignment="1" applyProtection="1">
      <alignment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16" fontId="4" fillId="0" borderId="0" xfId="0" applyNumberFormat="1" applyFont="1" applyBorder="1" applyProtection="1"/>
    <xf numFmtId="170" fontId="5" fillId="0" borderId="0" xfId="2" applyNumberFormat="1" applyFont="1" applyBorder="1" applyAlignment="1" applyProtection="1">
      <alignment vertical="top"/>
    </xf>
    <xf numFmtId="0" fontId="0" fillId="0" borderId="0" xfId="0" applyNumberFormat="1"/>
    <xf numFmtId="170" fontId="4" fillId="0" borderId="0" xfId="2" applyNumberFormat="1" applyFont="1" applyBorder="1" applyAlignment="1" applyProtection="1">
      <alignment horizontal="center" vertical="top"/>
    </xf>
    <xf numFmtId="170" fontId="4" fillId="0" borderId="0" xfId="2" applyNumberFormat="1" applyFont="1" applyBorder="1" applyAlignment="1" applyProtection="1">
      <alignment vertical="top"/>
    </xf>
    <xf numFmtId="170" fontId="4" fillId="3" borderId="0" xfId="2" applyNumberFormat="1" applyFont="1" applyFill="1" applyBorder="1" applyAlignment="1" applyProtection="1">
      <alignment vertical="top"/>
      <protection locked="0"/>
    </xf>
    <xf numFmtId="2" fontId="4" fillId="0" borderId="0" xfId="0" applyNumberFormat="1" applyFont="1" applyAlignment="1" applyProtection="1">
      <alignment vertical="top"/>
    </xf>
    <xf numFmtId="2" fontId="4" fillId="0" borderId="0" xfId="0" applyNumberFormat="1" applyFont="1" applyBorder="1" applyAlignment="1" applyProtection="1">
      <alignment vertical="top"/>
    </xf>
    <xf numFmtId="164" fontId="4" fillId="0" borderId="0" xfId="0" applyNumberFormat="1" applyFont="1" applyBorder="1" applyAlignment="1" applyProtection="1">
      <alignment horizontal="right" vertical="top"/>
    </xf>
    <xf numFmtId="0" fontId="4" fillId="0" borderId="0" xfId="0" applyFont="1" applyBorder="1" applyAlignment="1" applyProtection="1">
      <alignment horizontal="right" vertical="top"/>
    </xf>
    <xf numFmtId="0" fontId="4" fillId="0" borderId="0" xfId="0" applyFont="1" applyBorder="1" applyAlignment="1" applyProtection="1">
      <alignment horizontal="right"/>
    </xf>
    <xf numFmtId="170" fontId="4" fillId="0" borderId="0" xfId="0" applyNumberFormat="1" applyFont="1" applyBorder="1" applyAlignment="1" applyProtection="1">
      <alignment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Z114"/>
  <sheetViews>
    <sheetView tabSelected="1" zoomScale="85" zoomScaleNormal="85" workbookViewId="0">
      <selection activeCell="T86" sqref="T86"/>
    </sheetView>
  </sheetViews>
  <sheetFormatPr defaultRowHeight="12.75" x14ac:dyDescent="0.2"/>
  <cols>
    <col min="1" max="1" width="9.140625" style="24"/>
    <col min="2" max="2" width="20.4257812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50.42578125" style="24" customWidth="1"/>
    <col min="9" max="9" width="7.7109375" style="24" customWidth="1"/>
    <col min="10" max="10" width="9.42578125" style="24" customWidth="1"/>
    <col min="11" max="11" width="3.140625" style="24" bestFit="1" customWidth="1"/>
    <col min="12" max="12" width="11.28515625" style="63" customWidth="1"/>
    <col min="13" max="13" width="3.140625" style="24" customWidth="1"/>
    <col min="14" max="14" width="8.85546875" style="24" bestFit="1" customWidth="1"/>
    <col min="15" max="15" width="10.28515625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2" width="10.85546875" style="24" customWidth="1"/>
    <col min="23" max="23" width="15.28515625" style="24" customWidth="1"/>
    <col min="24" max="24" width="10.28515625" style="24" customWidth="1"/>
    <col min="25" max="25" width="2.42578125" style="24" bestFit="1" customWidth="1"/>
    <col min="26" max="26" width="15.42578125" style="24" customWidth="1"/>
    <col min="27" max="28" width="5.140625" style="24" bestFit="1" customWidth="1"/>
    <col min="29" max="29" width="5.85546875" style="24" bestFit="1" customWidth="1"/>
    <col min="30" max="30" width="6" style="24" bestFit="1" customWidth="1"/>
    <col min="31" max="33" width="5.5703125" style="24" customWidth="1"/>
    <col min="34" max="34" width="6" style="24" bestFit="1" customWidth="1"/>
    <col min="35" max="35" width="5.7109375" style="24" bestFit="1" customWidth="1"/>
    <col min="36" max="38" width="6.5703125" style="24" customWidth="1"/>
    <col min="39" max="40" width="5.85546875" style="24" bestFit="1" customWidth="1"/>
    <col min="41" max="16384" width="9.140625" style="24"/>
  </cols>
  <sheetData>
    <row r="2" spans="2:34" x14ac:dyDescent="0.2">
      <c r="B2" s="24" t="s">
        <v>102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2:34" x14ac:dyDescent="0.2">
      <c r="B3" s="64" t="s">
        <v>125</v>
      </c>
      <c r="C3" s="64"/>
      <c r="E3" s="64" t="s">
        <v>126</v>
      </c>
      <c r="F3" s="64"/>
      <c r="G3" s="8"/>
      <c r="H3" s="8"/>
      <c r="I3" s="8"/>
      <c r="J3" s="8"/>
      <c r="K3" s="8"/>
      <c r="L3" s="65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13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2:34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65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13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2:34" x14ac:dyDescent="0.2">
      <c r="B5" s="8"/>
      <c r="C5" s="8"/>
      <c r="D5" s="8"/>
      <c r="E5" s="180"/>
      <c r="F5" s="180"/>
      <c r="G5" s="180"/>
      <c r="H5" s="180"/>
      <c r="I5" s="8"/>
      <c r="J5" s="8"/>
      <c r="K5" s="8"/>
      <c r="L5" s="65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13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2:34" ht="13.5" thickBot="1" x14ac:dyDescent="0.25">
      <c r="B6" s="8" t="s">
        <v>0</v>
      </c>
      <c r="C6" s="8"/>
      <c r="D6" s="8"/>
      <c r="E6" s="160"/>
      <c r="F6" s="160"/>
      <c r="G6" s="160"/>
      <c r="H6" s="160"/>
      <c r="I6" s="8"/>
      <c r="J6" s="8"/>
      <c r="K6" s="8"/>
      <c r="L6" s="65"/>
      <c r="M6" s="8"/>
      <c r="N6" s="8"/>
      <c r="O6" s="8"/>
      <c r="P6" s="8"/>
      <c r="Q6" s="8"/>
      <c r="R6" s="8"/>
      <c r="S6" s="13"/>
      <c r="T6" s="13"/>
      <c r="U6" s="13"/>
      <c r="V6" s="13"/>
      <c r="W6" s="13"/>
      <c r="X6" s="13"/>
      <c r="Y6" s="21"/>
      <c r="Z6" s="21" t="s">
        <v>32</v>
      </c>
      <c r="AA6" s="21"/>
      <c r="AB6" s="21"/>
      <c r="AC6" s="21"/>
      <c r="AD6" s="21"/>
      <c r="AE6" s="21"/>
      <c r="AF6" s="21"/>
      <c r="AG6" s="21"/>
      <c r="AH6" s="21"/>
    </row>
    <row r="7" spans="2:34" ht="13.5" thickBot="1" x14ac:dyDescent="0.25">
      <c r="B7" s="66" t="s">
        <v>3</v>
      </c>
      <c r="C7" s="67"/>
      <c r="D7" s="67"/>
      <c r="E7" s="185" t="s">
        <v>30</v>
      </c>
      <c r="F7" s="185"/>
      <c r="G7" s="185"/>
      <c r="H7" s="185"/>
      <c r="I7" s="67" t="s">
        <v>29</v>
      </c>
      <c r="J7" s="67"/>
      <c r="K7" s="67"/>
      <c r="L7" s="68"/>
      <c r="M7" s="66"/>
      <c r="N7" s="67" t="s">
        <v>31</v>
      </c>
      <c r="O7" s="67"/>
      <c r="P7" s="67"/>
      <c r="Q7" s="67"/>
      <c r="R7" s="67"/>
      <c r="S7" s="69"/>
      <c r="T7" s="69"/>
      <c r="U7" s="69"/>
      <c r="V7" s="69"/>
      <c r="W7" s="70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2:34" ht="12.75" customHeight="1" x14ac:dyDescent="0.2">
      <c r="B8" s="66" t="s">
        <v>10</v>
      </c>
      <c r="C8" s="67" t="s">
        <v>1</v>
      </c>
      <c r="D8" s="67"/>
      <c r="E8" s="185" t="s">
        <v>9</v>
      </c>
      <c r="F8" s="185"/>
      <c r="G8" s="185"/>
      <c r="H8" s="185"/>
      <c r="I8" s="69" t="s">
        <v>5</v>
      </c>
      <c r="J8" s="69"/>
      <c r="K8" s="69"/>
      <c r="L8" s="71"/>
      <c r="M8" s="72"/>
      <c r="N8" s="2"/>
      <c r="O8" s="69">
        <f>IF(N8="Ja",1,0)</f>
        <v>0</v>
      </c>
      <c r="P8" s="69"/>
      <c r="Q8" s="69"/>
      <c r="R8" s="69"/>
      <c r="S8" s="186" t="s">
        <v>8</v>
      </c>
      <c r="T8" s="186"/>
      <c r="U8" s="186"/>
      <c r="V8" s="186"/>
      <c r="W8" s="187"/>
      <c r="Y8" s="21"/>
      <c r="Z8" s="193" t="s">
        <v>33</v>
      </c>
      <c r="AA8" s="193"/>
      <c r="AB8" s="193"/>
      <c r="AC8" s="193"/>
      <c r="AD8" s="193"/>
      <c r="AE8" s="193"/>
      <c r="AF8" s="193"/>
      <c r="AG8" s="193"/>
      <c r="AH8" s="193"/>
    </row>
    <row r="9" spans="2:34" x14ac:dyDescent="0.2">
      <c r="B9" s="7"/>
      <c r="C9" s="8"/>
      <c r="D9" s="8"/>
      <c r="E9" s="180"/>
      <c r="F9" s="180"/>
      <c r="G9" s="180"/>
      <c r="H9" s="180"/>
      <c r="I9" s="13"/>
      <c r="J9" s="13"/>
      <c r="K9" s="13"/>
      <c r="L9" s="15"/>
      <c r="M9" s="73"/>
      <c r="N9" s="13"/>
      <c r="O9" s="13"/>
      <c r="P9" s="13"/>
      <c r="Q9" s="74"/>
      <c r="R9" s="74"/>
      <c r="S9" s="188"/>
      <c r="T9" s="188"/>
      <c r="U9" s="188"/>
      <c r="V9" s="188"/>
      <c r="W9" s="189"/>
      <c r="Y9" s="21"/>
      <c r="Z9" s="193"/>
      <c r="AA9" s="193"/>
      <c r="AB9" s="193"/>
      <c r="AC9" s="193"/>
      <c r="AD9" s="193"/>
      <c r="AE9" s="193"/>
      <c r="AF9" s="193"/>
      <c r="AG9" s="193"/>
      <c r="AH9" s="193"/>
    </row>
    <row r="10" spans="2:34" x14ac:dyDescent="0.2">
      <c r="B10" s="7" t="s">
        <v>121</v>
      </c>
      <c r="C10" s="8"/>
      <c r="D10" s="8"/>
      <c r="E10" s="160" t="s">
        <v>122</v>
      </c>
      <c r="F10" s="160"/>
      <c r="G10" s="160"/>
      <c r="H10" s="160"/>
      <c r="I10" s="13" t="s">
        <v>5</v>
      </c>
      <c r="J10" s="13"/>
      <c r="K10" s="13"/>
      <c r="L10" s="15"/>
      <c r="M10" s="73"/>
      <c r="N10" s="3"/>
      <c r="O10" s="13">
        <f t="shared" ref="O10:O11" si="0">IF(N10="Ja",1,0)</f>
        <v>0</v>
      </c>
      <c r="P10" s="13"/>
      <c r="Q10" s="74"/>
      <c r="R10" s="74"/>
      <c r="S10" s="188"/>
      <c r="T10" s="188"/>
      <c r="U10" s="188"/>
      <c r="V10" s="188"/>
      <c r="W10" s="189"/>
      <c r="Y10" s="21"/>
      <c r="Z10" s="194" t="s">
        <v>34</v>
      </c>
      <c r="AA10" s="194"/>
      <c r="AB10" s="194"/>
      <c r="AC10" s="194"/>
      <c r="AD10" s="194"/>
      <c r="AE10" s="194"/>
      <c r="AF10" s="194"/>
      <c r="AG10" s="194"/>
      <c r="AH10" s="194"/>
    </row>
    <row r="11" spans="2:34" x14ac:dyDescent="0.2">
      <c r="B11" s="7"/>
      <c r="C11" s="8"/>
      <c r="D11" s="8"/>
      <c r="E11" s="160" t="s">
        <v>123</v>
      </c>
      <c r="F11" s="160"/>
      <c r="G11" s="160"/>
      <c r="H11" s="160"/>
      <c r="I11" s="13" t="s">
        <v>5</v>
      </c>
      <c r="J11" s="13"/>
      <c r="K11" s="13"/>
      <c r="L11" s="15"/>
      <c r="M11" s="73"/>
      <c r="N11" s="3"/>
      <c r="O11" s="13">
        <f t="shared" si="0"/>
        <v>0</v>
      </c>
      <c r="P11" s="13"/>
      <c r="Q11" s="74"/>
      <c r="R11" s="74"/>
      <c r="S11" s="188"/>
      <c r="T11" s="188"/>
      <c r="U11" s="188"/>
      <c r="V11" s="188"/>
      <c r="W11" s="189"/>
      <c r="Y11" s="21"/>
      <c r="Z11" s="194"/>
      <c r="AA11" s="194"/>
      <c r="AB11" s="194"/>
      <c r="AC11" s="194"/>
      <c r="AD11" s="194"/>
      <c r="AE11" s="194"/>
      <c r="AF11" s="194"/>
      <c r="AG11" s="194"/>
      <c r="AH11" s="194"/>
    </row>
    <row r="12" spans="2:34" x14ac:dyDescent="0.2">
      <c r="B12" s="7"/>
      <c r="C12" s="8"/>
      <c r="D12" s="8"/>
      <c r="E12" s="160"/>
      <c r="F12" s="160"/>
      <c r="G12" s="160"/>
      <c r="H12" s="160"/>
      <c r="I12" s="13"/>
      <c r="J12" s="13"/>
      <c r="K12" s="13"/>
      <c r="L12" s="15"/>
      <c r="M12" s="73"/>
      <c r="N12" s="13"/>
      <c r="O12" s="13"/>
      <c r="P12" s="13"/>
      <c r="Q12" s="74"/>
      <c r="R12" s="74"/>
      <c r="S12" s="188"/>
      <c r="T12" s="188"/>
      <c r="U12" s="188"/>
      <c r="V12" s="188"/>
      <c r="W12" s="189"/>
      <c r="Y12" s="21"/>
      <c r="Z12" s="162"/>
      <c r="AA12" s="162"/>
      <c r="AB12" s="162"/>
      <c r="AC12" s="162"/>
      <c r="AD12" s="162"/>
      <c r="AE12" s="162"/>
      <c r="AF12" s="162"/>
      <c r="AG12" s="162"/>
      <c r="AH12" s="162"/>
    </row>
    <row r="13" spans="2:34" ht="13.5" thickBot="1" x14ac:dyDescent="0.25">
      <c r="B13" s="75" t="s">
        <v>4</v>
      </c>
      <c r="C13" s="76" t="s">
        <v>1</v>
      </c>
      <c r="D13" s="76"/>
      <c r="E13" s="177" t="s">
        <v>95</v>
      </c>
      <c r="F13" s="177"/>
      <c r="G13" s="177"/>
      <c r="H13" s="177"/>
      <c r="I13" s="77" t="s">
        <v>5</v>
      </c>
      <c r="J13" s="77"/>
      <c r="K13" s="77"/>
      <c r="L13" s="78"/>
      <c r="M13" s="79"/>
      <c r="N13" s="4"/>
      <c r="O13" s="77">
        <f t="shared" ref="O13" si="1">IF(N13="Ja",1,0)</f>
        <v>0</v>
      </c>
      <c r="P13" s="77"/>
      <c r="Q13" s="80"/>
      <c r="R13" s="80"/>
      <c r="S13" s="190"/>
      <c r="T13" s="190"/>
      <c r="U13" s="190"/>
      <c r="V13" s="190"/>
      <c r="W13" s="191"/>
      <c r="Y13" s="21"/>
      <c r="Z13" s="195" t="s">
        <v>35</v>
      </c>
      <c r="AA13" s="195"/>
      <c r="AB13" s="195"/>
      <c r="AC13" s="195"/>
      <c r="AD13" s="195"/>
      <c r="AE13" s="195"/>
      <c r="AF13" s="195"/>
      <c r="AG13" s="195"/>
      <c r="AH13" s="195"/>
    </row>
    <row r="14" spans="2:34" x14ac:dyDescent="0.2">
      <c r="B14" s="7"/>
      <c r="C14" s="8"/>
      <c r="D14" s="8"/>
      <c r="E14" s="180"/>
      <c r="F14" s="180"/>
      <c r="G14" s="180"/>
      <c r="H14" s="180"/>
      <c r="I14" s="13"/>
      <c r="J14" s="13"/>
      <c r="K14" s="13"/>
      <c r="L14" s="15"/>
      <c r="M14" s="73"/>
      <c r="N14" s="13"/>
      <c r="O14" s="13"/>
      <c r="P14" s="13"/>
      <c r="Q14" s="74"/>
      <c r="R14" s="74"/>
      <c r="S14" s="74"/>
      <c r="T14" s="74"/>
      <c r="U14" s="74"/>
      <c r="V14" s="74"/>
      <c r="W14" s="81"/>
      <c r="Y14" s="21"/>
      <c r="Z14" s="195"/>
      <c r="AA14" s="195"/>
      <c r="AB14" s="195"/>
      <c r="AC14" s="195"/>
      <c r="AD14" s="195"/>
      <c r="AE14" s="195"/>
      <c r="AF14" s="195"/>
      <c r="AG14" s="195"/>
      <c r="AH14" s="195"/>
    </row>
    <row r="15" spans="2:34" ht="13.5" thickBot="1" x14ac:dyDescent="0.25">
      <c r="B15" s="75"/>
      <c r="C15" s="76"/>
      <c r="D15" s="76"/>
      <c r="E15" s="177"/>
      <c r="F15" s="177"/>
      <c r="G15" s="177"/>
      <c r="H15" s="177"/>
      <c r="I15" s="77"/>
      <c r="J15" s="77"/>
      <c r="K15" s="77"/>
      <c r="L15" s="78"/>
      <c r="M15" s="79"/>
      <c r="N15" s="175" t="str">
        <f>IF(SUM(O8:O13)=COUNTA(E8:H14),"Uw inschrijving voldoet aan de minimaal gestelde inschrijfeisen", "Uw inschrijving voldoet niet aan de gestelde inschrijfeisen en is ongeldig")</f>
        <v>Uw inschrijving voldoet niet aan de gestelde inschrijfeisen en is ongeldig</v>
      </c>
      <c r="O15" s="175"/>
      <c r="P15" s="175"/>
      <c r="Q15" s="175"/>
      <c r="R15" s="175"/>
      <c r="S15" s="175"/>
      <c r="T15" s="175"/>
      <c r="U15" s="77"/>
      <c r="V15" s="77"/>
      <c r="W15" s="82"/>
      <c r="Y15" s="21"/>
      <c r="Z15" s="21"/>
      <c r="AA15" s="21"/>
      <c r="AB15" s="21"/>
      <c r="AC15" s="21"/>
      <c r="AD15" s="21"/>
      <c r="AE15" s="21"/>
      <c r="AF15" s="21"/>
      <c r="AG15" s="21"/>
      <c r="AH15" s="21"/>
    </row>
    <row r="16" spans="2:34" x14ac:dyDescent="0.2">
      <c r="E16" s="176"/>
      <c r="F16" s="176"/>
      <c r="G16" s="176"/>
      <c r="H16" s="176"/>
      <c r="I16" s="21"/>
      <c r="J16" s="21"/>
      <c r="K16" s="21"/>
      <c r="L16" s="83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</row>
    <row r="17" spans="2:40" ht="13.5" thickBot="1" x14ac:dyDescent="0.25">
      <c r="B17" s="24" t="s">
        <v>2</v>
      </c>
      <c r="I17" s="21"/>
      <c r="J17" s="21"/>
      <c r="K17" s="21"/>
      <c r="L17" s="83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2:40" ht="53.25" customHeight="1" thickBot="1" x14ac:dyDescent="0.25">
      <c r="B18" s="84" t="s">
        <v>3</v>
      </c>
      <c r="C18" s="85"/>
      <c r="D18" s="85"/>
      <c r="E18" s="85" t="s">
        <v>30</v>
      </c>
      <c r="F18" s="85"/>
      <c r="G18" s="85"/>
      <c r="H18" s="85"/>
      <c r="I18" s="86" t="s">
        <v>29</v>
      </c>
      <c r="J18" s="85"/>
      <c r="K18" s="85"/>
      <c r="L18" s="87"/>
      <c r="M18" s="84"/>
      <c r="N18" s="85"/>
      <c r="O18" s="88" t="s">
        <v>56</v>
      </c>
      <c r="P18" s="88" t="s">
        <v>50</v>
      </c>
      <c r="Q18" s="88" t="s">
        <v>26</v>
      </c>
      <c r="R18" s="89" t="s">
        <v>27</v>
      </c>
      <c r="S18" s="88" t="s">
        <v>134</v>
      </c>
      <c r="T18" s="90" t="s">
        <v>24</v>
      </c>
      <c r="U18" s="88"/>
      <c r="V18" s="88" t="s">
        <v>120</v>
      </c>
      <c r="W18" s="91" t="s">
        <v>25</v>
      </c>
      <c r="X18" s="13"/>
      <c r="Y18" s="21"/>
      <c r="Z18" s="21"/>
      <c r="AA18" s="21"/>
      <c r="AB18" s="21"/>
      <c r="AC18" s="21"/>
      <c r="AD18" s="21"/>
      <c r="AE18" s="21"/>
      <c r="AF18" s="21"/>
      <c r="AG18" s="21"/>
      <c r="AH18" s="21"/>
    </row>
    <row r="19" spans="2:40" x14ac:dyDescent="0.2">
      <c r="B19" s="92"/>
      <c r="C19" s="93"/>
      <c r="D19" s="192"/>
      <c r="E19" s="192"/>
      <c r="F19" s="192"/>
      <c r="G19" s="192"/>
      <c r="H19" s="192"/>
      <c r="I19" s="94"/>
      <c r="J19" s="95"/>
      <c r="K19" s="95"/>
      <c r="L19" s="96"/>
      <c r="M19" s="97"/>
      <c r="N19" s="95"/>
      <c r="O19" s="95"/>
      <c r="P19" s="95"/>
      <c r="Q19" s="98"/>
      <c r="R19" s="99"/>
      <c r="S19" s="98"/>
      <c r="T19" s="100"/>
      <c r="U19" s="98"/>
      <c r="V19" s="98"/>
      <c r="W19" s="101"/>
      <c r="X19" s="6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J19" s="24" t="s">
        <v>12</v>
      </c>
      <c r="AK19" s="24" t="s">
        <v>13</v>
      </c>
      <c r="AL19" s="24" t="s">
        <v>14</v>
      </c>
      <c r="AM19" s="24" t="s">
        <v>15</v>
      </c>
      <c r="AN19" s="24" t="s">
        <v>16</v>
      </c>
    </row>
    <row r="20" spans="2:40" x14ac:dyDescent="0.2">
      <c r="B20" s="7"/>
      <c r="C20" s="8"/>
      <c r="D20" s="102"/>
      <c r="E20" s="107"/>
      <c r="F20" s="102"/>
      <c r="G20" s="102"/>
      <c r="H20" s="102"/>
      <c r="I20" s="19"/>
      <c r="J20" s="108"/>
      <c r="K20" s="13"/>
      <c r="L20" s="59"/>
      <c r="M20" s="104"/>
      <c r="N20" s="8"/>
      <c r="O20" s="8"/>
      <c r="P20" s="12"/>
      <c r="Q20" s="16"/>
      <c r="R20" s="17"/>
      <c r="S20" s="18"/>
      <c r="T20" s="11"/>
      <c r="U20" s="13"/>
      <c r="V20" s="13"/>
      <c r="W20" s="20"/>
      <c r="X20" s="8"/>
      <c r="Y20" s="21"/>
      <c r="Z20" s="22"/>
      <c r="AA20" s="105"/>
      <c r="AB20" s="22"/>
      <c r="AC20" s="106"/>
      <c r="AD20" s="23"/>
      <c r="AE20" s="23"/>
      <c r="AF20" s="23"/>
      <c r="AG20" s="23"/>
      <c r="AH20" s="22"/>
      <c r="AI20" s="103"/>
      <c r="AJ20" s="25"/>
      <c r="AK20" s="25"/>
      <c r="AL20" s="25"/>
      <c r="AM20" s="25"/>
      <c r="AN20" s="25"/>
    </row>
    <row r="21" spans="2:40" x14ac:dyDescent="0.2">
      <c r="B21" s="7"/>
      <c r="C21" s="8"/>
      <c r="D21" s="102"/>
      <c r="E21" s="180"/>
      <c r="F21" s="180"/>
      <c r="G21" s="180"/>
      <c r="H21" s="180"/>
      <c r="I21" s="11"/>
      <c r="J21" s="109"/>
      <c r="K21" s="110"/>
      <c r="L21" s="111"/>
      <c r="M21" s="112"/>
      <c r="N21" s="6"/>
      <c r="O21" s="8"/>
      <c r="P21" s="6"/>
      <c r="Q21" s="16"/>
      <c r="R21" s="113"/>
      <c r="S21" s="18"/>
      <c r="T21" s="11"/>
      <c r="U21" s="13"/>
      <c r="V21" s="13"/>
      <c r="W21" s="58"/>
      <c r="X21" s="8"/>
      <c r="Y21" s="21"/>
      <c r="Z21" s="21"/>
      <c r="AA21" s="21"/>
      <c r="AB21" s="21"/>
      <c r="AC21" s="21">
        <v>0</v>
      </c>
      <c r="AD21" s="146">
        <v>0.05</v>
      </c>
      <c r="AE21" s="146">
        <v>0.2</v>
      </c>
      <c r="AF21" s="146">
        <v>0.4</v>
      </c>
      <c r="AG21" s="146">
        <v>0.6</v>
      </c>
      <c r="AH21" s="146">
        <v>0.8</v>
      </c>
      <c r="AI21" s="146">
        <v>0.9</v>
      </c>
      <c r="AJ21" s="139">
        <v>0.95</v>
      </c>
      <c r="AK21" s="139">
        <v>1</v>
      </c>
    </row>
    <row r="22" spans="2:40" x14ac:dyDescent="0.2">
      <c r="B22" s="147" t="s">
        <v>104</v>
      </c>
      <c r="D22" s="183" t="s">
        <v>105</v>
      </c>
      <c r="E22" s="183"/>
      <c r="F22" s="183"/>
      <c r="G22" s="183"/>
      <c r="H22" s="184"/>
      <c r="I22" s="19"/>
      <c r="J22" s="21"/>
      <c r="K22" s="21"/>
      <c r="L22" s="21"/>
      <c r="M22" s="73"/>
      <c r="N22" s="21"/>
      <c r="O22" s="21"/>
      <c r="P22" s="21"/>
      <c r="Q22" s="21"/>
      <c r="R22" s="17"/>
      <c r="S22" s="21"/>
      <c r="T22" s="19"/>
      <c r="U22" s="21"/>
      <c r="V22" s="21"/>
      <c r="W22" s="26"/>
      <c r="Y22" s="21"/>
      <c r="Z22" s="21"/>
      <c r="AA22" s="21"/>
      <c r="AB22" s="21"/>
      <c r="AC22" s="21"/>
      <c r="AD22" s="146"/>
      <c r="AE22" s="146"/>
      <c r="AF22" s="146"/>
      <c r="AG22" s="146"/>
      <c r="AH22" s="146"/>
      <c r="AI22" s="146"/>
      <c r="AJ22" s="139"/>
      <c r="AK22" s="139"/>
      <c r="AL22" s="25"/>
      <c r="AM22" s="25"/>
      <c r="AN22" s="25"/>
    </row>
    <row r="23" spans="2:40" x14ac:dyDescent="0.2">
      <c r="B23" s="147"/>
      <c r="D23" s="161"/>
      <c r="E23" s="161"/>
      <c r="F23" s="161"/>
      <c r="G23" s="161"/>
      <c r="H23" s="161"/>
      <c r="I23" s="19"/>
      <c r="J23" s="21"/>
      <c r="K23" s="21"/>
      <c r="L23" s="21"/>
      <c r="M23" s="73"/>
      <c r="N23" s="21"/>
      <c r="O23" s="21"/>
      <c r="P23" s="21"/>
      <c r="Q23" s="21"/>
      <c r="R23" s="17"/>
      <c r="S23" s="21"/>
      <c r="T23" s="21"/>
      <c r="U23" s="21"/>
      <c r="V23" s="21"/>
      <c r="W23" s="26"/>
      <c r="Y23" s="21"/>
      <c r="Z23" s="21"/>
      <c r="AA23" s="21"/>
      <c r="AB23" s="21"/>
      <c r="AC23" s="148">
        <f>+J24</f>
        <v>80</v>
      </c>
      <c r="AD23" s="148">
        <f>+AC23+2.5</f>
        <v>82.5</v>
      </c>
      <c r="AE23" s="148">
        <f t="shared" ref="AE23:AK23" si="2">+AD23+2.5</f>
        <v>85</v>
      </c>
      <c r="AF23" s="148">
        <f t="shared" si="2"/>
        <v>87.5</v>
      </c>
      <c r="AG23" s="148">
        <f t="shared" si="2"/>
        <v>90</v>
      </c>
      <c r="AH23" s="148">
        <f t="shared" si="2"/>
        <v>92.5</v>
      </c>
      <c r="AI23" s="148">
        <f t="shared" si="2"/>
        <v>95</v>
      </c>
      <c r="AJ23" s="148">
        <f t="shared" si="2"/>
        <v>97.5</v>
      </c>
      <c r="AK23" s="148">
        <f t="shared" si="2"/>
        <v>100</v>
      </c>
      <c r="AL23" s="25"/>
      <c r="AM23" s="25"/>
      <c r="AN23" s="25"/>
    </row>
    <row r="24" spans="2:40" x14ac:dyDescent="0.2">
      <c r="B24" s="7"/>
      <c r="E24" s="24" t="s">
        <v>106</v>
      </c>
      <c r="I24" s="19" t="s">
        <v>49</v>
      </c>
      <c r="J24" s="149">
        <v>80</v>
      </c>
      <c r="K24" s="21" t="s">
        <v>107</v>
      </c>
      <c r="L24" s="150">
        <v>100</v>
      </c>
      <c r="M24" s="73"/>
      <c r="N24" s="140"/>
      <c r="O24" s="21">
        <f>IF(OR(N24="",0),0,N24)</f>
        <v>0</v>
      </c>
      <c r="P24" s="150">
        <v>0</v>
      </c>
      <c r="Q24" s="150">
        <v>100</v>
      </c>
      <c r="R24" s="17">
        <f>+AM24</f>
        <v>0</v>
      </c>
      <c r="S24" s="61">
        <v>1000</v>
      </c>
      <c r="T24" s="141">
        <v>1</v>
      </c>
      <c r="U24" s="21">
        <f>IF(O24=0,1,T24)</f>
        <v>1</v>
      </c>
      <c r="V24" s="169">
        <f>+U24*R24</f>
        <v>0</v>
      </c>
      <c r="W24" s="20">
        <f>IF(O24=0,0,+U24*S24)</f>
        <v>0</v>
      </c>
      <c r="Y24" s="21"/>
      <c r="Z24" s="21"/>
      <c r="AA24" s="21"/>
      <c r="AB24" s="21"/>
      <c r="AC24" s="21">
        <f>IF($O24=AC$23,AC$21*$Q24,0)</f>
        <v>0</v>
      </c>
      <c r="AD24" s="21">
        <f t="shared" ref="AD24:AK24" si="3">IF($O24=AD$23,AD$21*$Q24,0)</f>
        <v>0</v>
      </c>
      <c r="AE24" s="21">
        <f t="shared" si="3"/>
        <v>0</v>
      </c>
      <c r="AF24" s="21">
        <f t="shared" si="3"/>
        <v>0</v>
      </c>
      <c r="AG24" s="21">
        <f t="shared" si="3"/>
        <v>0</v>
      </c>
      <c r="AH24" s="21">
        <f t="shared" si="3"/>
        <v>0</v>
      </c>
      <c r="AI24" s="21">
        <f t="shared" si="3"/>
        <v>0</v>
      </c>
      <c r="AJ24" s="21">
        <f t="shared" si="3"/>
        <v>0</v>
      </c>
      <c r="AK24" s="21">
        <f t="shared" si="3"/>
        <v>0</v>
      </c>
      <c r="AL24" s="25"/>
      <c r="AM24" s="25">
        <f>SUM(AC24:AK24)</f>
        <v>0</v>
      </c>
      <c r="AN24" s="25"/>
    </row>
    <row r="25" spans="2:40" x14ac:dyDescent="0.2">
      <c r="B25" s="7"/>
      <c r="I25" s="19" t="s">
        <v>37</v>
      </c>
      <c r="J25" s="151">
        <v>2.5</v>
      </c>
      <c r="K25" s="21"/>
      <c r="L25" s="150"/>
      <c r="M25" s="73"/>
      <c r="N25" s="21"/>
      <c r="O25" s="21"/>
      <c r="P25" s="21"/>
      <c r="Q25" s="21"/>
      <c r="R25" s="17"/>
      <c r="S25" s="21"/>
      <c r="T25" s="19"/>
      <c r="U25" s="21"/>
      <c r="V25" s="169"/>
      <c r="W25" s="26"/>
      <c r="Y25" s="21"/>
      <c r="Z25" s="21"/>
      <c r="AA25" s="21"/>
      <c r="AB25" s="21"/>
      <c r="AL25" s="25"/>
      <c r="AM25" s="25"/>
      <c r="AN25" s="25"/>
    </row>
    <row r="26" spans="2:40" x14ac:dyDescent="0.2">
      <c r="B26" s="7"/>
      <c r="I26" s="19"/>
      <c r="J26" s="149"/>
      <c r="K26" s="21"/>
      <c r="L26" s="150"/>
      <c r="M26" s="73"/>
      <c r="N26" s="21"/>
      <c r="O26" s="21"/>
      <c r="P26" s="21"/>
      <c r="Q26" s="21"/>
      <c r="R26" s="17"/>
      <c r="S26" s="21"/>
      <c r="T26" s="19"/>
      <c r="U26" s="21"/>
      <c r="V26" s="169"/>
      <c r="W26" s="26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J26" s="25"/>
      <c r="AK26" s="25"/>
      <c r="AL26" s="25"/>
      <c r="AM26" s="25"/>
      <c r="AN26" s="25"/>
    </row>
    <row r="27" spans="2:40" x14ac:dyDescent="0.2">
      <c r="B27" s="7"/>
      <c r="E27" s="24" t="s">
        <v>108</v>
      </c>
      <c r="I27" s="19" t="s">
        <v>49</v>
      </c>
      <c r="J27" s="149">
        <v>80</v>
      </c>
      <c r="K27" s="21" t="s">
        <v>107</v>
      </c>
      <c r="L27" s="150">
        <v>100</v>
      </c>
      <c r="M27" s="73"/>
      <c r="N27" s="140"/>
      <c r="O27" s="21">
        <f>IF(OR(N27="",0),0,N27)</f>
        <v>0</v>
      </c>
      <c r="P27" s="150">
        <v>0</v>
      </c>
      <c r="Q27" s="150">
        <v>100</v>
      </c>
      <c r="R27" s="17">
        <f>+AM27</f>
        <v>0</v>
      </c>
      <c r="S27" s="61">
        <v>1000</v>
      </c>
      <c r="T27" s="141">
        <v>1</v>
      </c>
      <c r="U27" s="21">
        <f>IF(O27=0,1,T27)</f>
        <v>1</v>
      </c>
      <c r="V27" s="169">
        <f>+U27*R27</f>
        <v>0</v>
      </c>
      <c r="W27" s="20">
        <f>IF(O27=0,0,+U27*S27)</f>
        <v>0</v>
      </c>
      <c r="Y27" s="21"/>
      <c r="Z27" s="21"/>
      <c r="AA27" s="21"/>
      <c r="AB27" s="21"/>
      <c r="AC27" s="21">
        <f>IF($O27=AC$23,AC$21*$Q27,0)</f>
        <v>0</v>
      </c>
      <c r="AD27" s="21">
        <f t="shared" ref="AD27:AK27" si="4">IF($O27=AD$23,AD$21*$Q27,0)</f>
        <v>0</v>
      </c>
      <c r="AE27" s="21">
        <f t="shared" si="4"/>
        <v>0</v>
      </c>
      <c r="AF27" s="21">
        <f t="shared" si="4"/>
        <v>0</v>
      </c>
      <c r="AG27" s="21">
        <f t="shared" si="4"/>
        <v>0</v>
      </c>
      <c r="AH27" s="21">
        <f t="shared" si="4"/>
        <v>0</v>
      </c>
      <c r="AI27" s="21">
        <f t="shared" si="4"/>
        <v>0</v>
      </c>
      <c r="AJ27" s="21">
        <f t="shared" si="4"/>
        <v>0</v>
      </c>
      <c r="AK27" s="21">
        <f t="shared" si="4"/>
        <v>0</v>
      </c>
      <c r="AL27" s="25"/>
      <c r="AM27" s="25">
        <f>SUM(AC27:AK27)</f>
        <v>0</v>
      </c>
      <c r="AN27" s="25"/>
    </row>
    <row r="28" spans="2:40" x14ac:dyDescent="0.2">
      <c r="B28" s="7"/>
      <c r="I28" s="19" t="s">
        <v>37</v>
      </c>
      <c r="J28" s="151">
        <v>2.5</v>
      </c>
      <c r="K28" s="21"/>
      <c r="L28" s="150"/>
      <c r="M28" s="73"/>
      <c r="N28" s="21"/>
      <c r="O28" s="21"/>
      <c r="P28" s="21"/>
      <c r="Q28" s="21"/>
      <c r="R28" s="17"/>
      <c r="S28" s="21"/>
      <c r="T28" s="19"/>
      <c r="U28" s="21"/>
      <c r="V28" s="169"/>
      <c r="W28" s="26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J28" s="25"/>
      <c r="AK28" s="25"/>
      <c r="AL28" s="25"/>
      <c r="AM28" s="25"/>
      <c r="AN28" s="25"/>
    </row>
    <row r="29" spans="2:40" x14ac:dyDescent="0.2">
      <c r="B29" s="7"/>
      <c r="I29" s="19"/>
      <c r="J29" s="149"/>
      <c r="K29" s="21"/>
      <c r="L29" s="150"/>
      <c r="M29" s="73"/>
      <c r="N29" s="21"/>
      <c r="O29" s="21"/>
      <c r="P29" s="21"/>
      <c r="Q29" s="21"/>
      <c r="R29" s="17"/>
      <c r="S29" s="21"/>
      <c r="T29" s="19"/>
      <c r="U29" s="21"/>
      <c r="V29" s="169"/>
      <c r="W29" s="26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J29" s="25"/>
      <c r="AK29" s="25"/>
      <c r="AL29" s="25"/>
      <c r="AM29" s="25"/>
      <c r="AN29" s="25"/>
    </row>
    <row r="30" spans="2:40" x14ac:dyDescent="0.2">
      <c r="B30" s="7"/>
      <c r="I30" s="19"/>
      <c r="J30" s="149"/>
      <c r="K30" s="21"/>
      <c r="L30" s="150"/>
      <c r="M30" s="73"/>
      <c r="N30" s="21"/>
      <c r="O30" s="21"/>
      <c r="P30" s="21"/>
      <c r="Q30" s="21"/>
      <c r="R30" s="17"/>
      <c r="S30" s="21"/>
      <c r="T30" s="19"/>
      <c r="U30" s="21"/>
      <c r="V30" s="169"/>
      <c r="W30" s="26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J30" s="25"/>
      <c r="AK30" s="25"/>
      <c r="AL30" s="25"/>
      <c r="AM30" s="25"/>
      <c r="AN30" s="25"/>
    </row>
    <row r="31" spans="2:40" x14ac:dyDescent="0.2">
      <c r="B31" s="7"/>
      <c r="E31" s="24" t="s">
        <v>109</v>
      </c>
      <c r="I31" s="19" t="s">
        <v>49</v>
      </c>
      <c r="J31" s="149">
        <v>80</v>
      </c>
      <c r="K31" s="21" t="s">
        <v>107</v>
      </c>
      <c r="L31" s="150">
        <v>100</v>
      </c>
      <c r="M31" s="73"/>
      <c r="N31" s="140"/>
      <c r="O31" s="21">
        <f>IF(OR(N31="",0),0,N31)</f>
        <v>0</v>
      </c>
      <c r="P31" s="21">
        <f t="shared" ref="P31" si="5">IF($O31=P$22,P$21*$Q31,0)</f>
        <v>0</v>
      </c>
      <c r="Q31" s="150">
        <v>100</v>
      </c>
      <c r="R31" s="17">
        <f>+AM31</f>
        <v>0</v>
      </c>
      <c r="S31" s="61">
        <v>1000</v>
      </c>
      <c r="T31" s="141">
        <v>1</v>
      </c>
      <c r="U31" s="21">
        <f>IF(O31=0,1,T31)</f>
        <v>1</v>
      </c>
      <c r="V31" s="169">
        <f>+U31*R31</f>
        <v>0</v>
      </c>
      <c r="W31" s="20">
        <f>IF(O31=0,0,+U31*S31)</f>
        <v>0</v>
      </c>
      <c r="Y31" s="21"/>
      <c r="Z31" s="21"/>
      <c r="AA31" s="21"/>
      <c r="AB31" s="21"/>
      <c r="AC31" s="21">
        <f>IF($O31=AC$23,AC$21*$Q31,0)</f>
        <v>0</v>
      </c>
      <c r="AD31" s="21">
        <f t="shared" ref="AD31:AK31" si="6">IF($O31=AD$23,AD$21*$Q31,0)</f>
        <v>0</v>
      </c>
      <c r="AE31" s="21">
        <f t="shared" si="6"/>
        <v>0</v>
      </c>
      <c r="AF31" s="21">
        <f t="shared" si="6"/>
        <v>0</v>
      </c>
      <c r="AG31" s="21">
        <f t="shared" si="6"/>
        <v>0</v>
      </c>
      <c r="AH31" s="21">
        <f t="shared" si="6"/>
        <v>0</v>
      </c>
      <c r="AI31" s="21">
        <f t="shared" si="6"/>
        <v>0</v>
      </c>
      <c r="AJ31" s="21">
        <f t="shared" si="6"/>
        <v>0</v>
      </c>
      <c r="AK31" s="21">
        <f t="shared" si="6"/>
        <v>0</v>
      </c>
      <c r="AL31" s="25"/>
      <c r="AM31" s="25">
        <f>SUM(AC31:AK31)</f>
        <v>0</v>
      </c>
      <c r="AN31" s="25"/>
    </row>
    <row r="32" spans="2:40" x14ac:dyDescent="0.2">
      <c r="B32" s="7"/>
      <c r="I32" s="19" t="s">
        <v>37</v>
      </c>
      <c r="J32" s="151">
        <v>2.5</v>
      </c>
      <c r="K32" s="21"/>
      <c r="L32" s="150"/>
      <c r="M32" s="73"/>
      <c r="N32" s="21"/>
      <c r="O32" s="21"/>
      <c r="P32" s="21"/>
      <c r="Q32" s="21"/>
      <c r="R32" s="17"/>
      <c r="S32" s="21"/>
      <c r="T32" s="19"/>
      <c r="U32" s="21"/>
      <c r="V32" s="169"/>
      <c r="W32" s="26"/>
      <c r="Y32" s="21"/>
      <c r="Z32" s="21"/>
      <c r="AA32" s="21"/>
      <c r="AB32" s="21"/>
      <c r="AL32" s="25"/>
      <c r="AM32" s="25"/>
      <c r="AN32" s="25"/>
    </row>
    <row r="33" spans="2:52" x14ac:dyDescent="0.2">
      <c r="B33" s="7"/>
      <c r="E33" s="152"/>
      <c r="I33" s="19"/>
      <c r="J33" s="153"/>
      <c r="K33" s="21"/>
      <c r="L33" s="150"/>
      <c r="M33" s="104"/>
      <c r="P33" s="150"/>
      <c r="Q33" s="150"/>
      <c r="R33" s="17"/>
      <c r="S33" s="18"/>
      <c r="T33" s="19"/>
      <c r="U33" s="21"/>
      <c r="V33" s="169"/>
      <c r="W33" s="20"/>
      <c r="Y33" s="21"/>
      <c r="Z33" s="21"/>
      <c r="AA33" s="154"/>
      <c r="AB33" s="21"/>
      <c r="AC33" s="150"/>
      <c r="AD33" s="155"/>
      <c r="AE33" s="155"/>
      <c r="AF33" s="155"/>
      <c r="AG33" s="155"/>
      <c r="AH33" s="21"/>
      <c r="AJ33" s="25"/>
      <c r="AK33" s="25"/>
      <c r="AL33" s="25"/>
      <c r="AM33" s="25"/>
      <c r="AN33" s="25"/>
    </row>
    <row r="34" spans="2:52" x14ac:dyDescent="0.2">
      <c r="B34" s="7"/>
      <c r="E34" s="152"/>
      <c r="I34" s="19"/>
      <c r="J34" s="153"/>
      <c r="K34" s="21"/>
      <c r="L34" s="150"/>
      <c r="M34" s="104"/>
      <c r="P34" s="150"/>
      <c r="Q34" s="150"/>
      <c r="R34" s="17"/>
      <c r="S34" s="18"/>
      <c r="T34" s="19"/>
      <c r="U34" s="21"/>
      <c r="V34" s="169"/>
      <c r="W34" s="20"/>
      <c r="Y34" s="21"/>
      <c r="Z34" s="21"/>
      <c r="AA34" s="154"/>
      <c r="AB34" s="21"/>
      <c r="AC34" s="150"/>
      <c r="AD34" s="155"/>
      <c r="AE34" s="155"/>
      <c r="AF34" s="155"/>
      <c r="AG34" s="155"/>
      <c r="AH34" s="21"/>
      <c r="AJ34" s="25"/>
      <c r="AK34" s="25"/>
      <c r="AL34" s="25"/>
      <c r="AM34" s="25"/>
      <c r="AN34" s="25"/>
    </row>
    <row r="35" spans="2:52" x14ac:dyDescent="0.2">
      <c r="B35" s="7"/>
      <c r="E35" s="152"/>
      <c r="I35" s="19"/>
      <c r="J35" s="153"/>
      <c r="K35" s="21"/>
      <c r="L35" s="150"/>
      <c r="M35" s="104"/>
      <c r="P35" s="150"/>
      <c r="Q35" s="150"/>
      <c r="R35" s="17"/>
      <c r="S35" s="18"/>
      <c r="T35" s="19"/>
      <c r="U35" s="21"/>
      <c r="V35" s="169"/>
      <c r="W35" s="20"/>
      <c r="Y35" s="21"/>
      <c r="Z35" s="21"/>
      <c r="AA35" s="154"/>
      <c r="AB35" s="21"/>
      <c r="AC35" s="150"/>
      <c r="AD35" s="155"/>
      <c r="AE35" s="155"/>
      <c r="AF35" s="155"/>
      <c r="AG35" s="155"/>
      <c r="AH35" s="21"/>
      <c r="AJ35" s="25"/>
      <c r="AK35" s="25"/>
      <c r="AL35" s="25"/>
      <c r="AM35" s="25"/>
      <c r="AN35" s="25"/>
    </row>
    <row r="36" spans="2:52" x14ac:dyDescent="0.2">
      <c r="B36" s="7"/>
      <c r="I36" s="19"/>
      <c r="J36" s="149"/>
      <c r="K36" s="21"/>
      <c r="L36" s="150"/>
      <c r="M36" s="73"/>
      <c r="N36" s="21"/>
      <c r="O36" s="21"/>
      <c r="P36" s="21"/>
      <c r="Q36" s="21"/>
      <c r="R36" s="17"/>
      <c r="S36" s="21"/>
      <c r="T36" s="19"/>
      <c r="U36" s="21"/>
      <c r="V36" s="169"/>
      <c r="W36" s="26"/>
      <c r="Y36" s="21"/>
      <c r="Z36" s="21"/>
      <c r="AA36" s="21"/>
      <c r="AB36" s="21"/>
      <c r="AC36" s="24" t="s">
        <v>112</v>
      </c>
      <c r="AD36" s="24" t="s">
        <v>113</v>
      </c>
      <c r="AE36" s="24" t="s">
        <v>114</v>
      </c>
      <c r="AF36" s="24" t="s">
        <v>115</v>
      </c>
      <c r="AG36" s="24" t="s">
        <v>116</v>
      </c>
      <c r="AH36" s="24" t="s">
        <v>110</v>
      </c>
      <c r="AI36" s="24" t="s">
        <v>111</v>
      </c>
      <c r="AJ36" s="24" t="s">
        <v>112</v>
      </c>
      <c r="AK36" s="24" t="s">
        <v>113</v>
      </c>
      <c r="AL36" s="24" t="s">
        <v>114</v>
      </c>
      <c r="AM36" s="24" t="s">
        <v>115</v>
      </c>
      <c r="AN36" s="24" t="s">
        <v>116</v>
      </c>
      <c r="AO36" s="24" t="s">
        <v>110</v>
      </c>
      <c r="AP36" s="24" t="s">
        <v>111</v>
      </c>
      <c r="AQ36" s="24" t="s">
        <v>112</v>
      </c>
      <c r="AR36" s="24" t="s">
        <v>113</v>
      </c>
      <c r="AS36" s="24" t="s">
        <v>114</v>
      </c>
      <c r="AT36" s="24" t="s">
        <v>115</v>
      </c>
      <c r="AU36" s="24" t="s">
        <v>116</v>
      </c>
      <c r="AV36" s="24" t="s">
        <v>110</v>
      </c>
      <c r="AW36" s="24" t="s">
        <v>111</v>
      </c>
      <c r="AX36" s="24" t="s">
        <v>112</v>
      </c>
    </row>
    <row r="37" spans="2:52" x14ac:dyDescent="0.2">
      <c r="B37" s="7"/>
      <c r="I37" s="19"/>
      <c r="J37" s="21"/>
      <c r="K37" s="21"/>
      <c r="L37" s="21"/>
      <c r="M37" s="73"/>
      <c r="N37" s="21"/>
      <c r="O37" s="21"/>
      <c r="P37" s="21"/>
      <c r="Q37" s="21"/>
      <c r="R37" s="17"/>
      <c r="S37" s="21"/>
      <c r="T37" s="19"/>
      <c r="U37" s="21"/>
      <c r="V37" s="169"/>
      <c r="W37" s="26"/>
      <c r="Y37" s="21"/>
      <c r="Z37" s="21"/>
      <c r="AA37" s="21"/>
      <c r="AB37" s="21"/>
      <c r="AC37" s="156">
        <f>+J38</f>
        <v>45604</v>
      </c>
      <c r="AD37" s="156">
        <f>+AC37+1</f>
        <v>45605</v>
      </c>
      <c r="AE37" s="156">
        <f t="shared" ref="AE37:AT37" si="7">+AD37+1</f>
        <v>45606</v>
      </c>
      <c r="AF37" s="156">
        <f t="shared" si="7"/>
        <v>45607</v>
      </c>
      <c r="AG37" s="156">
        <f t="shared" si="7"/>
        <v>45608</v>
      </c>
      <c r="AH37" s="156">
        <f t="shared" si="7"/>
        <v>45609</v>
      </c>
      <c r="AI37" s="156">
        <f t="shared" si="7"/>
        <v>45610</v>
      </c>
      <c r="AJ37" s="156">
        <f t="shared" si="7"/>
        <v>45611</v>
      </c>
      <c r="AK37" s="156">
        <f t="shared" si="7"/>
        <v>45612</v>
      </c>
      <c r="AL37" s="156">
        <f t="shared" si="7"/>
        <v>45613</v>
      </c>
      <c r="AM37" s="156">
        <f t="shared" si="7"/>
        <v>45614</v>
      </c>
      <c r="AN37" s="156">
        <f t="shared" si="7"/>
        <v>45615</v>
      </c>
      <c r="AO37" s="156">
        <f t="shared" si="7"/>
        <v>45616</v>
      </c>
      <c r="AP37" s="156">
        <f t="shared" si="7"/>
        <v>45617</v>
      </c>
      <c r="AQ37" s="156">
        <f t="shared" si="7"/>
        <v>45618</v>
      </c>
      <c r="AR37" s="156">
        <f t="shared" si="7"/>
        <v>45619</v>
      </c>
      <c r="AS37" s="156">
        <f t="shared" si="7"/>
        <v>45620</v>
      </c>
      <c r="AT37" s="156">
        <f t="shared" si="7"/>
        <v>45621</v>
      </c>
      <c r="AU37" s="156">
        <f t="shared" ref="AU37" si="8">+AT37+1</f>
        <v>45622</v>
      </c>
      <c r="AV37" s="156">
        <f t="shared" ref="AV37" si="9">+AU37+1</f>
        <v>45623</v>
      </c>
      <c r="AW37" s="156">
        <f t="shared" ref="AW37" si="10">+AV37+1</f>
        <v>45624</v>
      </c>
      <c r="AX37" s="156">
        <f t="shared" ref="AX37" si="11">+AW37+1</f>
        <v>45625</v>
      </c>
    </row>
    <row r="38" spans="2:52" x14ac:dyDescent="0.2">
      <c r="B38" s="73" t="s">
        <v>117</v>
      </c>
      <c r="D38" s="24" t="s">
        <v>127</v>
      </c>
      <c r="E38" s="152"/>
      <c r="I38" s="19" t="s">
        <v>118</v>
      </c>
      <c r="J38" s="157">
        <v>45604</v>
      </c>
      <c r="K38" s="21"/>
      <c r="L38" s="157">
        <v>45625</v>
      </c>
      <c r="M38" s="104" t="s">
        <v>119</v>
      </c>
      <c r="N38" s="142"/>
      <c r="O38" s="156">
        <f>IF(+N38="",0,+N38)</f>
        <v>0</v>
      </c>
      <c r="P38" s="150">
        <v>0</v>
      </c>
      <c r="Q38" s="150">
        <v>100</v>
      </c>
      <c r="R38" s="17">
        <f>+AZ38</f>
        <v>0</v>
      </c>
      <c r="S38" s="61">
        <v>500</v>
      </c>
      <c r="T38" s="141">
        <v>1</v>
      </c>
      <c r="U38" s="21">
        <f>IF(O38=0,1,T38)</f>
        <v>1</v>
      </c>
      <c r="V38" s="169">
        <f>+U38*R38</f>
        <v>0</v>
      </c>
      <c r="W38" s="20">
        <f>IF(O38=0,0,+U38*S38)</f>
        <v>0</v>
      </c>
      <c r="Y38" s="21"/>
      <c r="Z38" s="21"/>
      <c r="AA38" s="21"/>
      <c r="AB38" s="21"/>
      <c r="AC38" s="21">
        <f>IF(AC37=$O$38,TRUNC(+$Q$38*AC39/100),0)</f>
        <v>0</v>
      </c>
      <c r="AD38" s="21">
        <f t="shared" ref="AD38:AX38" si="12">IF(AD37=$O$38,TRUNC(+$Q$38*AD39/100),0)</f>
        <v>0</v>
      </c>
      <c r="AE38" s="21">
        <f t="shared" si="12"/>
        <v>0</v>
      </c>
      <c r="AF38" s="21">
        <f t="shared" si="12"/>
        <v>0</v>
      </c>
      <c r="AG38" s="21">
        <f t="shared" si="12"/>
        <v>0</v>
      </c>
      <c r="AH38" s="21">
        <f t="shared" si="12"/>
        <v>0</v>
      </c>
      <c r="AI38" s="21">
        <f t="shared" si="12"/>
        <v>0</v>
      </c>
      <c r="AJ38" s="21">
        <f t="shared" si="12"/>
        <v>0</v>
      </c>
      <c r="AK38" s="21">
        <f t="shared" si="12"/>
        <v>0</v>
      </c>
      <c r="AL38" s="21">
        <f t="shared" si="12"/>
        <v>0</v>
      </c>
      <c r="AM38" s="21">
        <f t="shared" si="12"/>
        <v>0</v>
      </c>
      <c r="AN38" s="21">
        <f t="shared" si="12"/>
        <v>0</v>
      </c>
      <c r="AO38" s="21">
        <f t="shared" si="12"/>
        <v>0</v>
      </c>
      <c r="AP38" s="21">
        <f t="shared" si="12"/>
        <v>0</v>
      </c>
      <c r="AQ38" s="21">
        <f t="shared" si="12"/>
        <v>0</v>
      </c>
      <c r="AR38" s="21">
        <f t="shared" si="12"/>
        <v>0</v>
      </c>
      <c r="AS38" s="21">
        <f t="shared" si="12"/>
        <v>0</v>
      </c>
      <c r="AT38" s="21">
        <f t="shared" si="12"/>
        <v>0</v>
      </c>
      <c r="AU38" s="21">
        <f t="shared" si="12"/>
        <v>0</v>
      </c>
      <c r="AV38" s="21">
        <f t="shared" si="12"/>
        <v>0</v>
      </c>
      <c r="AW38" s="21">
        <f t="shared" si="12"/>
        <v>0</v>
      </c>
      <c r="AX38" s="21">
        <f t="shared" si="12"/>
        <v>0</v>
      </c>
      <c r="AZ38" s="24">
        <f>SUM(AC38:AX38)</f>
        <v>0</v>
      </c>
    </row>
    <row r="39" spans="2:52" x14ac:dyDescent="0.2">
      <c r="B39" s="73"/>
      <c r="E39" s="152"/>
      <c r="I39" s="19"/>
      <c r="J39" s="149">
        <v>1</v>
      </c>
      <c r="K39" s="21"/>
      <c r="L39" s="150"/>
      <c r="M39" s="104"/>
      <c r="P39" s="150"/>
      <c r="Q39" s="150"/>
      <c r="R39" s="17"/>
      <c r="S39" s="158"/>
      <c r="U39" s="21"/>
      <c r="V39" s="169"/>
      <c r="W39" s="20"/>
      <c r="Y39" s="21"/>
      <c r="Z39" s="21"/>
      <c r="AA39" s="21"/>
      <c r="AB39" s="21"/>
      <c r="AC39" s="21">
        <v>100</v>
      </c>
      <c r="AD39" s="21">
        <v>95</v>
      </c>
      <c r="AE39" s="21">
        <v>95</v>
      </c>
      <c r="AF39" s="21">
        <v>95</v>
      </c>
      <c r="AG39" s="21">
        <v>85</v>
      </c>
      <c r="AH39" s="21">
        <v>75</v>
      </c>
      <c r="AI39" s="21">
        <v>70</v>
      </c>
      <c r="AJ39" s="21">
        <v>65</v>
      </c>
      <c r="AK39" s="21">
        <v>60</v>
      </c>
      <c r="AL39" s="24">
        <v>60</v>
      </c>
      <c r="AM39" s="25">
        <v>60</v>
      </c>
      <c r="AN39" s="25">
        <v>55</v>
      </c>
      <c r="AO39" s="25">
        <v>50</v>
      </c>
      <c r="AP39" s="25">
        <v>40</v>
      </c>
      <c r="AQ39" s="25">
        <v>35</v>
      </c>
      <c r="AR39" s="152">
        <v>25</v>
      </c>
      <c r="AS39" s="24">
        <v>25</v>
      </c>
      <c r="AT39" s="24">
        <v>25</v>
      </c>
      <c r="AU39" s="24">
        <v>15</v>
      </c>
      <c r="AV39" s="24">
        <v>10</v>
      </c>
      <c r="AW39" s="24">
        <v>5</v>
      </c>
      <c r="AX39" s="24">
        <v>0</v>
      </c>
    </row>
    <row r="40" spans="2:52" x14ac:dyDescent="0.2">
      <c r="B40" s="73"/>
      <c r="E40" s="176"/>
      <c r="F40" s="176"/>
      <c r="G40" s="176"/>
      <c r="H40" s="176"/>
      <c r="I40" s="19"/>
      <c r="J40" s="109"/>
      <c r="K40" s="159"/>
      <c r="L40" s="21"/>
      <c r="M40" s="73"/>
      <c r="N40" s="21"/>
      <c r="P40" s="21"/>
      <c r="Q40" s="150"/>
      <c r="R40" s="17"/>
      <c r="S40" s="158"/>
      <c r="U40" s="21"/>
      <c r="V40" s="169"/>
      <c r="W40" s="20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</row>
    <row r="41" spans="2:52" x14ac:dyDescent="0.2">
      <c r="B41" s="7"/>
      <c r="C41" s="8"/>
      <c r="D41" s="102"/>
      <c r="E41" s="160"/>
      <c r="F41" s="160"/>
      <c r="G41" s="160"/>
      <c r="H41" s="160"/>
      <c r="I41" s="11"/>
      <c r="J41" s="109"/>
      <c r="K41" s="110"/>
      <c r="L41" s="111"/>
      <c r="M41" s="112"/>
      <c r="N41" s="6"/>
      <c r="O41" s="8"/>
      <c r="P41" s="6"/>
      <c r="Q41" s="16"/>
      <c r="R41" s="113"/>
      <c r="S41" s="158"/>
      <c r="T41" s="6"/>
      <c r="U41" s="13"/>
      <c r="V41" s="170"/>
      <c r="W41" s="58"/>
      <c r="X41" s="8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103"/>
      <c r="AJ41" s="103"/>
      <c r="AK41" s="103"/>
    </row>
    <row r="42" spans="2:52" x14ac:dyDescent="0.2">
      <c r="B42" s="7"/>
      <c r="C42" s="8"/>
      <c r="D42" s="102"/>
      <c r="E42" s="160"/>
      <c r="F42" s="160"/>
      <c r="G42" s="160"/>
      <c r="H42" s="160"/>
      <c r="I42" s="11"/>
      <c r="J42" s="109"/>
      <c r="K42" s="110"/>
      <c r="L42" s="111"/>
      <c r="M42" s="112"/>
      <c r="N42" s="6"/>
      <c r="O42" s="8"/>
      <c r="P42" s="6"/>
      <c r="Q42" s="16"/>
      <c r="R42" s="113"/>
      <c r="S42" s="158"/>
      <c r="T42" s="6"/>
      <c r="U42" s="13"/>
      <c r="V42" s="170"/>
      <c r="W42" s="58"/>
      <c r="X42" s="8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103"/>
      <c r="AJ42" s="103"/>
      <c r="AK42" s="103"/>
    </row>
    <row r="43" spans="2:52" x14ac:dyDescent="0.2">
      <c r="B43" s="7" t="s">
        <v>48</v>
      </c>
      <c r="C43" s="8"/>
      <c r="D43" s="8"/>
      <c r="E43" s="114"/>
      <c r="F43" s="10"/>
      <c r="G43" s="10"/>
      <c r="H43" s="10"/>
      <c r="I43" s="19"/>
      <c r="J43" s="12"/>
      <c r="K43" s="13"/>
      <c r="L43" s="59"/>
      <c r="M43" s="73"/>
      <c r="N43" s="6"/>
      <c r="O43" s="8"/>
      <c r="P43" s="13"/>
      <c r="Q43" s="16"/>
      <c r="R43" s="17"/>
      <c r="S43" s="158"/>
      <c r="T43" s="18"/>
      <c r="U43" s="13"/>
      <c r="V43" s="170"/>
      <c r="W43" s="20"/>
      <c r="X43" s="8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J43" s="25"/>
      <c r="AK43" s="25"/>
      <c r="AL43" s="25"/>
      <c r="AM43" s="25"/>
      <c r="AN43" s="25"/>
    </row>
    <row r="44" spans="2:52" x14ac:dyDescent="0.2">
      <c r="B44" s="7"/>
      <c r="C44" s="8"/>
      <c r="D44" s="8" t="s">
        <v>42</v>
      </c>
      <c r="E44" s="9"/>
      <c r="F44" s="10"/>
      <c r="G44" s="10"/>
      <c r="H44" s="10"/>
      <c r="I44" s="19"/>
      <c r="J44" s="12"/>
      <c r="K44" s="13"/>
      <c r="L44" s="59"/>
      <c r="M44" s="73"/>
      <c r="N44" s="6"/>
      <c r="O44" s="8"/>
      <c r="P44" s="13"/>
      <c r="Q44" s="16"/>
      <c r="R44" s="17"/>
      <c r="S44" s="17"/>
      <c r="T44" s="18"/>
      <c r="U44" s="13"/>
      <c r="V44" s="170"/>
      <c r="W44" s="20"/>
      <c r="X44" s="8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J44" s="25"/>
      <c r="AK44" s="25"/>
      <c r="AL44" s="25"/>
      <c r="AM44" s="25"/>
      <c r="AN44" s="25"/>
    </row>
    <row r="45" spans="2:52" x14ac:dyDescent="0.2">
      <c r="B45" s="7"/>
      <c r="C45" s="8"/>
      <c r="D45" s="8"/>
      <c r="E45" s="9"/>
      <c r="F45" s="10"/>
      <c r="G45" s="10"/>
      <c r="H45" s="10"/>
      <c r="I45" s="19"/>
      <c r="J45" s="12"/>
      <c r="K45" s="13"/>
      <c r="L45" s="59"/>
      <c r="M45" s="73"/>
      <c r="N45" s="6"/>
      <c r="O45" s="8"/>
      <c r="P45" s="13"/>
      <c r="Q45" s="16"/>
      <c r="R45" s="17"/>
      <c r="S45" s="17"/>
      <c r="T45" s="18"/>
      <c r="U45" s="13"/>
      <c r="V45" s="170"/>
      <c r="W45" s="20"/>
      <c r="X45" s="8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J45" s="25"/>
      <c r="AK45" s="25"/>
      <c r="AL45" s="25"/>
      <c r="AM45" s="25"/>
      <c r="AN45" s="25"/>
    </row>
    <row r="46" spans="2:52" x14ac:dyDescent="0.2">
      <c r="B46" s="7"/>
      <c r="C46" s="8"/>
      <c r="D46" s="8"/>
      <c r="E46" s="30" t="s">
        <v>43</v>
      </c>
      <c r="F46" s="10"/>
      <c r="G46" s="10"/>
      <c r="H46" s="10"/>
      <c r="I46" s="19" t="s">
        <v>5</v>
      </c>
      <c r="J46" s="13"/>
      <c r="K46" s="13"/>
      <c r="L46" s="60"/>
      <c r="M46" s="73"/>
      <c r="N46" s="3"/>
      <c r="O46" s="8">
        <f>+N46</f>
        <v>0</v>
      </c>
      <c r="P46" s="12">
        <v>-75</v>
      </c>
      <c r="Q46" s="16">
        <v>0</v>
      </c>
      <c r="R46" s="17">
        <f>IF(N46= "",+P46,IF(N46= "ja", P46, SUM(AJ46:AN46)))</f>
        <v>-75</v>
      </c>
      <c r="S46" s="18">
        <v>1650</v>
      </c>
      <c r="T46" s="5">
        <v>1</v>
      </c>
      <c r="U46" s="13">
        <f>IF(O46="ja",1,T46)</f>
        <v>1</v>
      </c>
      <c r="V46" s="169">
        <f>+U46*R46</f>
        <v>-75</v>
      </c>
      <c r="W46" s="20">
        <f>IF(N46="",0,IF(O46="ja",0,+U46*S46))</f>
        <v>0</v>
      </c>
      <c r="X46" s="8"/>
      <c r="Y46" s="21"/>
      <c r="Z46" s="22" t="s">
        <v>97</v>
      </c>
      <c r="AA46" s="22"/>
      <c r="AB46" s="22"/>
      <c r="AC46" s="22"/>
      <c r="AD46" s="22"/>
      <c r="AE46" s="22"/>
      <c r="AF46" s="22"/>
      <c r="AG46" s="22"/>
      <c r="AH46" s="22"/>
      <c r="AJ46" s="25"/>
      <c r="AK46" s="25"/>
      <c r="AL46" s="25"/>
      <c r="AM46" s="25"/>
      <c r="AN46" s="25"/>
    </row>
    <row r="47" spans="2:52" x14ac:dyDescent="0.2">
      <c r="B47" s="7"/>
      <c r="C47" s="8"/>
      <c r="D47" s="8"/>
      <c r="E47" s="9"/>
      <c r="F47" s="10"/>
      <c r="G47" s="10"/>
      <c r="H47" s="10"/>
      <c r="I47" s="19"/>
      <c r="J47" s="13"/>
      <c r="K47" s="13"/>
      <c r="L47" s="60"/>
      <c r="M47" s="73"/>
      <c r="N47" s="6"/>
      <c r="O47" s="8"/>
      <c r="P47" s="13"/>
      <c r="Q47" s="16"/>
      <c r="R47" s="17"/>
      <c r="S47" s="17"/>
      <c r="T47" s="18"/>
      <c r="U47" s="13"/>
      <c r="V47" s="170"/>
      <c r="W47" s="20"/>
      <c r="X47" s="8"/>
      <c r="Y47" s="21"/>
      <c r="AJ47" s="25"/>
      <c r="AK47" s="25"/>
      <c r="AL47" s="25"/>
      <c r="AM47" s="25"/>
      <c r="AN47" s="25"/>
    </row>
    <row r="48" spans="2:52" x14ac:dyDescent="0.2">
      <c r="B48" s="7"/>
      <c r="C48" s="8"/>
      <c r="D48" s="8"/>
      <c r="E48" s="30" t="s">
        <v>46</v>
      </c>
      <c r="F48" s="10"/>
      <c r="G48" s="10"/>
      <c r="H48" s="10"/>
      <c r="I48" s="19" t="s">
        <v>5</v>
      </c>
      <c r="J48" s="13"/>
      <c r="K48" s="13"/>
      <c r="L48" s="60"/>
      <c r="M48" s="73"/>
      <c r="N48" s="3"/>
      <c r="O48" s="8">
        <f>+N48</f>
        <v>0</v>
      </c>
      <c r="P48" s="12">
        <v>0</v>
      </c>
      <c r="Q48" s="28">
        <v>0</v>
      </c>
      <c r="R48" s="17"/>
      <c r="S48" s="17"/>
      <c r="T48" s="18"/>
      <c r="U48" s="13"/>
      <c r="V48" s="170"/>
      <c r="W48" s="20"/>
      <c r="X48" s="8"/>
      <c r="Y48" s="21"/>
      <c r="Z48" s="22" t="s">
        <v>54</v>
      </c>
      <c r="AA48" s="22"/>
      <c r="AB48" s="22"/>
      <c r="AC48" s="22"/>
      <c r="AD48" s="22"/>
      <c r="AE48" s="22"/>
      <c r="AF48" s="22"/>
      <c r="AG48" s="22"/>
      <c r="AH48" s="22"/>
      <c r="AJ48" s="25"/>
      <c r="AK48" s="25"/>
      <c r="AL48" s="25"/>
      <c r="AM48" s="25"/>
      <c r="AN48" s="25"/>
    </row>
    <row r="49" spans="2:46" x14ac:dyDescent="0.2">
      <c r="B49" s="7"/>
      <c r="C49" s="8"/>
      <c r="D49" s="8"/>
      <c r="E49" s="30"/>
      <c r="F49" s="10"/>
      <c r="G49" s="10"/>
      <c r="H49" s="10"/>
      <c r="I49" s="19"/>
      <c r="J49" s="13"/>
      <c r="K49" s="13"/>
      <c r="L49" s="60"/>
      <c r="M49" s="73"/>
      <c r="N49" s="12"/>
      <c r="O49" s="8"/>
      <c r="P49" s="12"/>
      <c r="Q49" s="28"/>
      <c r="R49" s="17"/>
      <c r="S49" s="17"/>
      <c r="T49" s="18"/>
      <c r="U49" s="13"/>
      <c r="V49" s="170"/>
      <c r="W49" s="20"/>
      <c r="X49" s="8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J49" s="25"/>
      <c r="AK49" s="25"/>
      <c r="AL49" s="25"/>
      <c r="AM49" s="25"/>
      <c r="AN49" s="25"/>
    </row>
    <row r="50" spans="2:46" x14ac:dyDescent="0.2">
      <c r="B50" s="7"/>
      <c r="C50" s="8"/>
      <c r="D50" s="8"/>
      <c r="E50" s="30" t="s">
        <v>47</v>
      </c>
      <c r="F50" s="10"/>
      <c r="G50" s="10"/>
      <c r="H50" s="10"/>
      <c r="I50" s="19" t="s">
        <v>36</v>
      </c>
      <c r="J50" s="12">
        <v>0</v>
      </c>
      <c r="K50" s="13" t="s">
        <v>17</v>
      </c>
      <c r="L50" s="59">
        <v>100</v>
      </c>
      <c r="M50" s="73"/>
      <c r="N50" s="3"/>
      <c r="O50" s="8"/>
      <c r="P50" s="8"/>
      <c r="Q50" s="8"/>
      <c r="R50" s="8"/>
      <c r="S50" s="115"/>
      <c r="T50" s="18"/>
      <c r="U50" s="13"/>
      <c r="V50" s="170"/>
      <c r="W50" s="20"/>
    </row>
    <row r="51" spans="2:46" x14ac:dyDescent="0.2">
      <c r="B51" s="7"/>
      <c r="C51" s="8"/>
      <c r="D51" s="8"/>
      <c r="E51" s="9"/>
      <c r="F51" s="10"/>
      <c r="G51" s="10"/>
      <c r="H51" s="10"/>
      <c r="I51" s="19" t="s">
        <v>37</v>
      </c>
      <c r="J51" s="12">
        <v>25</v>
      </c>
      <c r="K51" s="13"/>
      <c r="L51" s="59"/>
      <c r="M51" s="73"/>
      <c r="N51" s="13"/>
      <c r="O51" s="13">
        <f>IF(OR(N48="ja",N48=""),IF(N50&gt;75,75,N50),IF(OR(N46="ja",N46=""),IF(N50&gt;75,75,N50),+N50))</f>
        <v>0</v>
      </c>
      <c r="P51" s="12">
        <v>0</v>
      </c>
      <c r="Q51" s="16">
        <v>125</v>
      </c>
      <c r="R51" s="29">
        <f>+AO51</f>
        <v>0</v>
      </c>
      <c r="S51" s="61">
        <v>1650</v>
      </c>
      <c r="T51" s="5">
        <v>1</v>
      </c>
      <c r="U51" s="13">
        <f>IF(O51=0,1,T51)</f>
        <v>1</v>
      </c>
      <c r="V51" s="169">
        <f>+U51*R51</f>
        <v>0</v>
      </c>
      <c r="W51" s="20">
        <f>IF(O51=0,0,+U51*S51)</f>
        <v>0</v>
      </c>
      <c r="X51" s="8"/>
      <c r="Y51" s="21"/>
      <c r="Z51" s="22"/>
      <c r="AA51" s="22"/>
      <c r="AB51" s="22"/>
      <c r="AC51" s="22"/>
      <c r="AD51" s="23">
        <v>0</v>
      </c>
      <c r="AE51" s="23">
        <v>0.15</v>
      </c>
      <c r="AF51" s="23">
        <v>0.4</v>
      </c>
      <c r="AG51" s="23">
        <v>0.75</v>
      </c>
      <c r="AH51" s="23">
        <v>1</v>
      </c>
      <c r="AJ51" s="25">
        <f>IF($O51=0,AD51*Q51,0)</f>
        <v>0</v>
      </c>
      <c r="AK51" s="25">
        <f>IF($O51=25,AE51*Q51,0)</f>
        <v>0</v>
      </c>
      <c r="AL51" s="25">
        <f>IF($O51=50,AF51*Q51,0)</f>
        <v>0</v>
      </c>
      <c r="AM51" s="25">
        <f>IF($O51=75,AG51*Q51,0)</f>
        <v>0</v>
      </c>
      <c r="AN51" s="25">
        <f>IF($O51=100,AH51*Q51,0)</f>
        <v>0</v>
      </c>
      <c r="AO51" s="25">
        <f>SUM(AJ51:AN51)</f>
        <v>0</v>
      </c>
    </row>
    <row r="52" spans="2:46" x14ac:dyDescent="0.2">
      <c r="B52" s="7"/>
      <c r="C52" s="8"/>
      <c r="D52" s="8"/>
      <c r="E52" s="9"/>
      <c r="F52" s="10"/>
      <c r="G52" s="10"/>
      <c r="H52" s="10"/>
      <c r="I52" s="19"/>
      <c r="J52" s="12"/>
      <c r="K52" s="13"/>
      <c r="L52" s="59"/>
      <c r="M52" s="73"/>
      <c r="N52" s="13"/>
      <c r="O52" s="13"/>
      <c r="P52" s="12"/>
      <c r="Q52" s="16"/>
      <c r="R52" s="29"/>
      <c r="S52" s="61"/>
      <c r="T52" s="19"/>
      <c r="U52" s="13"/>
      <c r="V52" s="170"/>
      <c r="W52" s="20"/>
      <c r="X52" s="8"/>
      <c r="Y52" s="21"/>
      <c r="Z52" s="22"/>
      <c r="AA52" s="22"/>
      <c r="AB52" s="22"/>
      <c r="AC52" s="22"/>
      <c r="AD52" s="23"/>
      <c r="AE52" s="23"/>
      <c r="AF52" s="23"/>
      <c r="AG52" s="23"/>
      <c r="AH52" s="23"/>
      <c r="AJ52" s="25"/>
      <c r="AK52" s="25"/>
      <c r="AL52" s="25"/>
      <c r="AM52" s="25"/>
      <c r="AN52" s="25"/>
      <c r="AO52" s="25"/>
    </row>
    <row r="53" spans="2:46" s="116" customFormat="1" x14ac:dyDescent="0.2">
      <c r="B53" s="7"/>
      <c r="C53" s="8"/>
      <c r="D53" s="8"/>
      <c r="E53" s="9"/>
      <c r="F53" s="10"/>
      <c r="G53" s="10"/>
      <c r="H53" s="10"/>
      <c r="I53" s="11"/>
      <c r="J53" s="12"/>
      <c r="K53" s="13"/>
      <c r="L53" s="59"/>
      <c r="M53" s="73"/>
      <c r="N53" s="13"/>
      <c r="O53" s="6"/>
      <c r="P53" s="13"/>
      <c r="Q53" s="16"/>
      <c r="R53" s="29"/>
      <c r="S53" s="61"/>
      <c r="T53" s="19"/>
      <c r="U53" s="13"/>
      <c r="V53" s="170"/>
      <c r="W53" s="20"/>
      <c r="X53" s="8"/>
      <c r="Y53" s="21"/>
      <c r="Z53" s="22"/>
      <c r="AA53" s="22"/>
      <c r="AB53" s="22"/>
      <c r="AC53" s="22"/>
      <c r="AD53" s="23"/>
      <c r="AE53" s="23"/>
      <c r="AF53" s="23"/>
      <c r="AG53" s="23"/>
      <c r="AH53" s="23"/>
      <c r="AI53" s="24"/>
      <c r="AJ53" s="25"/>
      <c r="AK53" s="25"/>
      <c r="AL53" s="25"/>
      <c r="AM53" s="25"/>
      <c r="AN53" s="25"/>
    </row>
    <row r="54" spans="2:46" s="116" customFormat="1" x14ac:dyDescent="0.2">
      <c r="B54" s="7"/>
      <c r="C54" s="8"/>
      <c r="D54" s="8" t="s">
        <v>45</v>
      </c>
      <c r="E54" s="14"/>
      <c r="F54" s="8"/>
      <c r="G54" s="8"/>
      <c r="H54" s="8"/>
      <c r="I54" s="11"/>
      <c r="J54" s="13"/>
      <c r="K54" s="13"/>
      <c r="L54" s="60"/>
      <c r="M54" s="73"/>
      <c r="N54" s="13"/>
      <c r="O54" s="6"/>
      <c r="P54" s="13"/>
      <c r="Q54" s="13"/>
      <c r="R54" s="29"/>
      <c r="S54" s="62"/>
      <c r="T54" s="19"/>
      <c r="U54" s="13"/>
      <c r="V54" s="170"/>
      <c r="W54" s="26"/>
      <c r="X54" s="8"/>
      <c r="Y54" s="21"/>
      <c r="Z54" s="27"/>
      <c r="AA54" s="27"/>
      <c r="AB54" s="27"/>
      <c r="AC54" s="27"/>
      <c r="AD54" s="27"/>
      <c r="AE54" s="27"/>
      <c r="AF54" s="27"/>
      <c r="AG54" s="27"/>
      <c r="AH54" s="27"/>
      <c r="AI54" s="24"/>
      <c r="AJ54" s="24"/>
      <c r="AK54" s="24"/>
      <c r="AL54" s="24"/>
      <c r="AM54" s="24"/>
      <c r="AN54" s="24"/>
    </row>
    <row r="55" spans="2:46" s="116" customFormat="1" x14ac:dyDescent="0.2">
      <c r="B55" s="7"/>
      <c r="C55" s="8"/>
      <c r="D55" s="8"/>
      <c r="E55" s="14"/>
      <c r="F55" s="8"/>
      <c r="G55" s="8"/>
      <c r="H55" s="8"/>
      <c r="I55" s="11"/>
      <c r="J55" s="13"/>
      <c r="K55" s="13"/>
      <c r="L55" s="60"/>
      <c r="M55" s="73"/>
      <c r="N55" s="13"/>
      <c r="O55" s="6"/>
      <c r="P55" s="13"/>
      <c r="Q55" s="13"/>
      <c r="R55" s="29"/>
      <c r="S55" s="62"/>
      <c r="T55" s="19"/>
      <c r="U55" s="13"/>
      <c r="V55" s="170"/>
      <c r="W55" s="26"/>
      <c r="X55" s="8"/>
      <c r="Y55" s="21"/>
      <c r="Z55" s="27"/>
      <c r="AA55" s="27"/>
      <c r="AB55" s="27"/>
      <c r="AC55" s="27"/>
      <c r="AD55" s="27"/>
      <c r="AE55" s="27"/>
      <c r="AF55" s="27"/>
      <c r="AG55" s="27"/>
      <c r="AH55" s="27"/>
      <c r="AI55" s="24"/>
      <c r="AJ55" s="24"/>
      <c r="AK55" s="24"/>
      <c r="AL55" s="24"/>
      <c r="AM55" s="24"/>
      <c r="AN55" s="24"/>
    </row>
    <row r="56" spans="2:46" s="116" customFormat="1" x14ac:dyDescent="0.2">
      <c r="B56" s="7"/>
      <c r="C56" s="8"/>
      <c r="D56" s="8"/>
      <c r="E56" s="14"/>
      <c r="F56" s="8"/>
      <c r="G56" s="8"/>
      <c r="H56" s="8"/>
      <c r="I56" s="11"/>
      <c r="J56" s="13"/>
      <c r="K56" s="13"/>
      <c r="L56" s="60"/>
      <c r="M56" s="73"/>
      <c r="N56" s="13"/>
      <c r="O56" s="6"/>
      <c r="P56" s="13"/>
      <c r="Q56" s="13"/>
      <c r="R56" s="29"/>
      <c r="S56" s="62"/>
      <c r="T56" s="19"/>
      <c r="U56" s="13"/>
      <c r="V56" s="170"/>
      <c r="W56" s="26"/>
      <c r="X56" s="8"/>
      <c r="Y56" s="21"/>
      <c r="Z56" s="27"/>
      <c r="AA56" s="27"/>
      <c r="AB56" s="27"/>
      <c r="AC56" s="27"/>
      <c r="AD56" s="27"/>
      <c r="AE56" s="27"/>
      <c r="AF56" s="27"/>
      <c r="AG56" s="27"/>
      <c r="AH56" s="27"/>
      <c r="AI56" s="24"/>
      <c r="AJ56" s="24"/>
      <c r="AK56" s="24"/>
      <c r="AL56" s="24"/>
      <c r="AM56" s="24"/>
      <c r="AN56" s="24"/>
    </row>
    <row r="57" spans="2:46" s="116" customFormat="1" x14ac:dyDescent="0.2">
      <c r="B57" s="7"/>
      <c r="C57" s="8"/>
      <c r="D57" s="8"/>
      <c r="E57" s="30" t="s">
        <v>98</v>
      </c>
      <c r="F57" s="8"/>
      <c r="G57" s="8"/>
      <c r="H57" s="8"/>
      <c r="I57" s="11" t="s">
        <v>5</v>
      </c>
      <c r="J57" s="13"/>
      <c r="K57" s="13"/>
      <c r="L57" s="60"/>
      <c r="M57" s="73"/>
      <c r="N57" s="3"/>
      <c r="O57" s="6">
        <f>+N57</f>
        <v>0</v>
      </c>
      <c r="P57" s="12">
        <v>-100</v>
      </c>
      <c r="Q57" s="16"/>
      <c r="R57" s="17">
        <f>IF(N57= "",+P57,IF(N57= "ja", P57, SUM(AJ57:AN57)))</f>
        <v>-100</v>
      </c>
      <c r="S57" s="61">
        <v>1650</v>
      </c>
      <c r="T57" s="5">
        <v>1</v>
      </c>
      <c r="U57" s="13">
        <f>IF(O57="ja",1,T57)</f>
        <v>1</v>
      </c>
      <c r="V57" s="169">
        <f>+U57*R57</f>
        <v>-100</v>
      </c>
      <c r="W57" s="20">
        <f>IF(N57="",0,IF(O57="ja",0,+U57*S57))</f>
        <v>0</v>
      </c>
      <c r="X57" s="8"/>
      <c r="Y57" s="21"/>
      <c r="Z57" s="22" t="s">
        <v>101</v>
      </c>
      <c r="AA57" s="22"/>
      <c r="AB57" s="22"/>
      <c r="AC57" s="22"/>
      <c r="AD57" s="22"/>
      <c r="AE57" s="27"/>
      <c r="AF57" s="27"/>
      <c r="AG57" s="27"/>
      <c r="AH57" s="27"/>
      <c r="AI57" s="24"/>
      <c r="AJ57" s="24"/>
      <c r="AK57" s="24"/>
      <c r="AL57" s="24"/>
      <c r="AM57" s="24"/>
      <c r="AN57" s="24"/>
    </row>
    <row r="58" spans="2:46" s="64" customFormat="1" x14ac:dyDescent="0.2">
      <c r="B58" s="7"/>
      <c r="C58" s="8"/>
      <c r="D58" s="8"/>
      <c r="E58" s="31"/>
      <c r="F58" s="8"/>
      <c r="G58" s="8"/>
      <c r="H58" s="8"/>
      <c r="I58" s="11"/>
      <c r="J58" s="13"/>
      <c r="K58" s="13"/>
      <c r="L58" s="60"/>
      <c r="M58" s="73"/>
      <c r="N58" s="6"/>
      <c r="O58" s="6"/>
      <c r="P58" s="12"/>
      <c r="Q58" s="16"/>
      <c r="R58" s="29"/>
      <c r="S58" s="61"/>
      <c r="T58" s="19"/>
      <c r="U58" s="13"/>
      <c r="V58" s="170"/>
      <c r="W58" s="20"/>
      <c r="X58" s="8"/>
      <c r="Y58" s="21"/>
      <c r="Z58" s="22"/>
      <c r="AA58" s="22"/>
      <c r="AB58" s="22"/>
      <c r="AC58" s="22"/>
      <c r="AD58" s="22"/>
      <c r="AE58" s="27"/>
      <c r="AF58" s="27"/>
      <c r="AG58" s="27"/>
      <c r="AH58" s="27"/>
      <c r="AI58" s="24"/>
      <c r="AJ58" s="24"/>
      <c r="AK58" s="24"/>
      <c r="AL58" s="24"/>
      <c r="AM58" s="24"/>
      <c r="AN58" s="24"/>
      <c r="AO58" s="116"/>
      <c r="AP58" s="116"/>
      <c r="AQ58" s="116"/>
      <c r="AR58" s="116"/>
      <c r="AS58" s="116"/>
      <c r="AT58" s="116"/>
    </row>
    <row r="59" spans="2:46" x14ac:dyDescent="0.2">
      <c r="B59" s="7"/>
      <c r="C59" s="8"/>
      <c r="D59" s="8"/>
      <c r="E59" s="30" t="s">
        <v>99</v>
      </c>
      <c r="F59" s="8"/>
      <c r="G59" s="8"/>
      <c r="H59" s="8"/>
      <c r="I59" s="11" t="s">
        <v>5</v>
      </c>
      <c r="J59" s="13"/>
      <c r="K59" s="13"/>
      <c r="L59" s="60"/>
      <c r="M59" s="73"/>
      <c r="N59" s="3"/>
      <c r="O59" s="6">
        <f>+N59</f>
        <v>0</v>
      </c>
      <c r="P59" s="12">
        <v>0</v>
      </c>
      <c r="Q59" s="28">
        <v>0</v>
      </c>
      <c r="R59" s="29"/>
      <c r="S59" s="62"/>
      <c r="T59" s="19"/>
      <c r="U59" s="13"/>
      <c r="V59" s="170"/>
      <c r="W59" s="26"/>
      <c r="X59" s="8"/>
      <c r="Y59" s="21"/>
      <c r="Z59" s="22" t="s">
        <v>96</v>
      </c>
      <c r="AA59" s="22"/>
      <c r="AB59" s="22"/>
      <c r="AC59" s="22"/>
      <c r="AD59" s="22"/>
      <c r="AE59" s="22"/>
      <c r="AF59" s="22"/>
      <c r="AG59" s="22"/>
      <c r="AH59" s="22"/>
      <c r="AJ59" s="25">
        <f>IF($N59=0,AD59*Q59,0)</f>
        <v>0</v>
      </c>
      <c r="AK59" s="25">
        <f>IF($N59=25,AE59*Q59,0)</f>
        <v>0</v>
      </c>
      <c r="AL59" s="25">
        <f>IF($N59=50,AF59*Q59,0)</f>
        <v>0</v>
      </c>
      <c r="AM59" s="25">
        <f>IF($N59=75,AG59*Q59,0)</f>
        <v>0</v>
      </c>
      <c r="AN59" s="25">
        <f>IF($N59=100,AH59*Q59,0)</f>
        <v>0</v>
      </c>
      <c r="AO59" s="116"/>
      <c r="AP59" s="116"/>
      <c r="AQ59" s="116"/>
      <c r="AR59" s="116"/>
      <c r="AS59" s="116"/>
      <c r="AT59" s="116"/>
    </row>
    <row r="60" spans="2:46" x14ac:dyDescent="0.2">
      <c r="B60" s="7"/>
      <c r="C60" s="8"/>
      <c r="D60" s="8"/>
      <c r="E60" s="31"/>
      <c r="F60" s="8"/>
      <c r="G60" s="8"/>
      <c r="H60" s="8"/>
      <c r="I60" s="11"/>
      <c r="J60" s="13"/>
      <c r="K60" s="13"/>
      <c r="L60" s="60"/>
      <c r="M60" s="73"/>
      <c r="N60" s="6"/>
      <c r="O60" s="6"/>
      <c r="P60" s="12"/>
      <c r="Q60" s="28"/>
      <c r="R60" s="29"/>
      <c r="S60" s="62"/>
      <c r="T60" s="19"/>
      <c r="U60" s="13"/>
      <c r="V60" s="170"/>
      <c r="W60" s="26"/>
      <c r="X60" s="8"/>
      <c r="Y60" s="21"/>
      <c r="Z60" s="22"/>
      <c r="AA60" s="22"/>
      <c r="AB60" s="22"/>
      <c r="AC60" s="22"/>
      <c r="AD60" s="22"/>
      <c r="AE60" s="22"/>
      <c r="AF60" s="22"/>
      <c r="AG60" s="22"/>
      <c r="AH60" s="22"/>
      <c r="AJ60" s="25"/>
      <c r="AK60" s="25"/>
      <c r="AL60" s="25"/>
      <c r="AM60" s="25"/>
      <c r="AN60" s="25"/>
      <c r="AO60" s="116"/>
      <c r="AP60" s="116"/>
      <c r="AQ60" s="116"/>
      <c r="AR60" s="116"/>
      <c r="AS60" s="116"/>
      <c r="AT60" s="116"/>
    </row>
    <row r="61" spans="2:46" x14ac:dyDescent="0.2">
      <c r="B61" s="7"/>
      <c r="C61" s="8"/>
      <c r="D61" s="8"/>
      <c r="E61" s="30" t="s">
        <v>100</v>
      </c>
      <c r="F61" s="8"/>
      <c r="G61" s="8"/>
      <c r="H61" s="8"/>
      <c r="I61" s="11" t="s">
        <v>36</v>
      </c>
      <c r="J61" s="12">
        <v>0</v>
      </c>
      <c r="K61" s="13" t="s">
        <v>17</v>
      </c>
      <c r="L61" s="59">
        <v>100</v>
      </c>
      <c r="M61" s="73"/>
      <c r="N61" s="3"/>
      <c r="O61" s="6"/>
      <c r="P61" s="12"/>
      <c r="Q61" s="117"/>
      <c r="R61" s="117"/>
      <c r="S61" s="62"/>
      <c r="T61" s="19"/>
      <c r="U61" s="13"/>
      <c r="V61" s="170"/>
      <c r="W61" s="2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</row>
    <row r="62" spans="2:46" x14ac:dyDescent="0.2">
      <c r="B62" s="7"/>
      <c r="C62" s="8"/>
      <c r="D62" s="8"/>
      <c r="E62" s="14"/>
      <c r="F62" s="8"/>
      <c r="G62" s="8"/>
      <c r="H62" s="8"/>
      <c r="I62" s="11" t="s">
        <v>37</v>
      </c>
      <c r="J62" s="12">
        <v>25</v>
      </c>
      <c r="K62" s="13"/>
      <c r="L62" s="59"/>
      <c r="M62" s="73"/>
      <c r="N62" s="13"/>
      <c r="O62" s="13">
        <f>IF(OR(N59="ja",N59=""),IF(N61&gt;75,75,N61),IF(OR(N57="ja",N57=""),IF(N61&gt;75,75,N61),+N61))</f>
        <v>0</v>
      </c>
      <c r="P62" s="13"/>
      <c r="Q62" s="16">
        <v>125</v>
      </c>
      <c r="R62" s="29">
        <f>+AO62</f>
        <v>0</v>
      </c>
      <c r="S62" s="61">
        <v>1650</v>
      </c>
      <c r="T62" s="5">
        <v>1</v>
      </c>
      <c r="U62" s="13">
        <f>IF(O62=0,1,T62)</f>
        <v>1</v>
      </c>
      <c r="V62" s="169">
        <f>+U62*R62</f>
        <v>0</v>
      </c>
      <c r="W62" s="20">
        <f>IF(O62=0,0,+U62*S62)</f>
        <v>0</v>
      </c>
      <c r="X62" s="8"/>
      <c r="Y62" s="21"/>
      <c r="Z62" s="22"/>
      <c r="AA62" s="22"/>
      <c r="AB62" s="22"/>
      <c r="AC62" s="22"/>
      <c r="AD62" s="23">
        <v>0</v>
      </c>
      <c r="AE62" s="23">
        <v>0.15</v>
      </c>
      <c r="AF62" s="23">
        <v>0.4</v>
      </c>
      <c r="AG62" s="23">
        <v>0.75</v>
      </c>
      <c r="AH62" s="23">
        <v>1</v>
      </c>
      <c r="AJ62" s="25">
        <f>IF($O62=0,AD62*Q62,0)</f>
        <v>0</v>
      </c>
      <c r="AK62" s="25">
        <f>IF($O62=25,AE62*Q62,0)</f>
        <v>0</v>
      </c>
      <c r="AL62" s="25">
        <f>IF($O62=50,AF62*Q62,0)</f>
        <v>0</v>
      </c>
      <c r="AM62" s="25">
        <f>IF($O62=75,AG62*Q62,0)</f>
        <v>0</v>
      </c>
      <c r="AN62" s="25">
        <f>IF($O62=100,AH62*Q62,0)</f>
        <v>0</v>
      </c>
      <c r="AO62" s="25">
        <f>SUM(AJ62:AN62)</f>
        <v>0</v>
      </c>
      <c r="AP62" s="64"/>
      <c r="AQ62" s="64"/>
      <c r="AR62" s="64"/>
      <c r="AS62" s="64"/>
      <c r="AT62" s="64"/>
    </row>
    <row r="63" spans="2:46" x14ac:dyDescent="0.2">
      <c r="B63" s="7"/>
      <c r="C63" s="8"/>
      <c r="D63" s="8"/>
      <c r="E63" s="14"/>
      <c r="F63" s="8"/>
      <c r="G63" s="8"/>
      <c r="H63" s="8"/>
      <c r="I63" s="19"/>
      <c r="J63" s="12"/>
      <c r="K63" s="13"/>
      <c r="L63" s="59"/>
      <c r="M63" s="73"/>
      <c r="N63" s="13"/>
      <c r="O63" s="138"/>
      <c r="P63" s="138"/>
      <c r="Q63" s="138"/>
      <c r="R63" s="138"/>
      <c r="S63" s="61"/>
      <c r="T63" s="19"/>
      <c r="U63" s="13"/>
      <c r="V63" s="170"/>
      <c r="W63" s="20"/>
      <c r="X63" s="8"/>
      <c r="Y63" s="21"/>
      <c r="Z63" s="22"/>
      <c r="AA63" s="22"/>
      <c r="AB63" s="22"/>
      <c r="AC63" s="22"/>
      <c r="AD63" s="23"/>
      <c r="AE63" s="23"/>
      <c r="AF63" s="23"/>
      <c r="AG63" s="23"/>
      <c r="AH63" s="23"/>
      <c r="AJ63" s="25"/>
      <c r="AK63" s="25"/>
      <c r="AL63" s="25"/>
      <c r="AM63" s="25"/>
      <c r="AN63" s="25"/>
    </row>
    <row r="64" spans="2:46" x14ac:dyDescent="0.2">
      <c r="B64" s="7"/>
      <c r="C64" s="8"/>
      <c r="D64" s="8"/>
      <c r="E64" s="14"/>
      <c r="F64" s="8"/>
      <c r="G64" s="8"/>
      <c r="H64" s="8"/>
      <c r="I64" s="19"/>
      <c r="J64" s="12"/>
      <c r="K64" s="13"/>
      <c r="L64" s="59"/>
      <c r="M64" s="73"/>
      <c r="N64" s="13"/>
      <c r="O64" s="138"/>
      <c r="P64" s="138"/>
      <c r="Q64" s="138"/>
      <c r="R64" s="138"/>
      <c r="S64" s="61"/>
      <c r="T64" s="19"/>
      <c r="U64" s="13"/>
      <c r="V64" s="170"/>
      <c r="W64" s="20"/>
      <c r="X64" s="8"/>
      <c r="Y64" s="21"/>
      <c r="Z64" s="22"/>
      <c r="AA64" s="22"/>
      <c r="AB64" s="22"/>
      <c r="AC64" s="22"/>
      <c r="AD64" s="23"/>
      <c r="AE64" s="23"/>
      <c r="AF64" s="23"/>
      <c r="AG64" s="23"/>
      <c r="AH64" s="23"/>
      <c r="AJ64" s="25"/>
      <c r="AK64" s="25"/>
      <c r="AL64" s="25"/>
      <c r="AM64" s="25"/>
      <c r="AN64" s="25"/>
    </row>
    <row r="65" spans="2:40" x14ac:dyDescent="0.2">
      <c r="B65" s="7"/>
      <c r="C65" s="8"/>
      <c r="D65" s="8"/>
      <c r="E65" s="14"/>
      <c r="F65" s="8"/>
      <c r="G65" s="8"/>
      <c r="H65" s="8"/>
      <c r="I65" s="19"/>
      <c r="J65" s="12"/>
      <c r="K65" s="13"/>
      <c r="L65" s="59"/>
      <c r="M65" s="73"/>
      <c r="N65" s="13"/>
      <c r="O65" s="138"/>
      <c r="P65" s="138"/>
      <c r="Q65" s="138"/>
      <c r="R65" s="138"/>
      <c r="S65" s="61"/>
      <c r="T65" s="19"/>
      <c r="U65" s="13"/>
      <c r="V65" s="170"/>
      <c r="W65" s="20"/>
      <c r="X65" s="8"/>
      <c r="Y65" s="21"/>
      <c r="Z65" s="22"/>
      <c r="AA65" s="22"/>
      <c r="AB65" s="22"/>
      <c r="AC65" s="22"/>
      <c r="AD65" s="23"/>
      <c r="AE65" s="23"/>
      <c r="AF65" s="23"/>
      <c r="AG65" s="23"/>
      <c r="AH65" s="23"/>
      <c r="AJ65" s="25"/>
      <c r="AK65" s="25"/>
      <c r="AL65" s="25"/>
      <c r="AM65" s="25"/>
      <c r="AN65" s="25"/>
    </row>
    <row r="66" spans="2:40" x14ac:dyDescent="0.2">
      <c r="B66" s="7"/>
      <c r="C66" s="8"/>
      <c r="D66" s="8"/>
      <c r="E66" s="30" t="s">
        <v>133</v>
      </c>
      <c r="F66" s="10"/>
      <c r="G66" s="10"/>
      <c r="H66" s="10"/>
      <c r="I66" s="19"/>
      <c r="J66" s="12"/>
      <c r="K66" s="13"/>
      <c r="L66" s="164"/>
      <c r="M66" s="73"/>
      <c r="N66" s="13"/>
      <c r="O66" s="8"/>
      <c r="P66" s="8"/>
      <c r="Q66" s="8"/>
      <c r="R66" s="8"/>
      <c r="S66" s="61"/>
      <c r="T66" s="19"/>
      <c r="U66" s="13"/>
      <c r="V66" s="170"/>
      <c r="W66" s="20"/>
      <c r="X66" s="8"/>
      <c r="Y66" s="21"/>
      <c r="Z66" s="22"/>
      <c r="AA66" s="22"/>
      <c r="AB66" s="22"/>
      <c r="AC66" s="22"/>
      <c r="AD66" s="22"/>
      <c r="AE66" s="22"/>
      <c r="AF66" s="22"/>
      <c r="AG66" s="22"/>
      <c r="AH66" s="22"/>
      <c r="AJ66" s="25"/>
      <c r="AK66" s="25"/>
      <c r="AL66" s="25"/>
      <c r="AM66" s="25"/>
      <c r="AN66" s="25"/>
    </row>
    <row r="67" spans="2:40" x14ac:dyDescent="0.2">
      <c r="B67" s="7"/>
      <c r="C67" s="8"/>
      <c r="D67" s="8"/>
      <c r="E67" s="14"/>
      <c r="F67" s="8"/>
      <c r="G67" s="8"/>
      <c r="H67" s="8"/>
      <c r="I67" s="19"/>
      <c r="J67" s="12"/>
      <c r="K67" s="13"/>
      <c r="L67" s="59"/>
      <c r="M67" s="73"/>
      <c r="N67" s="13"/>
      <c r="O67" s="138"/>
      <c r="P67" s="138"/>
      <c r="Q67" s="138"/>
      <c r="R67" s="138"/>
      <c r="S67" s="61"/>
      <c r="T67" s="19"/>
      <c r="U67" s="13"/>
      <c r="V67" s="170"/>
      <c r="W67" s="20"/>
      <c r="X67" s="8"/>
      <c r="Y67" s="21"/>
      <c r="Z67" s="22"/>
      <c r="AA67" s="22"/>
      <c r="AB67" s="22"/>
      <c r="AC67" s="22"/>
      <c r="AD67" s="23"/>
      <c r="AE67" s="23"/>
      <c r="AF67" s="23"/>
      <c r="AG67" s="23"/>
      <c r="AH67" s="23"/>
      <c r="AJ67" s="25"/>
      <c r="AK67" s="25"/>
      <c r="AL67" s="25"/>
      <c r="AM67" s="25"/>
      <c r="AN67" s="25"/>
    </row>
    <row r="68" spans="2:40" x14ac:dyDescent="0.2">
      <c r="B68" s="7"/>
      <c r="C68" s="8"/>
      <c r="D68" s="8"/>
      <c r="E68" s="14"/>
      <c r="F68" s="8"/>
      <c r="G68" s="8"/>
      <c r="H68" s="173" t="s">
        <v>129</v>
      </c>
      <c r="I68" s="19" t="s">
        <v>128</v>
      </c>
      <c r="J68" s="12">
        <v>0</v>
      </c>
      <c r="K68" s="13" t="s">
        <v>107</v>
      </c>
      <c r="L68" s="164">
        <v>30000</v>
      </c>
      <c r="M68" s="73"/>
      <c r="N68" s="168"/>
      <c r="O68" s="166"/>
      <c r="P68" s="12"/>
      <c r="Q68" s="16"/>
      <c r="R68" s="29"/>
      <c r="S68" s="61"/>
      <c r="T68" s="19"/>
      <c r="U68" s="13"/>
      <c r="V68" s="170"/>
      <c r="W68" s="20"/>
      <c r="X68" s="8"/>
      <c r="Y68" s="21"/>
      <c r="Z68" s="22"/>
      <c r="AA68" s="22"/>
      <c r="AB68" s="22"/>
      <c r="AC68" s="22"/>
      <c r="AD68" s="23"/>
      <c r="AE68" s="23"/>
      <c r="AF68" s="23"/>
      <c r="AG68" s="23"/>
      <c r="AH68" s="23"/>
      <c r="AJ68" s="25"/>
      <c r="AK68" s="25"/>
      <c r="AL68" s="25"/>
      <c r="AM68" s="25"/>
      <c r="AN68" s="25"/>
    </row>
    <row r="69" spans="2:40" x14ac:dyDescent="0.2">
      <c r="B69" s="7"/>
      <c r="C69" s="8"/>
      <c r="D69" s="8"/>
      <c r="E69" s="14"/>
      <c r="F69" s="8"/>
      <c r="G69" s="8"/>
      <c r="H69" s="173"/>
      <c r="I69" s="19" t="s">
        <v>37</v>
      </c>
      <c r="J69" s="12">
        <v>1000</v>
      </c>
      <c r="K69" s="13"/>
      <c r="L69" s="164"/>
      <c r="M69" s="73"/>
      <c r="N69" s="167"/>
      <c r="O69" s="174">
        <f>+N68</f>
        <v>0</v>
      </c>
      <c r="P69" s="12">
        <v>0</v>
      </c>
      <c r="Q69" s="16">
        <v>150</v>
      </c>
      <c r="R69" s="29">
        <f>IF(SUM($N$68:$N$74)&gt;L68,0,+N68/$L$68*Q69)</f>
        <v>0</v>
      </c>
      <c r="S69" s="61"/>
      <c r="T69" s="19"/>
      <c r="U69" s="13"/>
      <c r="V69" s="169"/>
      <c r="W69" s="20"/>
      <c r="X69" s="8"/>
      <c r="Y69" s="21"/>
      <c r="Z69" s="22"/>
      <c r="AA69" s="22"/>
      <c r="AB69" s="22"/>
      <c r="AC69" s="22"/>
      <c r="AD69" s="23"/>
      <c r="AE69" s="23"/>
      <c r="AF69" s="23"/>
      <c r="AG69" s="23"/>
      <c r="AH69" s="23"/>
      <c r="AJ69" s="25"/>
      <c r="AK69" s="25"/>
      <c r="AL69" s="25"/>
      <c r="AM69" s="25"/>
      <c r="AN69" s="25"/>
    </row>
    <row r="70" spans="2:40" x14ac:dyDescent="0.2">
      <c r="B70" s="7"/>
      <c r="C70" s="8"/>
      <c r="D70" s="8"/>
      <c r="E70" s="14"/>
      <c r="F70" s="8"/>
      <c r="G70" s="8"/>
      <c r="H70" s="173" t="s">
        <v>130</v>
      </c>
      <c r="I70" s="19" t="s">
        <v>128</v>
      </c>
      <c r="J70" s="12">
        <v>0</v>
      </c>
      <c r="K70" s="13" t="s">
        <v>107</v>
      </c>
      <c r="L70" s="164">
        <f>+L68-O69</f>
        <v>30000</v>
      </c>
      <c r="M70" s="73"/>
      <c r="N70" s="168"/>
      <c r="O70" s="166"/>
      <c r="P70" s="138"/>
      <c r="Q70" s="138"/>
      <c r="R70" s="138"/>
      <c r="S70" s="61"/>
      <c r="T70" s="19"/>
      <c r="U70" s="13"/>
      <c r="V70" s="170"/>
      <c r="W70" s="20"/>
      <c r="X70" s="8"/>
      <c r="Y70" s="21"/>
      <c r="Z70" s="22"/>
      <c r="AA70" s="22"/>
      <c r="AB70" s="22"/>
      <c r="AC70" s="22"/>
      <c r="AD70" s="23"/>
      <c r="AE70" s="23"/>
      <c r="AF70" s="23"/>
      <c r="AG70" s="23"/>
      <c r="AH70" s="23"/>
      <c r="AJ70" s="25"/>
      <c r="AK70" s="25"/>
      <c r="AL70" s="25"/>
      <c r="AM70" s="25"/>
      <c r="AN70" s="25"/>
    </row>
    <row r="71" spans="2:40" x14ac:dyDescent="0.2">
      <c r="B71" s="7"/>
      <c r="C71" s="8"/>
      <c r="D71" s="8"/>
      <c r="E71" s="14"/>
      <c r="F71" s="8"/>
      <c r="G71" s="8"/>
      <c r="H71" s="173"/>
      <c r="I71" s="19" t="s">
        <v>37</v>
      </c>
      <c r="J71" s="12">
        <v>1000</v>
      </c>
      <c r="K71" s="13"/>
      <c r="L71" s="164"/>
      <c r="M71" s="73"/>
      <c r="N71" s="167"/>
      <c r="O71" s="174">
        <f>+N70</f>
        <v>0</v>
      </c>
      <c r="P71" s="12">
        <v>0</v>
      </c>
      <c r="Q71" s="16">
        <v>100</v>
      </c>
      <c r="R71" s="29">
        <f>IF(SUM($N$68:$N$74)&gt;L68,0,+N70/$L$68*Q71)</f>
        <v>0</v>
      </c>
      <c r="S71" s="61"/>
      <c r="T71" s="19"/>
      <c r="U71" s="13"/>
      <c r="V71" s="169"/>
      <c r="W71" s="20"/>
      <c r="X71" s="8"/>
      <c r="Y71" s="21"/>
      <c r="Z71" s="22"/>
      <c r="AA71" s="22"/>
      <c r="AB71" s="22"/>
      <c r="AC71" s="22"/>
      <c r="AD71" s="23"/>
      <c r="AE71" s="23"/>
      <c r="AF71" s="23"/>
      <c r="AG71" s="23"/>
      <c r="AH71" s="23"/>
      <c r="AJ71" s="25"/>
      <c r="AK71" s="25"/>
      <c r="AL71" s="25"/>
      <c r="AM71" s="25"/>
      <c r="AN71" s="25"/>
    </row>
    <row r="72" spans="2:40" x14ac:dyDescent="0.2">
      <c r="B72" s="7"/>
      <c r="C72" s="8"/>
      <c r="D72" s="8"/>
      <c r="E72" s="14"/>
      <c r="F72" s="8"/>
      <c r="G72" s="8"/>
      <c r="H72" s="173" t="s">
        <v>131</v>
      </c>
      <c r="I72" s="19" t="s">
        <v>128</v>
      </c>
      <c r="J72" s="12">
        <v>0</v>
      </c>
      <c r="K72" s="13" t="s">
        <v>107</v>
      </c>
      <c r="L72" s="164">
        <f>+L70-O71</f>
        <v>30000</v>
      </c>
      <c r="M72" s="73"/>
      <c r="N72" s="168"/>
      <c r="O72" s="166"/>
      <c r="P72" s="138"/>
      <c r="Q72" s="138"/>
      <c r="R72" s="138"/>
      <c r="S72" s="61"/>
      <c r="T72" s="19"/>
      <c r="U72" s="13"/>
      <c r="V72" s="170"/>
      <c r="W72" s="20"/>
      <c r="X72" s="8"/>
      <c r="Y72" s="21"/>
      <c r="Z72" s="22"/>
      <c r="AA72" s="22"/>
      <c r="AB72" s="22"/>
      <c r="AC72" s="22"/>
      <c r="AD72" s="23"/>
      <c r="AE72" s="23"/>
      <c r="AF72" s="23"/>
      <c r="AG72" s="23"/>
      <c r="AH72" s="23"/>
      <c r="AJ72" s="25"/>
      <c r="AK72" s="25"/>
      <c r="AL72" s="25"/>
      <c r="AM72" s="25"/>
      <c r="AN72" s="25"/>
    </row>
    <row r="73" spans="2:40" x14ac:dyDescent="0.2">
      <c r="B73" s="7"/>
      <c r="C73" s="8"/>
      <c r="D73" s="8"/>
      <c r="E73" s="14"/>
      <c r="F73" s="8"/>
      <c r="G73" s="8"/>
      <c r="H73" s="173"/>
      <c r="I73" s="19" t="s">
        <v>37</v>
      </c>
      <c r="J73" s="12">
        <v>1000</v>
      </c>
      <c r="K73" s="13"/>
      <c r="L73" s="164"/>
      <c r="M73" s="73"/>
      <c r="N73" s="167"/>
      <c r="O73" s="174">
        <f>+N72</f>
        <v>0</v>
      </c>
      <c r="P73" s="12">
        <v>0</v>
      </c>
      <c r="Q73" s="16">
        <v>50</v>
      </c>
      <c r="R73" s="29">
        <f>IF(SUM($N$68:$N$74)&gt;L68,0,+N72/$L$68*Q73)</f>
        <v>0</v>
      </c>
      <c r="S73" s="61"/>
      <c r="T73" s="19"/>
      <c r="U73" s="13"/>
      <c r="V73" s="169"/>
      <c r="W73" s="20"/>
      <c r="X73" s="8"/>
      <c r="Y73" s="21"/>
      <c r="Z73" s="22"/>
      <c r="AA73" s="22"/>
      <c r="AB73" s="22"/>
      <c r="AC73" s="22"/>
      <c r="AD73" s="23"/>
      <c r="AE73" s="23"/>
      <c r="AF73" s="23"/>
      <c r="AG73" s="23"/>
      <c r="AH73" s="23"/>
      <c r="AJ73" s="25"/>
      <c r="AK73" s="25"/>
      <c r="AL73" s="25"/>
      <c r="AM73" s="25"/>
      <c r="AN73" s="25"/>
    </row>
    <row r="74" spans="2:40" x14ac:dyDescent="0.2">
      <c r="B74" s="7"/>
      <c r="C74" s="8"/>
      <c r="D74" s="8"/>
      <c r="E74" s="14"/>
      <c r="F74" s="8"/>
      <c r="G74" s="8"/>
      <c r="H74" s="173" t="s">
        <v>132</v>
      </c>
      <c r="I74" s="19" t="s">
        <v>128</v>
      </c>
      <c r="J74" s="12">
        <v>0</v>
      </c>
      <c r="K74" s="13" t="s">
        <v>17</v>
      </c>
      <c r="L74" s="164">
        <f>+L72-O73</f>
        <v>30000</v>
      </c>
      <c r="M74" s="73"/>
      <c r="N74" s="168"/>
      <c r="O74" s="166"/>
      <c r="P74" s="138"/>
      <c r="Q74" s="138"/>
      <c r="R74" s="138"/>
      <c r="S74" s="61"/>
      <c r="T74" s="19"/>
      <c r="U74" s="13"/>
      <c r="V74" s="170"/>
      <c r="W74" s="20"/>
      <c r="X74" s="8"/>
      <c r="Y74" s="21"/>
      <c r="Z74" s="22"/>
      <c r="AA74" s="22"/>
      <c r="AB74" s="22"/>
      <c r="AC74" s="22"/>
      <c r="AD74" s="23"/>
      <c r="AE74" s="23"/>
      <c r="AF74" s="23"/>
      <c r="AG74" s="23"/>
      <c r="AH74" s="23"/>
      <c r="AJ74" s="25"/>
      <c r="AK74" s="25"/>
      <c r="AL74" s="25"/>
      <c r="AM74" s="25"/>
      <c r="AN74" s="25"/>
    </row>
    <row r="75" spans="2:40" x14ac:dyDescent="0.2">
      <c r="B75" s="7"/>
      <c r="C75" s="8"/>
      <c r="D75" s="8"/>
      <c r="E75" s="14"/>
      <c r="F75" s="8"/>
      <c r="G75" s="8"/>
      <c r="H75" s="8"/>
      <c r="I75" s="19" t="s">
        <v>37</v>
      </c>
      <c r="J75" s="12">
        <v>1000</v>
      </c>
      <c r="K75" s="13"/>
      <c r="L75" s="164"/>
      <c r="M75" s="73"/>
      <c r="N75" s="167"/>
      <c r="O75" s="13">
        <f>IF(SUM($N$68:$N$74)&gt;$L$68,0,+N74)</f>
        <v>0</v>
      </c>
      <c r="P75" s="12">
        <v>0</v>
      </c>
      <c r="Q75" s="16">
        <v>25</v>
      </c>
      <c r="R75" s="29">
        <f>IF(SUM($N$68:$N$74)&gt;L68,0,+N74/$L$68*Q75)</f>
        <v>0</v>
      </c>
      <c r="S75" s="61"/>
      <c r="T75" s="19"/>
      <c r="U75" s="13"/>
      <c r="V75" s="169"/>
      <c r="W75" s="20"/>
      <c r="X75" s="8"/>
      <c r="Y75" s="21"/>
      <c r="Z75" s="22"/>
      <c r="AA75" s="22"/>
      <c r="AB75" s="22"/>
      <c r="AC75" s="22"/>
      <c r="AD75" s="23"/>
      <c r="AE75" s="23"/>
      <c r="AF75" s="23"/>
      <c r="AG75" s="23"/>
      <c r="AH75" s="23"/>
      <c r="AJ75" s="25"/>
      <c r="AK75" s="25"/>
      <c r="AL75" s="25"/>
      <c r="AM75" s="25"/>
      <c r="AN75" s="25"/>
    </row>
    <row r="76" spans="2:40" x14ac:dyDescent="0.2">
      <c r="B76" s="7"/>
      <c r="C76" s="8"/>
      <c r="D76" s="8"/>
      <c r="E76" s="14"/>
      <c r="F76" s="8"/>
      <c r="G76" s="8"/>
      <c r="H76" s="8"/>
      <c r="I76" s="19"/>
      <c r="J76" s="12"/>
      <c r="K76" s="13"/>
      <c r="L76" s="164"/>
      <c r="M76" s="73"/>
      <c r="N76" s="13"/>
      <c r="O76" s="138"/>
      <c r="P76" s="138"/>
      <c r="Q76" s="138"/>
      <c r="R76" s="138"/>
      <c r="S76" s="61"/>
      <c r="T76" s="19"/>
      <c r="U76" s="13"/>
      <c r="V76" s="170"/>
      <c r="W76" s="20"/>
      <c r="X76" s="8"/>
      <c r="Y76" s="21"/>
      <c r="Z76" s="22"/>
      <c r="AA76" s="22"/>
      <c r="AB76" s="22"/>
      <c r="AC76" s="22"/>
      <c r="AD76" s="23"/>
      <c r="AE76" s="23"/>
      <c r="AF76" s="23"/>
      <c r="AG76" s="23"/>
      <c r="AH76" s="23"/>
      <c r="AJ76" s="25"/>
      <c r="AK76" s="25"/>
      <c r="AL76" s="25"/>
      <c r="AM76" s="25"/>
      <c r="AN76" s="25"/>
    </row>
    <row r="77" spans="2:40" x14ac:dyDescent="0.2">
      <c r="B77" s="7"/>
      <c r="C77" s="8"/>
      <c r="D77" s="8"/>
      <c r="E77" s="14"/>
      <c r="F77" s="8"/>
      <c r="G77" s="8"/>
      <c r="H77" s="8"/>
      <c r="I77" s="19" t="s">
        <v>135</v>
      </c>
      <c r="J77" s="12"/>
      <c r="K77" s="13"/>
      <c r="L77" s="164"/>
      <c r="M77" s="73"/>
      <c r="N77" s="13"/>
      <c r="O77" s="172"/>
      <c r="P77" s="138"/>
      <c r="Q77" s="138"/>
      <c r="R77" s="171">
        <f>+SUM(R69:R75)</f>
        <v>0</v>
      </c>
      <c r="S77" s="61">
        <v>250</v>
      </c>
      <c r="T77" s="5">
        <v>1</v>
      </c>
      <c r="U77" s="13">
        <f>IF(SUM(N68:N74)=0,1,T77)</f>
        <v>1</v>
      </c>
      <c r="V77" s="169">
        <f>+U77*R77</f>
        <v>0</v>
      </c>
      <c r="W77" s="20">
        <f>IF(SUM(O69:O75)=0,0,+U77*S77)</f>
        <v>0</v>
      </c>
      <c r="X77" s="8"/>
      <c r="Y77" s="21"/>
      <c r="Z77" s="22"/>
      <c r="AA77" s="22"/>
      <c r="AB77" s="22"/>
      <c r="AC77" s="22"/>
      <c r="AD77" s="23"/>
      <c r="AE77" s="23"/>
      <c r="AF77" s="23"/>
      <c r="AG77" s="23"/>
      <c r="AH77" s="23"/>
      <c r="AJ77" s="25"/>
      <c r="AK77" s="25"/>
      <c r="AL77" s="25"/>
      <c r="AM77" s="25"/>
      <c r="AN77" s="25"/>
    </row>
    <row r="78" spans="2:40" x14ac:dyDescent="0.2">
      <c r="B78" s="7"/>
      <c r="C78" s="8"/>
      <c r="D78" s="8"/>
      <c r="E78" s="14"/>
      <c r="F78" s="8"/>
      <c r="G78" s="8"/>
      <c r="H78" s="8"/>
      <c r="I78" s="19"/>
      <c r="J78" s="12"/>
      <c r="K78" s="13"/>
      <c r="L78" s="59"/>
      <c r="M78" s="73"/>
      <c r="N78" s="13"/>
      <c r="O78" s="172"/>
      <c r="P78" s="138"/>
      <c r="Q78" s="138"/>
      <c r="R78" s="138"/>
      <c r="S78" s="61"/>
      <c r="T78" s="19"/>
      <c r="U78" s="13"/>
      <c r="V78" s="170"/>
      <c r="W78" s="20"/>
      <c r="X78" s="8"/>
      <c r="Y78" s="21"/>
      <c r="Z78" s="22"/>
      <c r="AA78" s="22"/>
      <c r="AB78" s="22"/>
      <c r="AC78" s="22"/>
      <c r="AD78" s="23"/>
      <c r="AE78" s="23"/>
      <c r="AF78" s="23"/>
      <c r="AG78" s="23"/>
      <c r="AH78" s="23"/>
      <c r="AJ78" s="25"/>
      <c r="AK78" s="25"/>
      <c r="AL78" s="25"/>
      <c r="AM78" s="25"/>
      <c r="AN78" s="25"/>
    </row>
    <row r="79" spans="2:40" x14ac:dyDescent="0.2">
      <c r="B79" s="7"/>
      <c r="C79" s="8"/>
      <c r="D79" s="8"/>
      <c r="E79" s="14"/>
      <c r="F79" s="8"/>
      <c r="G79" s="8"/>
      <c r="H79" s="8"/>
      <c r="I79" s="19"/>
      <c r="J79" s="12"/>
      <c r="K79" s="13"/>
      <c r="L79" s="59"/>
      <c r="M79" s="73"/>
      <c r="N79" s="13"/>
      <c r="O79" s="138"/>
      <c r="P79" s="138"/>
      <c r="Q79" s="138"/>
      <c r="R79" s="138"/>
      <c r="S79" s="61"/>
      <c r="T79" s="19"/>
      <c r="U79" s="13"/>
      <c r="V79" s="170"/>
      <c r="W79" s="20"/>
      <c r="X79" s="8"/>
      <c r="Y79" s="21"/>
      <c r="Z79" s="22"/>
      <c r="AA79" s="22"/>
      <c r="AB79" s="22"/>
      <c r="AC79" s="22"/>
      <c r="AD79" s="23"/>
      <c r="AE79" s="23"/>
      <c r="AF79" s="23"/>
      <c r="AG79" s="23"/>
      <c r="AH79" s="23"/>
      <c r="AJ79" s="25"/>
      <c r="AK79" s="25"/>
      <c r="AL79" s="25"/>
      <c r="AM79" s="25"/>
      <c r="AN79" s="25"/>
    </row>
    <row r="80" spans="2:40" x14ac:dyDescent="0.2">
      <c r="B80" s="7" t="s">
        <v>103</v>
      </c>
      <c r="C80" s="8"/>
      <c r="D80" s="8"/>
      <c r="E80" s="14"/>
      <c r="F80" s="8"/>
      <c r="G80" s="8"/>
      <c r="H80" s="8"/>
      <c r="I80" s="19"/>
      <c r="J80" s="12"/>
      <c r="K80" s="13"/>
      <c r="L80" s="59"/>
      <c r="M80" s="73"/>
      <c r="N80" s="13"/>
      <c r="O80" s="138"/>
      <c r="P80" s="138"/>
      <c r="Q80" s="138"/>
      <c r="R80" s="138"/>
      <c r="S80" s="61"/>
      <c r="T80" s="19"/>
      <c r="U80" s="13"/>
      <c r="V80" s="170"/>
      <c r="W80" s="20"/>
      <c r="X80" s="8"/>
      <c r="Y80" s="21"/>
      <c r="Z80" s="22"/>
      <c r="AA80" s="22"/>
      <c r="AB80" s="22"/>
      <c r="AC80" s="22"/>
      <c r="AD80" s="23"/>
      <c r="AE80" s="23"/>
      <c r="AF80" s="23"/>
      <c r="AG80" s="23"/>
      <c r="AH80" s="23"/>
      <c r="AJ80" s="25"/>
      <c r="AK80" s="25"/>
      <c r="AL80" s="25"/>
      <c r="AM80" s="25"/>
      <c r="AN80" s="25"/>
    </row>
    <row r="81" spans="2:46" x14ac:dyDescent="0.2">
      <c r="B81" s="7"/>
      <c r="C81" s="8"/>
      <c r="D81" s="8"/>
      <c r="E81" s="14"/>
      <c r="F81" s="8"/>
      <c r="G81" s="8"/>
      <c r="H81" s="8"/>
      <c r="I81" s="19"/>
      <c r="J81" s="12"/>
      <c r="K81" s="13"/>
      <c r="L81" s="59"/>
      <c r="M81" s="73"/>
      <c r="N81" s="13"/>
      <c r="O81" s="138"/>
      <c r="P81" s="138"/>
      <c r="Q81" s="138"/>
      <c r="R81" s="138"/>
      <c r="S81" s="61"/>
      <c r="T81" s="19"/>
      <c r="U81" s="13"/>
      <c r="V81" s="170"/>
      <c r="W81" s="20"/>
      <c r="X81" s="8"/>
      <c r="Y81" s="21"/>
      <c r="Z81" s="22"/>
      <c r="AA81" s="22"/>
      <c r="AB81" s="22"/>
      <c r="AC81" s="22"/>
      <c r="AD81" s="23"/>
      <c r="AE81" s="23"/>
      <c r="AF81" s="23"/>
      <c r="AG81" s="23"/>
      <c r="AH81" s="23"/>
      <c r="AJ81" s="25"/>
      <c r="AK81" s="25"/>
      <c r="AL81" s="25"/>
      <c r="AM81" s="25"/>
      <c r="AN81" s="25"/>
    </row>
    <row r="82" spans="2:46" x14ac:dyDescent="0.2">
      <c r="B82" s="7"/>
      <c r="C82" s="8"/>
      <c r="D82" s="8"/>
      <c r="E82" s="30" t="s">
        <v>124</v>
      </c>
      <c r="F82" s="8"/>
      <c r="G82" s="8"/>
      <c r="H82" s="8"/>
      <c r="I82" s="11" t="s">
        <v>36</v>
      </c>
      <c r="J82" s="12">
        <v>0</v>
      </c>
      <c r="K82" s="13" t="s">
        <v>17</v>
      </c>
      <c r="L82" s="59">
        <v>100</v>
      </c>
      <c r="M82" s="73"/>
      <c r="N82" s="3"/>
      <c r="O82" s="6"/>
      <c r="P82" s="12"/>
      <c r="Q82" s="117"/>
      <c r="R82" s="117"/>
      <c r="S82" s="62"/>
      <c r="T82" s="19"/>
      <c r="U82" s="13"/>
      <c r="V82" s="170"/>
      <c r="W82" s="2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</row>
    <row r="83" spans="2:46" x14ac:dyDescent="0.2">
      <c r="B83" s="7"/>
      <c r="C83" s="8"/>
      <c r="D83" s="8"/>
      <c r="E83" s="14"/>
      <c r="F83" s="8"/>
      <c r="G83" s="8"/>
      <c r="H83" s="8"/>
      <c r="I83" s="11" t="s">
        <v>37</v>
      </c>
      <c r="J83" s="12">
        <v>25</v>
      </c>
      <c r="K83" s="13"/>
      <c r="L83" s="59"/>
      <c r="M83" s="73"/>
      <c r="N83" s="13"/>
      <c r="O83" s="13">
        <f>+N82</f>
        <v>0</v>
      </c>
      <c r="P83" s="13">
        <v>0</v>
      </c>
      <c r="Q83" s="16">
        <v>50</v>
      </c>
      <c r="R83" s="29">
        <f>+AO83</f>
        <v>0</v>
      </c>
      <c r="S83" s="61">
        <v>1650</v>
      </c>
      <c r="T83" s="5">
        <v>1</v>
      </c>
      <c r="U83" s="13">
        <f>IF(O83=0,1,T83)</f>
        <v>1</v>
      </c>
      <c r="V83" s="169">
        <f>+U83*R83</f>
        <v>0</v>
      </c>
      <c r="W83" s="20">
        <f>IF(O83=0,0,+U83*S83)</f>
        <v>0</v>
      </c>
      <c r="X83" s="8"/>
      <c r="Y83" s="21"/>
      <c r="Z83" s="22"/>
      <c r="AA83" s="22"/>
      <c r="AB83" s="22"/>
      <c r="AC83" s="22"/>
      <c r="AD83" s="23">
        <v>0</v>
      </c>
      <c r="AE83" s="23">
        <v>0.15</v>
      </c>
      <c r="AF83" s="23">
        <v>0.4</v>
      </c>
      <c r="AG83" s="23">
        <v>0.75</v>
      </c>
      <c r="AH83" s="23">
        <v>1</v>
      </c>
      <c r="AJ83" s="25">
        <f>IF($O83=0,AD83*Q83,0)</f>
        <v>0</v>
      </c>
      <c r="AK83" s="25">
        <f>IF($O83=25,AE83*Q83,0)</f>
        <v>0</v>
      </c>
      <c r="AL83" s="25">
        <f>IF($O83=50,AF83*Q83,0)</f>
        <v>0</v>
      </c>
      <c r="AM83" s="25">
        <f>IF($O83=75,AG83*Q83,0)</f>
        <v>0</v>
      </c>
      <c r="AN83" s="25">
        <f>IF($O83=100,AH83*Q83,0)</f>
        <v>0</v>
      </c>
      <c r="AO83" s="25">
        <f>SUM(AJ83:AN83)</f>
        <v>0</v>
      </c>
      <c r="AP83" s="64"/>
      <c r="AQ83" s="64"/>
      <c r="AR83" s="64"/>
      <c r="AS83" s="64"/>
      <c r="AT83" s="64"/>
    </row>
    <row r="84" spans="2:46" x14ac:dyDescent="0.2">
      <c r="B84" s="7"/>
      <c r="C84" s="8"/>
      <c r="D84" s="8"/>
      <c r="E84" s="14"/>
      <c r="F84" s="8"/>
      <c r="G84" s="8"/>
      <c r="H84" s="163"/>
      <c r="I84" s="19"/>
      <c r="J84" s="12"/>
      <c r="K84" s="13"/>
      <c r="L84" s="59"/>
      <c r="M84" s="73"/>
      <c r="N84" s="13"/>
      <c r="O84" s="138"/>
      <c r="P84" s="138"/>
      <c r="Q84" s="138"/>
      <c r="R84" s="138"/>
      <c r="S84" s="61"/>
      <c r="T84" s="19"/>
      <c r="U84" s="13"/>
      <c r="V84" s="13"/>
      <c r="W84" s="20"/>
      <c r="X84" s="8"/>
      <c r="Y84" s="21"/>
      <c r="Z84" s="22"/>
      <c r="AA84" s="22"/>
      <c r="AB84" s="22"/>
      <c r="AC84" s="22"/>
      <c r="AD84" s="23"/>
      <c r="AE84" s="23"/>
      <c r="AF84" s="23"/>
      <c r="AG84" s="23"/>
      <c r="AH84" s="23"/>
      <c r="AJ84" s="25"/>
      <c r="AK84" s="25"/>
      <c r="AL84" s="25"/>
      <c r="AM84" s="25"/>
      <c r="AN84" s="25"/>
    </row>
    <row r="85" spans="2:46" x14ac:dyDescent="0.2">
      <c r="B85" s="7"/>
      <c r="C85" s="8"/>
      <c r="D85" s="8"/>
      <c r="E85" s="14"/>
      <c r="F85" s="8"/>
      <c r="G85" s="8"/>
      <c r="H85" s="65"/>
      <c r="I85" s="19"/>
      <c r="J85" s="12"/>
      <c r="K85" s="13"/>
      <c r="L85" s="59"/>
      <c r="M85" s="73"/>
      <c r="N85" s="13"/>
      <c r="O85" s="138"/>
      <c r="P85" s="138"/>
      <c r="Q85" s="138"/>
      <c r="R85" s="138"/>
      <c r="S85" s="61"/>
      <c r="T85" s="19"/>
      <c r="U85" s="13"/>
      <c r="V85" s="13"/>
      <c r="W85" s="20"/>
      <c r="X85" s="8"/>
      <c r="Y85" s="21"/>
      <c r="Z85" s="22"/>
      <c r="AA85" s="22"/>
      <c r="AB85" s="22"/>
      <c r="AC85" s="22"/>
      <c r="AD85" s="23"/>
      <c r="AE85" s="23"/>
      <c r="AF85" s="23"/>
      <c r="AG85" s="23"/>
      <c r="AH85" s="23"/>
      <c r="AJ85" s="25"/>
      <c r="AK85" s="25"/>
      <c r="AL85" s="25"/>
      <c r="AM85" s="25"/>
      <c r="AN85" s="25"/>
    </row>
    <row r="86" spans="2:46" x14ac:dyDescent="0.2">
      <c r="B86" s="7"/>
      <c r="C86" s="8"/>
      <c r="D86" s="8"/>
      <c r="E86" s="14"/>
      <c r="F86" s="8"/>
      <c r="G86" s="8"/>
      <c r="H86" s="8"/>
      <c r="I86" s="19"/>
      <c r="J86" s="12"/>
      <c r="K86" s="13"/>
      <c r="L86" s="59"/>
      <c r="M86" s="73"/>
      <c r="N86" s="13"/>
      <c r="O86" s="138"/>
      <c r="P86" s="138"/>
      <c r="Q86" s="138"/>
      <c r="R86" s="138"/>
      <c r="S86" s="61"/>
      <c r="T86" s="19"/>
      <c r="U86" s="13"/>
      <c r="V86" s="13"/>
      <c r="W86" s="20"/>
      <c r="X86" s="8"/>
      <c r="Y86" s="21"/>
      <c r="Z86" s="22"/>
      <c r="AA86" s="22"/>
      <c r="AB86" s="22"/>
      <c r="AC86" s="22"/>
      <c r="AD86" s="23"/>
      <c r="AE86" s="23"/>
      <c r="AF86" s="23"/>
      <c r="AG86" s="23"/>
      <c r="AH86" s="23"/>
      <c r="AJ86" s="25"/>
      <c r="AK86" s="25"/>
      <c r="AL86" s="25"/>
      <c r="AM86" s="25"/>
      <c r="AN86" s="25"/>
    </row>
    <row r="87" spans="2:46" x14ac:dyDescent="0.2">
      <c r="B87" s="7"/>
      <c r="C87" s="8"/>
      <c r="D87" s="8"/>
      <c r="E87" s="14"/>
      <c r="F87" s="8"/>
      <c r="G87" s="8"/>
      <c r="H87" s="8"/>
      <c r="I87" s="19"/>
      <c r="J87" s="12"/>
      <c r="K87" s="13"/>
      <c r="L87" s="59"/>
      <c r="M87" s="73"/>
      <c r="N87" s="13"/>
      <c r="O87" s="138"/>
      <c r="P87" s="138"/>
      <c r="Q87" s="138"/>
      <c r="R87" s="138"/>
      <c r="S87" s="61"/>
      <c r="T87" s="19"/>
      <c r="U87" s="13"/>
      <c r="V87" s="13"/>
      <c r="W87" s="20"/>
      <c r="X87" s="8"/>
      <c r="Y87" s="21"/>
      <c r="Z87" s="22"/>
      <c r="AA87" s="22"/>
      <c r="AB87" s="22"/>
      <c r="AC87" s="22"/>
      <c r="AD87" s="23"/>
      <c r="AE87" s="23"/>
      <c r="AF87" s="23"/>
      <c r="AG87" s="23"/>
      <c r="AH87" s="23"/>
      <c r="AJ87" s="25"/>
      <c r="AK87" s="25"/>
      <c r="AL87" s="25"/>
      <c r="AM87" s="25"/>
      <c r="AN87" s="25"/>
    </row>
    <row r="88" spans="2:46" ht="13.5" thickBot="1" x14ac:dyDescent="0.25">
      <c r="B88" s="7"/>
      <c r="C88" s="8"/>
      <c r="D88" s="8"/>
      <c r="E88" s="180"/>
      <c r="F88" s="180"/>
      <c r="G88" s="180"/>
      <c r="H88" s="180"/>
      <c r="I88" s="19"/>
      <c r="J88" s="13"/>
      <c r="L88" s="65"/>
      <c r="M88" s="79"/>
      <c r="N88" s="77"/>
      <c r="O88" s="77"/>
      <c r="P88" s="77"/>
      <c r="Q88" s="76"/>
      <c r="R88" s="118"/>
      <c r="S88" s="119"/>
      <c r="T88" s="120"/>
      <c r="U88" s="77"/>
      <c r="V88" s="77"/>
      <c r="W88" s="82"/>
      <c r="Y88" s="21"/>
      <c r="Z88" s="21" t="s">
        <v>18</v>
      </c>
      <c r="AA88" s="21"/>
      <c r="AB88" s="21"/>
      <c r="AC88" s="21"/>
      <c r="AD88" s="21"/>
      <c r="AE88" s="21"/>
      <c r="AF88" s="21"/>
      <c r="AG88" s="21"/>
      <c r="AH88" s="21"/>
    </row>
    <row r="89" spans="2:46" x14ac:dyDescent="0.2">
      <c r="B89" s="66"/>
      <c r="C89" s="67"/>
      <c r="D89" s="67"/>
      <c r="E89" s="185"/>
      <c r="F89" s="185"/>
      <c r="G89" s="185"/>
      <c r="H89" s="185"/>
      <c r="I89" s="121"/>
      <c r="J89" s="69"/>
      <c r="K89" s="69"/>
      <c r="L89" s="122"/>
      <c r="M89" s="69"/>
      <c r="N89" s="69"/>
      <c r="O89" s="69"/>
      <c r="P89" s="69"/>
      <c r="Q89" s="69"/>
      <c r="R89" s="123"/>
      <c r="S89" s="69"/>
      <c r="T89" s="121"/>
      <c r="U89" s="69"/>
      <c r="V89" s="69"/>
      <c r="W89" s="70"/>
      <c r="Y89" s="21"/>
      <c r="Z89" s="21"/>
      <c r="AA89" s="21"/>
      <c r="AB89" s="21"/>
      <c r="AC89" s="21"/>
      <c r="AD89" s="21"/>
      <c r="AE89" s="21"/>
      <c r="AF89" s="21"/>
      <c r="AG89" s="21"/>
      <c r="AH89" s="21"/>
    </row>
    <row r="90" spans="2:46" x14ac:dyDescent="0.2">
      <c r="B90" s="7"/>
      <c r="C90" s="8"/>
      <c r="D90" s="8"/>
      <c r="E90" s="180"/>
      <c r="F90" s="180"/>
      <c r="G90" s="180"/>
      <c r="H90" s="180"/>
      <c r="I90" s="19"/>
      <c r="J90" s="13" t="s">
        <v>44</v>
      </c>
      <c r="K90" s="13"/>
      <c r="L90" s="60"/>
      <c r="M90" s="13"/>
      <c r="N90" s="13"/>
      <c r="O90" s="13">
        <f>SUM(P20:P84)</f>
        <v>-175</v>
      </c>
      <c r="Q90" s="13"/>
      <c r="R90" s="29"/>
      <c r="S90" s="13"/>
      <c r="T90" s="19"/>
      <c r="U90" s="13"/>
      <c r="V90" s="13"/>
      <c r="W90" s="26"/>
      <c r="Y90" s="21"/>
      <c r="Z90" s="183" t="s">
        <v>19</v>
      </c>
      <c r="AA90" s="183"/>
      <c r="AB90" s="183"/>
      <c r="AC90" s="183"/>
      <c r="AD90" s="183"/>
      <c r="AE90" s="183"/>
      <c r="AF90" s="183"/>
      <c r="AG90" s="183"/>
      <c r="AH90" s="183"/>
    </row>
    <row r="91" spans="2:46" x14ac:dyDescent="0.2">
      <c r="B91" s="7"/>
      <c r="C91" s="8"/>
      <c r="D91" s="8"/>
      <c r="E91" s="180"/>
      <c r="F91" s="180"/>
      <c r="G91" s="180"/>
      <c r="H91" s="180"/>
      <c r="I91" s="19"/>
      <c r="J91" s="13" t="s">
        <v>21</v>
      </c>
      <c r="K91" s="13"/>
      <c r="L91" s="60"/>
      <c r="M91" s="13"/>
      <c r="N91" s="13"/>
      <c r="O91" s="13">
        <f>SUM(Q20:Q83)</f>
        <v>1025</v>
      </c>
      <c r="P91" s="13"/>
      <c r="R91" s="29"/>
      <c r="S91" s="13"/>
      <c r="T91" s="19"/>
      <c r="U91" s="13"/>
      <c r="V91" s="13"/>
      <c r="W91" s="26"/>
      <c r="Y91" s="21"/>
      <c r="Z91" s="161"/>
      <c r="AA91" s="161"/>
      <c r="AB91" s="161"/>
      <c r="AC91" s="161"/>
      <c r="AD91" s="161"/>
      <c r="AE91" s="161"/>
      <c r="AF91" s="161"/>
      <c r="AG91" s="161"/>
      <c r="AH91" s="161"/>
    </row>
    <row r="92" spans="2:46" x14ac:dyDescent="0.2">
      <c r="B92" s="7"/>
      <c r="C92" s="8"/>
      <c r="D92" s="8"/>
      <c r="E92" s="180"/>
      <c r="F92" s="180"/>
      <c r="G92" s="180"/>
      <c r="H92" s="180"/>
      <c r="I92" s="19"/>
      <c r="J92" s="13" t="s">
        <v>28</v>
      </c>
      <c r="L92" s="65"/>
      <c r="M92" s="13"/>
      <c r="N92" s="13"/>
      <c r="O92" s="13"/>
      <c r="P92" s="13"/>
      <c r="Q92" s="8"/>
      <c r="R92" s="29">
        <f>SUM(R20:R85)</f>
        <v>-175</v>
      </c>
      <c r="S92" s="13"/>
      <c r="T92" s="19"/>
      <c r="U92" s="13"/>
      <c r="V92" s="29">
        <f>SUM(V20:V85)</f>
        <v>-175</v>
      </c>
      <c r="W92" s="26" t="s">
        <v>11</v>
      </c>
      <c r="Y92" s="21"/>
      <c r="Z92" s="161"/>
      <c r="AA92" s="161"/>
      <c r="AB92" s="161"/>
      <c r="AC92" s="161"/>
      <c r="AD92" s="161"/>
      <c r="AE92" s="161"/>
      <c r="AF92" s="161"/>
      <c r="AG92" s="161"/>
      <c r="AH92" s="161"/>
    </row>
    <row r="93" spans="2:46" x14ac:dyDescent="0.2">
      <c r="B93" s="7"/>
      <c r="C93" s="8"/>
      <c r="D93" s="8"/>
      <c r="E93" s="180"/>
      <c r="F93" s="180"/>
      <c r="G93" s="180"/>
      <c r="H93" s="180"/>
      <c r="I93" s="19"/>
      <c r="J93" s="13"/>
      <c r="K93" s="13"/>
      <c r="L93" s="60"/>
      <c r="M93" s="13"/>
      <c r="N93" s="13"/>
      <c r="O93" s="13"/>
      <c r="P93" s="13"/>
      <c r="Q93" s="13"/>
      <c r="R93" s="29"/>
      <c r="S93" s="13"/>
      <c r="T93" s="19"/>
      <c r="U93" s="13"/>
      <c r="V93" s="13"/>
      <c r="W93" s="26"/>
      <c r="Y93" s="21"/>
      <c r="Z93" s="161"/>
      <c r="AA93" s="161"/>
      <c r="AB93" s="161"/>
      <c r="AC93" s="161"/>
      <c r="AD93" s="161"/>
      <c r="AE93" s="161"/>
      <c r="AF93" s="161"/>
      <c r="AG93" s="161"/>
      <c r="AH93" s="161"/>
    </row>
    <row r="94" spans="2:46" ht="25.5" x14ac:dyDescent="0.2">
      <c r="B94" s="124"/>
      <c r="C94" s="125"/>
      <c r="D94" s="125"/>
      <c r="E94" s="182"/>
      <c r="F94" s="182"/>
      <c r="G94" s="182"/>
      <c r="H94" s="182"/>
      <c r="I94" s="126"/>
      <c r="J94" s="127"/>
      <c r="K94" s="127"/>
      <c r="L94" s="128"/>
      <c r="M94" s="127"/>
      <c r="N94" s="127"/>
      <c r="O94" s="127"/>
      <c r="P94" s="127"/>
      <c r="Q94" s="127"/>
      <c r="R94" s="129">
        <f>+R96-R92</f>
        <v>0</v>
      </c>
      <c r="S94" s="130" t="s">
        <v>22</v>
      </c>
      <c r="T94" s="131"/>
      <c r="U94" s="132">
        <f>ROUND(AVERAGE(U20:U88),2)</f>
        <v>1</v>
      </c>
      <c r="V94" s="132"/>
      <c r="W94" s="133" t="s">
        <v>55</v>
      </c>
      <c r="Y94" s="21"/>
      <c r="Z94" s="161"/>
      <c r="AA94" s="161"/>
      <c r="AB94" s="161"/>
      <c r="AC94" s="161"/>
      <c r="AD94" s="161"/>
      <c r="AE94" s="161"/>
      <c r="AF94" s="161"/>
      <c r="AG94" s="161"/>
      <c r="AH94" s="161"/>
    </row>
    <row r="95" spans="2:46" x14ac:dyDescent="0.2">
      <c r="B95" s="7"/>
      <c r="C95" s="8"/>
      <c r="D95" s="8"/>
      <c r="E95" s="180"/>
      <c r="F95" s="180"/>
      <c r="G95" s="180"/>
      <c r="H95" s="180"/>
      <c r="I95" s="19"/>
      <c r="J95" s="13"/>
      <c r="K95" s="13"/>
      <c r="L95" s="60"/>
      <c r="M95" s="13"/>
      <c r="N95" s="13"/>
      <c r="O95" s="13"/>
      <c r="P95" s="13"/>
      <c r="Q95" s="13"/>
      <c r="R95" s="29"/>
      <c r="S95" s="13"/>
      <c r="T95" s="13"/>
      <c r="U95" s="13"/>
      <c r="V95" s="13"/>
      <c r="W95" s="26"/>
      <c r="Y95" s="21"/>
      <c r="Z95" s="21"/>
      <c r="AA95" s="21"/>
      <c r="AB95" s="21"/>
      <c r="AC95" s="21"/>
      <c r="AD95" s="21"/>
      <c r="AE95" s="21"/>
      <c r="AF95" s="21"/>
      <c r="AG95" s="21"/>
      <c r="AH95" s="21"/>
    </row>
    <row r="96" spans="2:46" ht="13.5" thickBot="1" x14ac:dyDescent="0.25">
      <c r="B96" s="75"/>
      <c r="C96" s="76"/>
      <c r="D96" s="76"/>
      <c r="E96" s="177"/>
      <c r="F96" s="177"/>
      <c r="G96" s="177"/>
      <c r="H96" s="177"/>
      <c r="I96" s="120"/>
      <c r="J96" s="77"/>
      <c r="K96" s="77"/>
      <c r="L96" s="134"/>
      <c r="M96" s="77"/>
      <c r="N96" s="77"/>
      <c r="O96" s="77" t="s">
        <v>51</v>
      </c>
      <c r="P96" s="77"/>
      <c r="Q96" s="77"/>
      <c r="R96" s="118">
        <f>+U94*R92</f>
        <v>-175</v>
      </c>
      <c r="S96" s="77" t="s">
        <v>20</v>
      </c>
      <c r="T96" s="77"/>
      <c r="U96" s="77"/>
      <c r="V96" s="77"/>
      <c r="W96" s="135"/>
      <c r="Y96" s="21"/>
      <c r="AA96" s="21"/>
      <c r="AB96" s="21"/>
      <c r="AC96" s="21"/>
      <c r="AD96" s="21"/>
      <c r="AE96" s="21"/>
      <c r="AF96" s="21"/>
      <c r="AG96" s="21"/>
      <c r="AH96" s="21"/>
    </row>
    <row r="97" spans="2:34" x14ac:dyDescent="0.2">
      <c r="B97" s="8"/>
      <c r="C97" s="8"/>
      <c r="D97" s="8"/>
      <c r="E97" s="160"/>
      <c r="F97" s="160"/>
      <c r="G97" s="160"/>
      <c r="H97" s="160"/>
      <c r="I97" s="13"/>
      <c r="J97" s="13"/>
      <c r="K97" s="13"/>
      <c r="L97" s="60"/>
      <c r="M97" s="13"/>
      <c r="N97" s="13"/>
      <c r="O97" s="13"/>
      <c r="P97" s="13"/>
      <c r="Q97" s="13"/>
      <c r="R97" s="29"/>
      <c r="S97" s="13"/>
      <c r="T97" s="13"/>
      <c r="U97" s="13"/>
      <c r="V97" s="13"/>
      <c r="W97" s="8"/>
      <c r="Y97" s="21"/>
      <c r="AA97" s="21"/>
      <c r="AB97" s="21"/>
      <c r="AC97" s="21"/>
      <c r="AD97" s="21"/>
      <c r="AE97" s="21"/>
      <c r="AF97" s="21"/>
      <c r="AG97" s="21"/>
      <c r="AH97" s="21"/>
    </row>
    <row r="98" spans="2:34" x14ac:dyDescent="0.2">
      <c r="B98" s="8"/>
      <c r="C98" s="8"/>
      <c r="D98" s="8"/>
      <c r="E98" s="160"/>
      <c r="F98" s="160"/>
      <c r="G98" s="160"/>
      <c r="H98" s="160"/>
      <c r="I98" s="13"/>
      <c r="J98" s="13"/>
      <c r="K98" s="13"/>
      <c r="L98" s="60"/>
      <c r="M98" s="13"/>
      <c r="N98" s="13"/>
      <c r="O98" s="13" t="s">
        <v>52</v>
      </c>
      <c r="Q98" s="136">
        <v>750000</v>
      </c>
      <c r="R98" s="29"/>
      <c r="S98" s="13"/>
      <c r="T98" s="13"/>
      <c r="U98" s="13"/>
      <c r="V98" s="13"/>
      <c r="W98" s="8"/>
      <c r="Y98" s="21"/>
      <c r="AA98" s="21"/>
      <c r="AB98" s="21"/>
      <c r="AC98" s="21"/>
      <c r="AD98" s="21"/>
      <c r="AE98" s="21"/>
      <c r="AF98" s="21"/>
      <c r="AG98" s="21"/>
      <c r="AH98" s="21"/>
    </row>
    <row r="99" spans="2:34" x14ac:dyDescent="0.2">
      <c r="B99" s="8"/>
      <c r="C99" s="8"/>
      <c r="D99" s="8"/>
      <c r="E99" s="160"/>
      <c r="F99" s="160"/>
      <c r="G99" s="160"/>
      <c r="H99" s="160"/>
      <c r="I99" s="13"/>
      <c r="J99" s="13"/>
      <c r="K99" s="13"/>
      <c r="L99" s="60"/>
      <c r="M99" s="13"/>
      <c r="N99" s="13"/>
      <c r="O99" s="13" t="s">
        <v>53</v>
      </c>
      <c r="P99" s="13"/>
      <c r="Q99" s="136">
        <f>+R96/3000*Q98</f>
        <v>-43750</v>
      </c>
      <c r="R99" s="29"/>
      <c r="S99" s="13"/>
      <c r="T99" s="13"/>
      <c r="U99" s="13"/>
      <c r="V99" s="13"/>
      <c r="W99" s="8"/>
      <c r="Y99" s="21"/>
      <c r="AA99" s="21"/>
      <c r="AB99" s="21"/>
      <c r="AC99" s="21"/>
      <c r="AD99" s="21"/>
      <c r="AE99" s="21"/>
      <c r="AF99" s="21"/>
      <c r="AG99" s="21"/>
      <c r="AH99" s="21"/>
    </row>
    <row r="100" spans="2:34" x14ac:dyDescent="0.2">
      <c r="E100" s="176"/>
      <c r="F100" s="176"/>
      <c r="G100" s="176"/>
      <c r="H100" s="176"/>
    </row>
    <row r="101" spans="2:34" x14ac:dyDescent="0.2">
      <c r="E101" s="176"/>
      <c r="F101" s="176"/>
      <c r="G101" s="176"/>
      <c r="H101" s="176"/>
    </row>
    <row r="102" spans="2:34" x14ac:dyDescent="0.2">
      <c r="B102" s="64" t="s">
        <v>91</v>
      </c>
      <c r="C102" s="64" t="s">
        <v>1</v>
      </c>
      <c r="D102" s="64"/>
      <c r="E102" s="181"/>
      <c r="F102" s="181"/>
      <c r="G102" s="181"/>
      <c r="H102" s="181"/>
    </row>
    <row r="103" spans="2:34" x14ac:dyDescent="0.2">
      <c r="B103" s="64"/>
      <c r="C103" s="64"/>
      <c r="D103" s="64"/>
      <c r="E103" s="179"/>
      <c r="F103" s="179"/>
      <c r="G103" s="179"/>
      <c r="H103" s="179"/>
    </row>
    <row r="104" spans="2:34" x14ac:dyDescent="0.2">
      <c r="B104" s="64" t="s">
        <v>92</v>
      </c>
      <c r="C104" s="64" t="s">
        <v>1</v>
      </c>
      <c r="D104" s="64"/>
      <c r="E104" s="181"/>
      <c r="F104" s="181"/>
      <c r="G104" s="181"/>
      <c r="H104" s="181"/>
    </row>
    <row r="105" spans="2:34" x14ac:dyDescent="0.2">
      <c r="B105" s="64" t="s">
        <v>93</v>
      </c>
      <c r="C105" s="64" t="s">
        <v>1</v>
      </c>
      <c r="D105" s="64"/>
      <c r="E105" s="181"/>
      <c r="F105" s="181"/>
      <c r="G105" s="181"/>
      <c r="H105" s="181"/>
    </row>
    <row r="106" spans="2:34" x14ac:dyDescent="0.2">
      <c r="B106" s="64"/>
      <c r="C106" s="64"/>
      <c r="D106" s="64"/>
      <c r="E106" s="179"/>
      <c r="F106" s="179"/>
      <c r="G106" s="179"/>
      <c r="H106" s="179"/>
    </row>
    <row r="107" spans="2:34" x14ac:dyDescent="0.2">
      <c r="B107" s="64" t="s">
        <v>94</v>
      </c>
      <c r="C107" s="64" t="s">
        <v>1</v>
      </c>
      <c r="D107" s="64"/>
      <c r="E107" s="178"/>
      <c r="F107" s="178"/>
      <c r="G107" s="178"/>
      <c r="H107" s="178"/>
    </row>
    <row r="108" spans="2:34" x14ac:dyDescent="0.2">
      <c r="B108" s="64"/>
      <c r="C108" s="64"/>
      <c r="D108" s="64"/>
      <c r="E108" s="178"/>
      <c r="F108" s="178"/>
      <c r="G108" s="178"/>
      <c r="H108" s="178"/>
    </row>
    <row r="109" spans="2:34" x14ac:dyDescent="0.2">
      <c r="B109" s="64"/>
      <c r="C109" s="64"/>
      <c r="D109" s="64"/>
      <c r="E109" s="178"/>
      <c r="F109" s="178"/>
      <c r="G109" s="178"/>
      <c r="H109" s="178"/>
    </row>
    <row r="110" spans="2:34" x14ac:dyDescent="0.2">
      <c r="B110" s="64"/>
      <c r="C110" s="64"/>
      <c r="D110" s="64"/>
      <c r="E110" s="178"/>
      <c r="F110" s="178"/>
      <c r="G110" s="178"/>
      <c r="H110" s="178"/>
    </row>
    <row r="111" spans="2:34" x14ac:dyDescent="0.2">
      <c r="B111" s="64"/>
      <c r="C111" s="64"/>
      <c r="D111" s="64"/>
      <c r="E111" s="178"/>
      <c r="F111" s="178"/>
      <c r="G111" s="178"/>
      <c r="H111" s="178"/>
    </row>
    <row r="112" spans="2:34" x14ac:dyDescent="0.2">
      <c r="E112" s="176"/>
      <c r="F112" s="176"/>
      <c r="G112" s="176"/>
      <c r="H112" s="176"/>
    </row>
    <row r="113" spans="5:8" x14ac:dyDescent="0.2">
      <c r="E113" s="176"/>
      <c r="F113" s="176"/>
      <c r="G113" s="176"/>
      <c r="H113" s="176"/>
    </row>
    <row r="114" spans="5:8" x14ac:dyDescent="0.2">
      <c r="E114" s="176"/>
      <c r="F114" s="176"/>
      <c r="G114" s="176"/>
      <c r="H114" s="176"/>
    </row>
  </sheetData>
  <sheetProtection algorithmName="SHA-512" hashValue="/YUKjt7JosdiIdSKfcP/tIu45V5ciN8u3KgYYlG2O4X1wJH7pWMBORqUXzrIAmkaEt7P/CvCQiktAtqKf7E0Xg==" saltValue="kfsnM/Flla7egAVgbt3hAA==" spinCount="100000" sheet="1" objects="1" scenarios="1"/>
  <mergeCells count="38">
    <mergeCell ref="E14:H14"/>
    <mergeCell ref="E91:H91"/>
    <mergeCell ref="Z90:AH90"/>
    <mergeCell ref="E5:H5"/>
    <mergeCell ref="E8:H8"/>
    <mergeCell ref="E13:H13"/>
    <mergeCell ref="E9:H9"/>
    <mergeCell ref="E88:H88"/>
    <mergeCell ref="E89:H89"/>
    <mergeCell ref="E7:H7"/>
    <mergeCell ref="S8:W13"/>
    <mergeCell ref="D19:H19"/>
    <mergeCell ref="E21:H21"/>
    <mergeCell ref="Z8:AH9"/>
    <mergeCell ref="Z10:AH11"/>
    <mergeCell ref="Z13:AH14"/>
    <mergeCell ref="E105:H105"/>
    <mergeCell ref="E92:H92"/>
    <mergeCell ref="E93:H93"/>
    <mergeCell ref="E94:H94"/>
    <mergeCell ref="D22:H22"/>
    <mergeCell ref="E40:H40"/>
    <mergeCell ref="N15:T15"/>
    <mergeCell ref="E113:H113"/>
    <mergeCell ref="E114:H114"/>
    <mergeCell ref="E112:H112"/>
    <mergeCell ref="E15:H15"/>
    <mergeCell ref="E107:H111"/>
    <mergeCell ref="E106:H106"/>
    <mergeCell ref="E90:H90"/>
    <mergeCell ref="E95:H95"/>
    <mergeCell ref="E96:H96"/>
    <mergeCell ref="E100:H100"/>
    <mergeCell ref="E101:H101"/>
    <mergeCell ref="E16:H16"/>
    <mergeCell ref="E102:H102"/>
    <mergeCell ref="E103:H103"/>
    <mergeCell ref="E104:H104"/>
  </mergeCells>
  <phoneticPr fontId="6" type="noConversion"/>
  <conditionalFormatting sqref="N15">
    <cfRule type="containsText" dxfId="0" priority="1" operator="containsText" text="niet">
      <formula>NOT(ISERROR(SEARCH("niet",N15)))</formula>
    </cfRule>
  </conditionalFormatting>
  <dataValidations xWindow="800" yWindow="747" count="4">
    <dataValidation type="whole" allowBlank="1" showInputMessage="1" showErrorMessage="1" sqref="N47 N21 N40:N45" xr:uid="{00000000-0002-0000-0000-000000000000}">
      <formula1>J21</formula1>
      <formula2>L21</formula2>
    </dataValidation>
    <dataValidation type="list" allowBlank="1" showInputMessage="1" showErrorMessage="1" sqref="T21 T41:T42" xr:uid="{00000000-0002-0000-0000-000001000000}">
      <formula1>$C$11:$C$19</formula1>
    </dataValidation>
    <dataValidation type="whole" allowBlank="1" showInputMessage="1" showErrorMessage="1" sqref="K89:M89" xr:uid="{00000000-0002-0000-0000-000002000000}">
      <formula1>AR10</formula1>
      <formula2>#REF!</formula2>
    </dataValidation>
    <dataValidation type="list" allowBlank="1" showInputMessage="1" showErrorMessage="1" sqref="N24 N27 N31" xr:uid="{1A5E55B8-9039-4F8C-B377-5DF1C1BE87CF}">
      <formula1>$AC$23:$AK$23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8">
        <x14:dataValidation type="list" allowBlank="1" showInputMessage="1" showErrorMessage="1" xr:uid="{00000000-0002-0000-0000-000003000000}">
          <x14:formula1>
            <xm:f>Invulwaarden!$B$8:$B$9</xm:f>
          </x14:formula1>
          <xm:sqref>N13 N59 N46 N48 N57 N8 N10:N11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T46 T20 T57 T62 T51 T83 T77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N50 N61 N82</xm:sqref>
        </x14:dataValidation>
        <x14:dataValidation type="list" allowBlank="1" showInputMessage="1" showErrorMessage="1" xr:uid="{B8135373-4B67-4196-A3F8-BAF81D2834A3}">
          <x14:formula1>
            <xm:f>Invulwaarden!$H$8:$H$29</xm:f>
          </x14:formula1>
          <xm:sqref>N38</xm:sqref>
        </x14:dataValidation>
        <x14:dataValidation type="list" allowBlank="1" showInputMessage="1" showErrorMessage="1" xr:uid="{6012CDDF-4560-443A-9602-7E724AAB46F3}">
          <x14:formula1>
            <xm:f>Invulwaarden!$J$8:$J$48</xm:f>
          </x14:formula1>
          <xm:sqref>N68</xm:sqref>
        </x14:dataValidation>
        <x14:dataValidation type="list" allowBlank="1" showInputMessage="1" showErrorMessage="1" xr:uid="{D8F8102C-416C-4C36-A5CB-370F2D9F0CF9}">
          <x14:formula1>
            <xm:f>Invulwaarden!$K$8:$K$39</xm:f>
          </x14:formula1>
          <xm:sqref>N70</xm:sqref>
        </x14:dataValidation>
        <x14:dataValidation type="list" allowBlank="1" showInputMessage="1" showErrorMessage="1" xr:uid="{0107854E-17A7-417D-BA95-B88704F6E76C}">
          <x14:formula1>
            <xm:f>Invulwaarden!$L$8:$L$39</xm:f>
          </x14:formula1>
          <xm:sqref>N72</xm:sqref>
        </x14:dataValidation>
        <x14:dataValidation type="list" allowBlank="1" showInputMessage="1" showErrorMessage="1" xr:uid="{6B94A9DB-D9B7-4759-9B96-2E1695E43D29}">
          <x14:formula1>
            <xm:f>Invulwaarden!$M$8:$M$39</xm:f>
          </x14:formula1>
          <xm:sqref>N74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K11" sqref="K11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4" t="str">
        <f>+'EMVI-vragenlijst'!B3</f>
        <v>Bestek 2023-4025</v>
      </c>
      <c r="C2" s="64"/>
      <c r="D2" s="64" t="str">
        <f>+'EMVI-vragenlijst'!E3</f>
        <v>Erp-oost klimaatrobuust</v>
      </c>
    </row>
    <row r="3" spans="2:20" x14ac:dyDescent="0.2">
      <c r="B3" t="s">
        <v>87</v>
      </c>
    </row>
    <row r="5" spans="2:20" x14ac:dyDescent="0.2">
      <c r="B5" t="s">
        <v>57</v>
      </c>
      <c r="C5" s="32" t="s">
        <v>58</v>
      </c>
      <c r="D5" s="197"/>
      <c r="E5" s="197"/>
      <c r="F5" s="197"/>
      <c r="G5" s="197"/>
    </row>
    <row r="6" spans="2:20" x14ac:dyDescent="0.2">
      <c r="B6" t="s">
        <v>59</v>
      </c>
      <c r="C6" s="32" t="s">
        <v>58</v>
      </c>
      <c r="D6" t="s">
        <v>60</v>
      </c>
      <c r="E6" s="137"/>
      <c r="F6" t="s">
        <v>61</v>
      </c>
      <c r="G6" s="137"/>
      <c r="H6" s="33"/>
      <c r="I6" s="33"/>
    </row>
    <row r="7" spans="2:20" x14ac:dyDescent="0.2">
      <c r="B7" t="s">
        <v>62</v>
      </c>
      <c r="D7" s="34">
        <f>+'EMVI-vragenlijst'!O51/100</f>
        <v>0</v>
      </c>
      <c r="K7" t="s">
        <v>63</v>
      </c>
      <c r="N7" s="34">
        <f>+'EMVI-vragenlijst'!O62/100</f>
        <v>0</v>
      </c>
    </row>
    <row r="10" spans="2:20" ht="13.5" thickBot="1" x14ac:dyDescent="0.25"/>
    <row r="11" spans="2:20" ht="13.5" thickBot="1" x14ac:dyDescent="0.25">
      <c r="B11" s="35"/>
      <c r="C11" s="36" t="s">
        <v>60</v>
      </c>
      <c r="D11" s="36" t="s">
        <v>64</v>
      </c>
      <c r="E11" s="36" t="s">
        <v>65</v>
      </c>
      <c r="F11" s="36" t="s">
        <v>66</v>
      </c>
      <c r="G11" s="37" t="s">
        <v>67</v>
      </c>
      <c r="I11" s="38" t="s">
        <v>68</v>
      </c>
      <c r="L11" s="35"/>
      <c r="M11" s="36" t="s">
        <v>60</v>
      </c>
      <c r="N11" s="36" t="s">
        <v>64</v>
      </c>
      <c r="O11" s="36" t="s">
        <v>65</v>
      </c>
      <c r="P11" s="36" t="s">
        <v>66</v>
      </c>
      <c r="Q11" s="37" t="s">
        <v>67</v>
      </c>
      <c r="S11" s="38" t="s">
        <v>68</v>
      </c>
    </row>
    <row r="12" spans="2:20" x14ac:dyDescent="0.2">
      <c r="B12" s="39" t="s">
        <v>69</v>
      </c>
      <c r="C12" s="40" t="str">
        <f>IF(COUNTA(C20:C27)=0,"-",COUNTA(C20:C27))</f>
        <v>-</v>
      </c>
      <c r="D12" s="40" t="str">
        <f>IF(COUNTA(D20:D27)=0,"-",COUNTA(D20:D27))</f>
        <v>-</v>
      </c>
      <c r="E12" s="40" t="str">
        <f>IF(COUNTA(E20:E27)=0,"-",COUNTA(E20:E27))</f>
        <v>-</v>
      </c>
      <c r="F12" s="40" t="str">
        <f>IF(COUNTA(F20:F27)=0,"-",COUNTA(F20:F27))</f>
        <v>-</v>
      </c>
      <c r="G12" s="39" t="str">
        <f>IF(COUNTA(G20:G27)=0,"-",COUNTA(G20:G27))</f>
        <v>-</v>
      </c>
      <c r="I12" s="39">
        <f>SUM(C12:G12)</f>
        <v>0</v>
      </c>
      <c r="L12" s="39" t="s">
        <v>70</v>
      </c>
      <c r="M12" s="40" t="str">
        <f>IF(COUNTA(M20:M27)=0,"-",COUNTA(M20:M27))</f>
        <v>-</v>
      </c>
      <c r="N12" s="40" t="str">
        <f>IF(COUNTA(N20:N27)=0,"-",COUNTA(N20:N27))</f>
        <v>-</v>
      </c>
      <c r="O12" s="40" t="str">
        <f>IF(COUNTA(O20:O27)=0,"-",COUNTA(O20:O27))</f>
        <v>-</v>
      </c>
      <c r="P12" s="40" t="str">
        <f>IF(COUNTA(P20:P27)=0,"-",COUNTA(P20:P27))</f>
        <v>-</v>
      </c>
      <c r="Q12" s="39" t="str">
        <f>IF(COUNTA(Q20:Q27)=0,"-",COUNTA(Q20:Q27))</f>
        <v>-</v>
      </c>
      <c r="S12" s="39">
        <f>SUM(M12:Q12)</f>
        <v>0</v>
      </c>
    </row>
    <row r="13" spans="2:20" x14ac:dyDescent="0.2">
      <c r="B13" s="41" t="s">
        <v>71</v>
      </c>
      <c r="C13" s="42" t="str">
        <f>IF(COUNTA(C29:C40)=0,"-",COUNTA(C29:C40))</f>
        <v>-</v>
      </c>
      <c r="D13" s="43" t="str">
        <f>IF(COUNTA(D29:D40)=0,"-",COUNTA(D29:D40))</f>
        <v>-</v>
      </c>
      <c r="E13" s="43" t="str">
        <f>IF(COUNTA(E29:E40)=0,"-",COUNTA(E29:E40))</f>
        <v>-</v>
      </c>
      <c r="F13" s="43" t="str">
        <f>IF(COUNTA(F29:F40)=0,"-",COUNTA(F29:F40))</f>
        <v>-</v>
      </c>
      <c r="G13" s="41" t="str">
        <f>IF(COUNTA(G29:G40)=0,"-",COUNTA(G29:G40))</f>
        <v>-</v>
      </c>
      <c r="I13" s="41">
        <f t="shared" ref="I13:I14" si="0">SUM(C13:G13)</f>
        <v>0</v>
      </c>
      <c r="L13" s="41" t="s">
        <v>72</v>
      </c>
      <c r="M13" s="42" t="str">
        <f>IF(COUNTA(M29:M40)=0,"-",COUNTA(M29:M40))</f>
        <v>-</v>
      </c>
      <c r="N13" s="43" t="str">
        <f>IF(COUNTA(N29:N40)=0,"-",COUNTA(N29:N40))</f>
        <v>-</v>
      </c>
      <c r="O13" s="43" t="str">
        <f>IF(COUNTA(O29:O40)=0,"-",COUNTA(O29:O40))</f>
        <v>-</v>
      </c>
      <c r="P13" s="43" t="str">
        <f>IF(COUNTA(P29:P40)=0,"-",COUNTA(P29:P40))</f>
        <v>-</v>
      </c>
      <c r="Q13" s="41" t="str">
        <f>IF(COUNTA(Q29:Q40)=0,"-",COUNTA(Q29:Q40))</f>
        <v>-</v>
      </c>
      <c r="S13" s="41">
        <f t="shared" ref="S13:S14" si="1">SUM(M13:Q13)</f>
        <v>0</v>
      </c>
    </row>
    <row r="14" spans="2:20" ht="13.5" thickBot="1" x14ac:dyDescent="0.25">
      <c r="B14" s="44" t="s">
        <v>73</v>
      </c>
      <c r="C14" s="45" t="str">
        <f>IF(COUNTA(C42:C66)=0,"-",COUNTA(C42:C66))</f>
        <v>-</v>
      </c>
      <c r="D14" s="46" t="str">
        <f t="shared" ref="D14:G14" si="2">IF(COUNTA(D42:D66)=0,"-",COUNTA(D42:D66))</f>
        <v>-</v>
      </c>
      <c r="E14" s="46" t="str">
        <f t="shared" si="2"/>
        <v>-</v>
      </c>
      <c r="F14" s="46" t="str">
        <f t="shared" si="2"/>
        <v>-</v>
      </c>
      <c r="G14" s="44" t="str">
        <f t="shared" si="2"/>
        <v>-</v>
      </c>
      <c r="I14" s="44">
        <f t="shared" si="0"/>
        <v>0</v>
      </c>
      <c r="L14" s="44" t="s">
        <v>74</v>
      </c>
      <c r="M14" s="45" t="str">
        <f>IF(COUNTA(M42:M66)=0,"-",COUNTA(M42:M66))</f>
        <v>-</v>
      </c>
      <c r="N14" s="46" t="str">
        <f t="shared" ref="N14:Q14" si="3">IF(COUNTA(N42:N66)=0,"-",COUNTA(N42:N66))</f>
        <v>-</v>
      </c>
      <c r="O14" s="46" t="str">
        <f t="shared" si="3"/>
        <v>-</v>
      </c>
      <c r="P14" s="46" t="str">
        <f t="shared" si="3"/>
        <v>-</v>
      </c>
      <c r="Q14" s="44" t="str">
        <f t="shared" si="3"/>
        <v>-</v>
      </c>
      <c r="S14" s="44">
        <f t="shared" si="1"/>
        <v>0</v>
      </c>
    </row>
    <row r="15" spans="2:20" x14ac:dyDescent="0.2">
      <c r="B15" s="47"/>
      <c r="C15" s="48"/>
      <c r="D15" s="49"/>
      <c r="E15" s="49"/>
      <c r="F15" s="49"/>
      <c r="G15" s="50"/>
      <c r="I15" s="51"/>
      <c r="L15" s="47"/>
      <c r="M15" s="48"/>
      <c r="N15" s="49"/>
      <c r="O15" s="49"/>
      <c r="P15" s="49"/>
      <c r="Q15" s="50"/>
      <c r="S15" s="51"/>
    </row>
    <row r="16" spans="2:20" ht="13.5" thickBot="1" x14ac:dyDescent="0.25">
      <c r="B16" s="52" t="s">
        <v>75</v>
      </c>
      <c r="C16" s="53">
        <f t="shared" ref="C16" si="4">IF(C14="-",0,IF(SUM(C12:C14)=0,"-",+C14/SUM(C12:C14)))</f>
        <v>0</v>
      </c>
      <c r="D16" s="54">
        <f>IF(D14="-",0,IF(SUM(D12:D14)=0,"-",+D14/SUM(D12:D14)))</f>
        <v>0</v>
      </c>
      <c r="E16" s="54">
        <f t="shared" ref="E16:G16" si="5">IF(E14="-",0,IF(SUM(E12:E14)=0,"-",+E14/SUM(E12:E14)))</f>
        <v>0</v>
      </c>
      <c r="F16" s="54">
        <f t="shared" si="5"/>
        <v>0</v>
      </c>
      <c r="G16" s="55">
        <f t="shared" si="5"/>
        <v>0</v>
      </c>
      <c r="I16" s="56" t="str">
        <f t="shared" ref="I16" si="6">IF(SUM(I12:I14)=0,"-",+I14/SUM(I12:I14))</f>
        <v>-</v>
      </c>
      <c r="J16" t="str">
        <f>IF(I16&lt;D7,"voldoet niet","voldoet")</f>
        <v>voldoet</v>
      </c>
      <c r="L16" s="52" t="s">
        <v>75</v>
      </c>
      <c r="M16" s="53">
        <f t="shared" ref="M16" si="7">IF(M14="-",0,IF(SUM(M12:M14)=0,"-",+M14/SUM(M12:M14)))</f>
        <v>0</v>
      </c>
      <c r="N16" s="54">
        <f>IF(N14="-",0,IF(SUM(N12:N14)=0,"-",+N14/SUM(N12:N14)))</f>
        <v>0</v>
      </c>
      <c r="O16" s="54">
        <f t="shared" ref="O16:Q16" si="8">IF(O14="-",0,IF(SUM(O12:O14)=0,"-",+O14/SUM(O12:O14)))</f>
        <v>0</v>
      </c>
      <c r="P16" s="54">
        <f t="shared" si="8"/>
        <v>0</v>
      </c>
      <c r="Q16" s="55">
        <f t="shared" si="8"/>
        <v>0</v>
      </c>
      <c r="S16" s="56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76</v>
      </c>
      <c r="M19" t="s">
        <v>77</v>
      </c>
    </row>
    <row r="20" spans="1:23" x14ac:dyDescent="0.2">
      <c r="A20" t="s">
        <v>78</v>
      </c>
      <c r="B20" t="s">
        <v>79</v>
      </c>
      <c r="C20" s="57"/>
      <c r="D20" s="57"/>
      <c r="E20" s="57"/>
      <c r="F20" s="57"/>
      <c r="G20" s="57"/>
      <c r="K20" t="s">
        <v>80</v>
      </c>
      <c r="M20" s="57"/>
      <c r="N20" s="57"/>
      <c r="O20" s="57"/>
      <c r="P20" s="57"/>
      <c r="Q20" s="57"/>
      <c r="T20" s="196" t="s">
        <v>88</v>
      </c>
      <c r="U20" s="196"/>
      <c r="V20" s="196"/>
      <c r="W20" s="196"/>
    </row>
    <row r="21" spans="1:23" x14ac:dyDescent="0.2">
      <c r="C21" s="57"/>
      <c r="D21" s="57"/>
      <c r="E21" s="57"/>
      <c r="F21" s="57"/>
      <c r="G21" s="57"/>
      <c r="M21" s="57"/>
      <c r="N21" s="57"/>
      <c r="O21" s="57"/>
      <c r="P21" s="57"/>
      <c r="Q21" s="57"/>
      <c r="T21" s="196"/>
      <c r="U21" s="196"/>
      <c r="V21" s="196"/>
      <c r="W21" s="196"/>
    </row>
    <row r="22" spans="1:23" x14ac:dyDescent="0.2">
      <c r="C22" s="57"/>
      <c r="D22" s="57"/>
      <c r="E22" s="57"/>
      <c r="F22" s="57"/>
      <c r="G22" s="57"/>
      <c r="M22" s="57"/>
      <c r="N22" s="57"/>
      <c r="O22" s="57"/>
      <c r="P22" s="57"/>
      <c r="Q22" s="57"/>
      <c r="T22" s="196"/>
      <c r="U22" s="196"/>
      <c r="V22" s="196"/>
      <c r="W22" s="196"/>
    </row>
    <row r="23" spans="1:23" x14ac:dyDescent="0.2">
      <c r="C23" s="57"/>
      <c r="D23" s="57"/>
      <c r="E23" s="57"/>
      <c r="F23" s="57"/>
      <c r="G23" s="57"/>
      <c r="M23" s="57"/>
      <c r="N23" s="57"/>
      <c r="O23" s="57"/>
      <c r="P23" s="57"/>
      <c r="Q23" s="57"/>
      <c r="T23" s="196"/>
      <c r="U23" s="196"/>
      <c r="V23" s="196"/>
      <c r="W23" s="196"/>
    </row>
    <row r="24" spans="1:23" x14ac:dyDescent="0.2">
      <c r="C24" s="57"/>
      <c r="D24" s="57"/>
      <c r="E24" s="57"/>
      <c r="F24" s="57"/>
      <c r="G24" s="57"/>
      <c r="M24" s="57"/>
      <c r="N24" s="57"/>
      <c r="O24" s="57"/>
      <c r="P24" s="57"/>
      <c r="Q24" s="57"/>
      <c r="T24" s="196"/>
      <c r="U24" s="196"/>
      <c r="V24" s="196"/>
      <c r="W24" s="196"/>
    </row>
    <row r="25" spans="1:23" x14ac:dyDescent="0.2">
      <c r="C25" s="57"/>
      <c r="D25" s="57"/>
      <c r="E25" s="57"/>
      <c r="F25" s="57"/>
      <c r="G25" s="57"/>
      <c r="M25" s="57"/>
      <c r="N25" s="57"/>
      <c r="O25" s="57"/>
      <c r="P25" s="57"/>
      <c r="Q25" s="57"/>
      <c r="T25" s="196"/>
      <c r="U25" s="196"/>
      <c r="V25" s="196"/>
      <c r="W25" s="196"/>
    </row>
    <row r="26" spans="1:23" x14ac:dyDescent="0.2">
      <c r="C26" s="57"/>
      <c r="D26" s="57"/>
      <c r="E26" s="57"/>
      <c r="F26" s="57"/>
      <c r="G26" s="57"/>
      <c r="M26" s="57"/>
      <c r="N26" s="57"/>
      <c r="O26" s="57"/>
      <c r="P26" s="57"/>
      <c r="Q26" s="57"/>
      <c r="T26" s="196"/>
      <c r="U26" s="196"/>
      <c r="V26" s="196"/>
      <c r="W26" s="196"/>
    </row>
    <row r="27" spans="1:23" x14ac:dyDescent="0.2">
      <c r="A27" t="s">
        <v>81</v>
      </c>
      <c r="C27" s="57"/>
      <c r="D27" s="57"/>
      <c r="E27" s="57"/>
      <c r="F27" s="57"/>
      <c r="G27" s="57"/>
      <c r="M27" s="57"/>
      <c r="N27" s="57"/>
      <c r="O27" s="57"/>
      <c r="P27" s="57"/>
      <c r="Q27" s="57"/>
      <c r="T27" t="s">
        <v>86</v>
      </c>
    </row>
    <row r="29" spans="1:23" x14ac:dyDescent="0.2">
      <c r="A29" t="s">
        <v>82</v>
      </c>
      <c r="C29" s="57"/>
      <c r="D29" s="57"/>
      <c r="E29" s="57"/>
      <c r="F29" s="57"/>
      <c r="G29" s="57"/>
      <c r="K29" t="s">
        <v>83</v>
      </c>
      <c r="M29" s="57"/>
      <c r="N29" s="57"/>
      <c r="O29" s="57"/>
      <c r="P29" s="57"/>
      <c r="Q29" s="57"/>
      <c r="T29" s="196" t="s">
        <v>89</v>
      </c>
      <c r="U29" s="196"/>
      <c r="V29" s="196"/>
      <c r="W29" s="196"/>
    </row>
    <row r="30" spans="1:23" x14ac:dyDescent="0.2">
      <c r="C30" s="57"/>
      <c r="D30" s="57"/>
      <c r="E30" s="57"/>
      <c r="F30" s="57"/>
      <c r="G30" s="57"/>
      <c r="M30" s="57"/>
      <c r="N30" s="57"/>
      <c r="O30" s="57"/>
      <c r="P30" s="57"/>
      <c r="Q30" s="57"/>
      <c r="T30" s="196"/>
      <c r="U30" s="196"/>
      <c r="V30" s="196"/>
      <c r="W30" s="196"/>
    </row>
    <row r="31" spans="1:23" x14ac:dyDescent="0.2">
      <c r="C31" s="57"/>
      <c r="D31" s="57"/>
      <c r="E31" s="57"/>
      <c r="F31" s="57"/>
      <c r="G31" s="57"/>
      <c r="M31" s="57"/>
      <c r="N31" s="57"/>
      <c r="O31" s="57"/>
      <c r="P31" s="57"/>
      <c r="Q31" s="57"/>
      <c r="T31" s="196"/>
      <c r="U31" s="196"/>
      <c r="V31" s="196"/>
      <c r="W31" s="196"/>
    </row>
    <row r="32" spans="1:23" x14ac:dyDescent="0.2">
      <c r="C32" s="57"/>
      <c r="D32" s="57"/>
      <c r="E32" s="57"/>
      <c r="F32" s="57"/>
      <c r="G32" s="57"/>
      <c r="M32" s="57"/>
      <c r="N32" s="57"/>
      <c r="O32" s="57"/>
      <c r="P32" s="57"/>
      <c r="Q32" s="57"/>
      <c r="T32" s="196"/>
      <c r="U32" s="196"/>
      <c r="V32" s="196"/>
      <c r="W32" s="196"/>
    </row>
    <row r="33" spans="1:23" x14ac:dyDescent="0.2">
      <c r="C33" s="57"/>
      <c r="D33" s="57"/>
      <c r="E33" s="57"/>
      <c r="F33" s="57"/>
      <c r="G33" s="57"/>
      <c r="M33" s="57"/>
      <c r="N33" s="57"/>
      <c r="O33" s="57"/>
      <c r="P33" s="57"/>
      <c r="Q33" s="57"/>
      <c r="T33" s="196"/>
      <c r="U33" s="196"/>
      <c r="V33" s="196"/>
      <c r="W33" s="196"/>
    </row>
    <row r="34" spans="1:23" x14ac:dyDescent="0.2">
      <c r="C34" s="57"/>
      <c r="D34" s="57"/>
      <c r="E34" s="57"/>
      <c r="F34" s="57"/>
      <c r="G34" s="57"/>
      <c r="M34" s="57"/>
      <c r="N34" s="57"/>
      <c r="O34" s="57"/>
      <c r="P34" s="57"/>
      <c r="Q34" s="57"/>
      <c r="T34" s="196"/>
      <c r="U34" s="196"/>
      <c r="V34" s="196"/>
      <c r="W34" s="196"/>
    </row>
    <row r="35" spans="1:23" x14ac:dyDescent="0.2">
      <c r="C35" s="57"/>
      <c r="D35" s="57"/>
      <c r="E35" s="57"/>
      <c r="F35" s="57"/>
      <c r="G35" s="57"/>
      <c r="M35" s="57"/>
      <c r="N35" s="57"/>
      <c r="O35" s="57"/>
      <c r="P35" s="57"/>
      <c r="Q35" s="57"/>
      <c r="T35" s="196"/>
      <c r="U35" s="196"/>
      <c r="V35" s="196"/>
      <c r="W35" s="196"/>
    </row>
    <row r="36" spans="1:23" x14ac:dyDescent="0.2">
      <c r="C36" s="57"/>
      <c r="D36" s="57"/>
      <c r="E36" s="57"/>
      <c r="F36" s="57"/>
      <c r="G36" s="57"/>
      <c r="M36" s="57"/>
      <c r="N36" s="57"/>
      <c r="O36" s="57"/>
      <c r="P36" s="57"/>
      <c r="Q36" s="57"/>
    </row>
    <row r="37" spans="1:23" x14ac:dyDescent="0.2">
      <c r="C37" s="57"/>
      <c r="D37" s="57"/>
      <c r="E37" s="57"/>
      <c r="F37" s="57"/>
      <c r="G37" s="57"/>
      <c r="M37" s="57"/>
      <c r="N37" s="57"/>
      <c r="O37" s="57"/>
      <c r="P37" s="57"/>
      <c r="Q37" s="57"/>
    </row>
    <row r="38" spans="1:23" x14ac:dyDescent="0.2">
      <c r="C38" s="57"/>
      <c r="D38" s="57"/>
      <c r="E38" s="57"/>
      <c r="F38" s="57"/>
      <c r="G38" s="57"/>
      <c r="M38" s="57"/>
      <c r="N38" s="57"/>
      <c r="O38" s="57"/>
      <c r="P38" s="57"/>
      <c r="Q38" s="57"/>
    </row>
    <row r="39" spans="1:23" x14ac:dyDescent="0.2">
      <c r="C39" s="57"/>
      <c r="D39" s="57"/>
      <c r="E39" s="57"/>
      <c r="F39" s="57"/>
      <c r="G39" s="57"/>
      <c r="M39" s="57"/>
      <c r="N39" s="57"/>
      <c r="O39" s="57"/>
      <c r="P39" s="57"/>
      <c r="Q39" s="57"/>
    </row>
    <row r="40" spans="1:23" x14ac:dyDescent="0.2">
      <c r="A40" t="s">
        <v>81</v>
      </c>
      <c r="C40" s="57"/>
      <c r="D40" s="57"/>
      <c r="E40" s="57"/>
      <c r="F40" s="57"/>
      <c r="G40" s="57"/>
      <c r="M40" s="57"/>
      <c r="N40" s="57"/>
      <c r="O40" s="57"/>
      <c r="P40" s="57"/>
      <c r="Q40" s="57"/>
      <c r="T40" t="s">
        <v>86</v>
      </c>
    </row>
    <row r="42" spans="1:23" x14ac:dyDescent="0.2">
      <c r="A42" t="s">
        <v>84</v>
      </c>
      <c r="C42" s="57"/>
      <c r="D42" s="57"/>
      <c r="E42" s="57"/>
      <c r="F42" s="57"/>
      <c r="G42" s="57"/>
      <c r="K42" t="s">
        <v>85</v>
      </c>
      <c r="M42" s="57"/>
      <c r="N42" s="57"/>
      <c r="O42" s="57"/>
      <c r="P42" s="57"/>
      <c r="Q42" s="57"/>
      <c r="T42" s="196" t="s">
        <v>90</v>
      </c>
      <c r="U42" s="196"/>
      <c r="V42" s="196"/>
      <c r="W42" s="196"/>
    </row>
    <row r="43" spans="1:23" x14ac:dyDescent="0.2">
      <c r="C43" s="57"/>
      <c r="D43" s="57"/>
      <c r="E43" s="57"/>
      <c r="F43" s="57"/>
      <c r="G43" s="57"/>
      <c r="M43" s="57"/>
      <c r="N43" s="57"/>
      <c r="O43" s="57"/>
      <c r="P43" s="57"/>
      <c r="Q43" s="57"/>
      <c r="T43" s="196"/>
      <c r="U43" s="196"/>
      <c r="V43" s="196"/>
      <c r="W43" s="196"/>
    </row>
    <row r="44" spans="1:23" x14ac:dyDescent="0.2">
      <c r="C44" s="57"/>
      <c r="D44" s="57"/>
      <c r="E44" s="57"/>
      <c r="F44" s="57"/>
      <c r="G44" s="57"/>
      <c r="M44" s="57"/>
      <c r="N44" s="57"/>
      <c r="O44" s="57"/>
      <c r="P44" s="57"/>
      <c r="Q44" s="57"/>
      <c r="T44" s="196"/>
      <c r="U44" s="196"/>
      <c r="V44" s="196"/>
      <c r="W44" s="196"/>
    </row>
    <row r="45" spans="1:23" x14ac:dyDescent="0.2">
      <c r="C45" s="57"/>
      <c r="D45" s="57"/>
      <c r="E45" s="57"/>
      <c r="F45" s="57"/>
      <c r="G45" s="57"/>
      <c r="M45" s="57"/>
      <c r="N45" s="57"/>
      <c r="O45" s="57"/>
      <c r="P45" s="57"/>
      <c r="Q45" s="57"/>
      <c r="T45" s="196"/>
      <c r="U45" s="196"/>
      <c r="V45" s="196"/>
      <c r="W45" s="196"/>
    </row>
    <row r="46" spans="1:23" x14ac:dyDescent="0.2">
      <c r="C46" s="57"/>
      <c r="D46" s="57"/>
      <c r="E46" s="57"/>
      <c r="F46" s="57"/>
      <c r="G46" s="57"/>
      <c r="M46" s="57"/>
      <c r="N46" s="57"/>
      <c r="O46" s="57"/>
      <c r="P46" s="57"/>
      <c r="Q46" s="57"/>
      <c r="T46" s="196"/>
      <c r="U46" s="196"/>
      <c r="V46" s="196"/>
      <c r="W46" s="196"/>
    </row>
    <row r="47" spans="1:23" x14ac:dyDescent="0.2">
      <c r="C47" s="57"/>
      <c r="D47" s="57"/>
      <c r="E47" s="57"/>
      <c r="F47" s="57"/>
      <c r="G47" s="57"/>
      <c r="M47" s="57"/>
      <c r="N47" s="57"/>
      <c r="O47" s="57"/>
      <c r="P47" s="57"/>
      <c r="Q47" s="57"/>
      <c r="T47" s="196"/>
      <c r="U47" s="196"/>
      <c r="V47" s="196"/>
      <c r="W47" s="196"/>
    </row>
    <row r="48" spans="1:23" x14ac:dyDescent="0.2">
      <c r="C48" s="57"/>
      <c r="D48" s="57"/>
      <c r="E48" s="57"/>
      <c r="F48" s="57"/>
      <c r="G48" s="57"/>
      <c r="M48" s="57"/>
      <c r="N48" s="57"/>
      <c r="O48" s="57"/>
      <c r="P48" s="57"/>
      <c r="Q48" s="57"/>
      <c r="T48" s="196"/>
      <c r="U48" s="196"/>
      <c r="V48" s="196"/>
      <c r="W48" s="196"/>
    </row>
    <row r="49" spans="3:17" x14ac:dyDescent="0.2">
      <c r="C49" s="57"/>
      <c r="D49" s="57"/>
      <c r="E49" s="57"/>
      <c r="F49" s="57"/>
      <c r="G49" s="57"/>
      <c r="M49" s="57"/>
      <c r="N49" s="57"/>
      <c r="O49" s="57"/>
      <c r="P49" s="57"/>
      <c r="Q49" s="57"/>
    </row>
    <row r="50" spans="3:17" x14ac:dyDescent="0.2">
      <c r="C50" s="57"/>
      <c r="D50" s="57"/>
      <c r="E50" s="57"/>
      <c r="F50" s="57"/>
      <c r="G50" s="57"/>
      <c r="M50" s="57"/>
      <c r="N50" s="57"/>
      <c r="O50" s="57"/>
      <c r="P50" s="57"/>
      <c r="Q50" s="57"/>
    </row>
    <row r="51" spans="3:17" x14ac:dyDescent="0.2">
      <c r="C51" s="57"/>
      <c r="D51" s="57"/>
      <c r="E51" s="57"/>
      <c r="F51" s="57"/>
      <c r="G51" s="57"/>
      <c r="M51" s="57"/>
      <c r="N51" s="57"/>
      <c r="O51" s="57"/>
      <c r="P51" s="57"/>
      <c r="Q51" s="57"/>
    </row>
    <row r="52" spans="3:17" x14ac:dyDescent="0.2">
      <c r="C52" s="57"/>
      <c r="D52" s="57"/>
      <c r="E52" s="57"/>
      <c r="F52" s="57"/>
      <c r="G52" s="57"/>
      <c r="M52" s="57"/>
      <c r="N52" s="57"/>
      <c r="O52" s="57"/>
      <c r="P52" s="57"/>
      <c r="Q52" s="57"/>
    </row>
    <row r="53" spans="3:17" x14ac:dyDescent="0.2">
      <c r="C53" s="57"/>
      <c r="D53" s="57"/>
      <c r="E53" s="57"/>
      <c r="F53" s="57"/>
      <c r="G53" s="57"/>
      <c r="M53" s="57"/>
      <c r="N53" s="57"/>
      <c r="O53" s="57"/>
      <c r="P53" s="57"/>
      <c r="Q53" s="57"/>
    </row>
    <row r="54" spans="3:17" x14ac:dyDescent="0.2">
      <c r="C54" s="57"/>
      <c r="D54" s="57"/>
      <c r="E54" s="57"/>
      <c r="F54" s="57"/>
      <c r="G54" s="57"/>
      <c r="M54" s="57"/>
      <c r="N54" s="57"/>
      <c r="O54" s="57"/>
      <c r="P54" s="57"/>
      <c r="Q54" s="57"/>
    </row>
    <row r="55" spans="3:17" x14ac:dyDescent="0.2">
      <c r="C55" s="57"/>
      <c r="D55" s="57"/>
      <c r="E55" s="57"/>
      <c r="F55" s="57"/>
      <c r="G55" s="57"/>
      <c r="M55" s="57"/>
      <c r="N55" s="57"/>
      <c r="O55" s="57"/>
      <c r="P55" s="57"/>
      <c r="Q55" s="57"/>
    </row>
    <row r="56" spans="3:17" x14ac:dyDescent="0.2">
      <c r="C56" s="57"/>
      <c r="D56" s="57"/>
      <c r="E56" s="57"/>
      <c r="F56" s="57"/>
      <c r="G56" s="57"/>
      <c r="M56" s="57"/>
      <c r="N56" s="57"/>
      <c r="O56" s="57"/>
      <c r="P56" s="57"/>
      <c r="Q56" s="57"/>
    </row>
    <row r="57" spans="3:17" x14ac:dyDescent="0.2">
      <c r="C57" s="57"/>
      <c r="D57" s="57"/>
      <c r="E57" s="57"/>
      <c r="F57" s="57"/>
      <c r="G57" s="57"/>
      <c r="M57" s="57"/>
      <c r="N57" s="57"/>
      <c r="O57" s="57"/>
      <c r="P57" s="57"/>
      <c r="Q57" s="57"/>
    </row>
    <row r="58" spans="3:17" x14ac:dyDescent="0.2">
      <c r="C58" s="57"/>
      <c r="D58" s="57"/>
      <c r="E58" s="57"/>
      <c r="F58" s="57"/>
      <c r="G58" s="57"/>
      <c r="M58" s="57"/>
      <c r="N58" s="57"/>
      <c r="O58" s="57"/>
      <c r="P58" s="57"/>
      <c r="Q58" s="57"/>
    </row>
    <row r="59" spans="3:17" x14ac:dyDescent="0.2">
      <c r="C59" s="57"/>
      <c r="D59" s="57"/>
      <c r="E59" s="57"/>
      <c r="F59" s="57"/>
      <c r="G59" s="57"/>
      <c r="M59" s="57"/>
      <c r="N59" s="57"/>
      <c r="O59" s="57"/>
      <c r="P59" s="57"/>
      <c r="Q59" s="57"/>
    </row>
    <row r="60" spans="3:17" x14ac:dyDescent="0.2">
      <c r="C60" s="57"/>
      <c r="D60" s="57"/>
      <c r="E60" s="57"/>
      <c r="F60" s="57"/>
      <c r="G60" s="57"/>
      <c r="M60" s="57"/>
      <c r="N60" s="57"/>
      <c r="O60" s="57"/>
      <c r="P60" s="57"/>
      <c r="Q60" s="57"/>
    </row>
    <row r="61" spans="3:17" x14ac:dyDescent="0.2">
      <c r="C61" s="57"/>
      <c r="D61" s="57"/>
      <c r="E61" s="57"/>
      <c r="F61" s="57"/>
      <c r="G61" s="57"/>
      <c r="M61" s="57"/>
      <c r="N61" s="57"/>
      <c r="O61" s="57"/>
      <c r="P61" s="57"/>
      <c r="Q61" s="57"/>
    </row>
    <row r="62" spans="3:17" x14ac:dyDescent="0.2">
      <c r="C62" s="57"/>
      <c r="D62" s="57"/>
      <c r="E62" s="57"/>
      <c r="F62" s="57"/>
      <c r="G62" s="57"/>
      <c r="M62" s="57"/>
      <c r="N62" s="57"/>
      <c r="O62" s="57"/>
      <c r="P62" s="57"/>
      <c r="Q62" s="57"/>
    </row>
    <row r="63" spans="3:17" x14ac:dyDescent="0.2">
      <c r="C63" s="57"/>
      <c r="D63" s="57"/>
      <c r="E63" s="57"/>
      <c r="F63" s="57"/>
      <c r="G63" s="57"/>
      <c r="M63" s="57"/>
      <c r="N63" s="57"/>
      <c r="O63" s="57"/>
      <c r="P63" s="57"/>
      <c r="Q63" s="57"/>
    </row>
    <row r="64" spans="3:17" x14ac:dyDescent="0.2">
      <c r="C64" s="57"/>
      <c r="D64" s="57"/>
      <c r="E64" s="57"/>
      <c r="F64" s="57"/>
      <c r="G64" s="57"/>
      <c r="M64" s="57"/>
      <c r="N64" s="57"/>
      <c r="O64" s="57"/>
      <c r="P64" s="57"/>
      <c r="Q64" s="57"/>
    </row>
    <row r="65" spans="1:20" x14ac:dyDescent="0.2">
      <c r="C65" s="57"/>
      <c r="D65" s="57"/>
      <c r="E65" s="57"/>
      <c r="F65" s="57"/>
      <c r="G65" s="57"/>
      <c r="M65" s="57"/>
      <c r="N65" s="57"/>
      <c r="O65" s="57"/>
      <c r="P65" s="57"/>
      <c r="Q65" s="57"/>
    </row>
    <row r="66" spans="1:20" x14ac:dyDescent="0.2">
      <c r="A66" t="s">
        <v>81</v>
      </c>
      <c r="C66" s="57"/>
      <c r="D66" s="57"/>
      <c r="E66" s="57"/>
      <c r="F66" s="57"/>
      <c r="G66" s="57"/>
      <c r="M66" s="57"/>
      <c r="N66" s="57"/>
      <c r="O66" s="57"/>
      <c r="P66" s="57"/>
      <c r="Q66" s="57"/>
      <c r="T66" t="s">
        <v>86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181"/>
  <sheetViews>
    <sheetView workbookViewId="0">
      <selection activeCell="Q37" sqref="Q37"/>
    </sheetView>
  </sheetViews>
  <sheetFormatPr defaultRowHeight="12.75" x14ac:dyDescent="0.2"/>
  <cols>
    <col min="8" max="8" width="25.7109375" bestFit="1" customWidth="1"/>
    <col min="9" max="9" width="12.42578125" customWidth="1"/>
  </cols>
  <sheetData>
    <row r="2" spans="2:13" ht="13.5" customHeight="1" x14ac:dyDescent="0.2">
      <c r="B2" t="s">
        <v>5</v>
      </c>
      <c r="D2" t="s">
        <v>23</v>
      </c>
      <c r="F2" t="s">
        <v>38</v>
      </c>
      <c r="H2" t="s">
        <v>118</v>
      </c>
    </row>
    <row r="3" spans="2:13" ht="13.5" customHeight="1" x14ac:dyDescent="0.2">
      <c r="J3" t="s">
        <v>129</v>
      </c>
      <c r="K3" t="s">
        <v>130</v>
      </c>
      <c r="L3" t="s">
        <v>131</v>
      </c>
      <c r="M3" t="s">
        <v>132</v>
      </c>
    </row>
    <row r="4" spans="2:13" ht="13.5" customHeight="1" x14ac:dyDescent="0.2">
      <c r="E4" t="s">
        <v>39</v>
      </c>
      <c r="F4">
        <f>+'EMVI-vragenlijst'!J50</f>
        <v>0</v>
      </c>
      <c r="H4" s="143">
        <f>+'EMVI-vragenlijst'!J38</f>
        <v>45604</v>
      </c>
      <c r="J4">
        <f>+'EMVI-vragenlijst'!J66</f>
        <v>0</v>
      </c>
      <c r="K4" s="144">
        <f>+'EMVI-vragenlijst'!J70</f>
        <v>0</v>
      </c>
      <c r="L4">
        <f>+'EMVI-vragenlijst'!J72</f>
        <v>0</v>
      </c>
      <c r="M4">
        <f>+'EMVI-vragenlijst'!J74</f>
        <v>0</v>
      </c>
    </row>
    <row r="5" spans="2:13" ht="13.5" customHeight="1" x14ac:dyDescent="0.2">
      <c r="E5" t="s">
        <v>40</v>
      </c>
      <c r="F5">
        <v>100</v>
      </c>
      <c r="H5" s="143">
        <f>+'EMVI-vragenlijst'!L38</f>
        <v>45625</v>
      </c>
      <c r="J5" s="144">
        <f>+'EMVI-vragenlijst'!L68</f>
        <v>30000</v>
      </c>
      <c r="K5">
        <f>+'EMVI-vragenlijst'!L70</f>
        <v>30000</v>
      </c>
      <c r="L5">
        <f>+'EMVI-vragenlijst'!L72</f>
        <v>30000</v>
      </c>
      <c r="M5">
        <f>+'EMVI-vragenlijst'!L74</f>
        <v>30000</v>
      </c>
    </row>
    <row r="6" spans="2:13" ht="13.5" customHeight="1" x14ac:dyDescent="0.2">
      <c r="E6" t="s">
        <v>41</v>
      </c>
      <c r="F6">
        <f>+'EMVI-vragenlijst'!J51</f>
        <v>25</v>
      </c>
      <c r="H6" s="144">
        <f>+'EMVI-vragenlijst'!J39</f>
        <v>1</v>
      </c>
      <c r="J6" s="144">
        <f>+'EMVI-vragenlijst'!J69</f>
        <v>1000</v>
      </c>
      <c r="K6">
        <f>+'EMVI-vragenlijst'!J71</f>
        <v>1000</v>
      </c>
      <c r="L6">
        <f>+'EMVI-vragenlijst'!J73</f>
        <v>1000</v>
      </c>
      <c r="M6">
        <f>+'EMVI-vragenlijst'!J75</f>
        <v>1000</v>
      </c>
    </row>
    <row r="7" spans="2:13" ht="13.5" customHeight="1" x14ac:dyDescent="0.2"/>
    <row r="8" spans="2:13" x14ac:dyDescent="0.2">
      <c r="B8" t="s">
        <v>6</v>
      </c>
      <c r="D8" s="1">
        <v>1</v>
      </c>
      <c r="F8">
        <f>+F4</f>
        <v>0</v>
      </c>
      <c r="H8" s="145">
        <f>+H4</f>
        <v>45604</v>
      </c>
      <c r="J8" s="165">
        <f>+J4</f>
        <v>0</v>
      </c>
      <c r="K8" s="165">
        <f>+K4</f>
        <v>0</v>
      </c>
      <c r="L8" s="165">
        <f>+L4</f>
        <v>0</v>
      </c>
      <c r="M8" s="165">
        <f>+M4</f>
        <v>0</v>
      </c>
    </row>
    <row r="9" spans="2:13" x14ac:dyDescent="0.2">
      <c r="B9" t="s">
        <v>7</v>
      </c>
      <c r="D9" s="1">
        <v>1.2</v>
      </c>
      <c r="F9">
        <f>IF(+F8+$F$6&gt;$F$5,$F$5,+F8+$F$6)</f>
        <v>25</v>
      </c>
      <c r="H9" s="145">
        <f>IF(+H8+$H$6&gt;$H$5,$H$5,+H8+$H$6)</f>
        <v>45605</v>
      </c>
      <c r="J9" s="165">
        <f>IF(+J8+$J$6&gt;$J$5,$J$5,+J8+$J$6)</f>
        <v>1000</v>
      </c>
      <c r="K9" s="165">
        <f>IF(+K8+$K$6&gt;$K$5,$K$5,+K8+$K$6)</f>
        <v>1000</v>
      </c>
      <c r="L9" s="165">
        <f>IF(+L8+$L$6&gt;$L$5,$L$5,+L8+$L$6)</f>
        <v>1000</v>
      </c>
      <c r="M9" s="165">
        <f>IF(+M8+$M$6&gt;$M$5,$M$5,+M8+$M$6)</f>
        <v>1000</v>
      </c>
    </row>
    <row r="10" spans="2:13" x14ac:dyDescent="0.2">
      <c r="D10" s="1">
        <v>1.4</v>
      </c>
      <c r="F10">
        <f>IF(+F9+$F$6&gt;$F$5,$F$5,+F9+$F$6)</f>
        <v>50</v>
      </c>
      <c r="H10" s="145">
        <f t="shared" ref="H10:H38" si="0">IF(+H9+$H$6&gt;$H$5,$H$5,+H9+$H$6)</f>
        <v>45606</v>
      </c>
      <c r="J10" s="165">
        <f t="shared" ref="J10:J48" si="1">IF(+J9+$J$6&gt;$J$5,$J$5,+J9+$J$6)</f>
        <v>2000</v>
      </c>
      <c r="K10" s="165">
        <f t="shared" ref="K10:K39" si="2">IF(+K9+$K$6&gt;$K$5,$K$5,+K9+$K$6)</f>
        <v>2000</v>
      </c>
      <c r="L10" s="165">
        <f t="shared" ref="L10:L39" si="3">IF(+L9+$L$6&gt;$L$5,$L$5,+L9+$L$6)</f>
        <v>2000</v>
      </c>
      <c r="M10" s="165">
        <f t="shared" ref="M10:M39" si="4">IF(+M9+$M$6&gt;$M$5,$M$5,+M9+$M$6)</f>
        <v>2000</v>
      </c>
    </row>
    <row r="11" spans="2:13" x14ac:dyDescent="0.2">
      <c r="D11" s="1">
        <v>1.6</v>
      </c>
      <c r="F11">
        <f t="shared" ref="F11:F27" si="5">IF(+F10+$F$6&gt;$F$5,$F$5,+F10+$F$6)</f>
        <v>75</v>
      </c>
      <c r="H11" s="145">
        <f t="shared" si="0"/>
        <v>45607</v>
      </c>
      <c r="J11" s="165">
        <f t="shared" si="1"/>
        <v>3000</v>
      </c>
      <c r="K11" s="165">
        <f t="shared" si="2"/>
        <v>3000</v>
      </c>
      <c r="L11" s="165">
        <f t="shared" si="3"/>
        <v>3000</v>
      </c>
      <c r="M11" s="165">
        <f t="shared" si="4"/>
        <v>3000</v>
      </c>
    </row>
    <row r="12" spans="2:13" x14ac:dyDescent="0.2">
      <c r="D12" s="1">
        <v>1.8</v>
      </c>
      <c r="F12">
        <f t="shared" si="5"/>
        <v>100</v>
      </c>
      <c r="H12" s="145">
        <f t="shared" si="0"/>
        <v>45608</v>
      </c>
      <c r="J12" s="165">
        <f t="shared" si="1"/>
        <v>4000</v>
      </c>
      <c r="K12" s="165">
        <f t="shared" si="2"/>
        <v>4000</v>
      </c>
      <c r="L12" s="165">
        <f t="shared" si="3"/>
        <v>4000</v>
      </c>
      <c r="M12" s="165">
        <f t="shared" si="4"/>
        <v>4000</v>
      </c>
    </row>
    <row r="13" spans="2:13" x14ac:dyDescent="0.2">
      <c r="D13" s="1">
        <v>2</v>
      </c>
      <c r="F13">
        <f t="shared" si="5"/>
        <v>100</v>
      </c>
      <c r="H13" s="145">
        <f t="shared" si="0"/>
        <v>45609</v>
      </c>
      <c r="J13" s="165">
        <f t="shared" si="1"/>
        <v>5000</v>
      </c>
      <c r="K13" s="165">
        <f t="shared" si="2"/>
        <v>5000</v>
      </c>
      <c r="L13" s="165">
        <f t="shared" si="3"/>
        <v>5000</v>
      </c>
      <c r="M13" s="165">
        <f t="shared" si="4"/>
        <v>5000</v>
      </c>
    </row>
    <row r="14" spans="2:13" x14ac:dyDescent="0.2">
      <c r="D14" s="1">
        <v>2.2000000000000002</v>
      </c>
      <c r="F14">
        <f t="shared" si="5"/>
        <v>100</v>
      </c>
      <c r="H14" s="145">
        <f t="shared" si="0"/>
        <v>45610</v>
      </c>
      <c r="J14" s="165">
        <f t="shared" si="1"/>
        <v>6000</v>
      </c>
      <c r="K14" s="165">
        <f t="shared" si="2"/>
        <v>6000</v>
      </c>
      <c r="L14" s="165">
        <f t="shared" si="3"/>
        <v>6000</v>
      </c>
      <c r="M14" s="165">
        <f t="shared" si="4"/>
        <v>6000</v>
      </c>
    </row>
    <row r="15" spans="2:13" x14ac:dyDescent="0.2">
      <c r="D15" s="1">
        <v>2.4</v>
      </c>
      <c r="F15">
        <f t="shared" si="5"/>
        <v>100</v>
      </c>
      <c r="H15" s="145">
        <f t="shared" si="0"/>
        <v>45611</v>
      </c>
      <c r="J15" s="165">
        <f t="shared" si="1"/>
        <v>7000</v>
      </c>
      <c r="K15" s="165">
        <f t="shared" si="2"/>
        <v>7000</v>
      </c>
      <c r="L15" s="165">
        <f t="shared" si="3"/>
        <v>7000</v>
      </c>
      <c r="M15" s="165">
        <f t="shared" si="4"/>
        <v>7000</v>
      </c>
    </row>
    <row r="16" spans="2:13" x14ac:dyDescent="0.2">
      <c r="D16" s="1">
        <v>2.6</v>
      </c>
      <c r="F16">
        <f t="shared" si="5"/>
        <v>100</v>
      </c>
      <c r="H16" s="145">
        <f t="shared" si="0"/>
        <v>45612</v>
      </c>
      <c r="J16" s="165">
        <f t="shared" si="1"/>
        <v>8000</v>
      </c>
      <c r="K16" s="165">
        <f t="shared" si="2"/>
        <v>8000</v>
      </c>
      <c r="L16" s="165">
        <f t="shared" si="3"/>
        <v>8000</v>
      </c>
      <c r="M16" s="165">
        <f t="shared" si="4"/>
        <v>8000</v>
      </c>
    </row>
    <row r="17" spans="4:13" x14ac:dyDescent="0.2">
      <c r="D17" s="1">
        <v>2.8</v>
      </c>
      <c r="F17">
        <f t="shared" si="5"/>
        <v>100</v>
      </c>
      <c r="H17" s="145">
        <f t="shared" si="0"/>
        <v>45613</v>
      </c>
      <c r="J17" s="165">
        <f t="shared" si="1"/>
        <v>9000</v>
      </c>
      <c r="K17" s="165">
        <f t="shared" si="2"/>
        <v>9000</v>
      </c>
      <c r="L17" s="165">
        <f t="shared" si="3"/>
        <v>9000</v>
      </c>
      <c r="M17" s="165">
        <f t="shared" si="4"/>
        <v>9000</v>
      </c>
    </row>
    <row r="18" spans="4:13" x14ac:dyDescent="0.2">
      <c r="D18" s="1">
        <v>3</v>
      </c>
      <c r="F18">
        <f t="shared" si="5"/>
        <v>100</v>
      </c>
      <c r="H18" s="145">
        <f t="shared" si="0"/>
        <v>45614</v>
      </c>
      <c r="J18" s="165">
        <f t="shared" si="1"/>
        <v>10000</v>
      </c>
      <c r="K18" s="165">
        <f t="shared" si="2"/>
        <v>10000</v>
      </c>
      <c r="L18" s="165">
        <f t="shared" si="3"/>
        <v>10000</v>
      </c>
      <c r="M18" s="165">
        <f t="shared" si="4"/>
        <v>10000</v>
      </c>
    </row>
    <row r="19" spans="4:13" x14ac:dyDescent="0.2">
      <c r="D19" s="1">
        <v>3</v>
      </c>
      <c r="F19">
        <f t="shared" si="5"/>
        <v>100</v>
      </c>
      <c r="H19" s="145">
        <f t="shared" si="0"/>
        <v>45615</v>
      </c>
      <c r="J19" s="165">
        <f t="shared" si="1"/>
        <v>11000</v>
      </c>
      <c r="K19" s="165">
        <f t="shared" si="2"/>
        <v>11000</v>
      </c>
      <c r="L19" s="165">
        <f t="shared" si="3"/>
        <v>11000</v>
      </c>
      <c r="M19" s="165">
        <f t="shared" si="4"/>
        <v>11000</v>
      </c>
    </row>
    <row r="20" spans="4:13" x14ac:dyDescent="0.2">
      <c r="D20" s="1">
        <v>3</v>
      </c>
      <c r="F20">
        <f t="shared" si="5"/>
        <v>100</v>
      </c>
      <c r="H20" s="145">
        <f t="shared" si="0"/>
        <v>45616</v>
      </c>
      <c r="J20" s="165">
        <f t="shared" si="1"/>
        <v>12000</v>
      </c>
      <c r="K20" s="165">
        <f t="shared" si="2"/>
        <v>12000</v>
      </c>
      <c r="L20" s="165">
        <f t="shared" si="3"/>
        <v>12000</v>
      </c>
      <c r="M20" s="165">
        <f t="shared" si="4"/>
        <v>12000</v>
      </c>
    </row>
    <row r="21" spans="4:13" x14ac:dyDescent="0.2">
      <c r="D21" s="1">
        <v>3</v>
      </c>
      <c r="F21">
        <f t="shared" si="5"/>
        <v>100</v>
      </c>
      <c r="H21" s="145">
        <f t="shared" si="0"/>
        <v>45617</v>
      </c>
      <c r="J21" s="165">
        <f t="shared" si="1"/>
        <v>13000</v>
      </c>
      <c r="K21" s="165">
        <f t="shared" si="2"/>
        <v>13000</v>
      </c>
      <c r="L21" s="165">
        <f t="shared" si="3"/>
        <v>13000</v>
      </c>
      <c r="M21" s="165">
        <f t="shared" si="4"/>
        <v>13000</v>
      </c>
    </row>
    <row r="22" spans="4:13" x14ac:dyDescent="0.2">
      <c r="D22" s="1">
        <v>3</v>
      </c>
      <c r="F22">
        <f t="shared" si="5"/>
        <v>100</v>
      </c>
      <c r="H22" s="145">
        <f t="shared" si="0"/>
        <v>45618</v>
      </c>
      <c r="J22" s="165">
        <f t="shared" si="1"/>
        <v>14000</v>
      </c>
      <c r="K22" s="165">
        <f t="shared" si="2"/>
        <v>14000</v>
      </c>
      <c r="L22" s="165">
        <f t="shared" si="3"/>
        <v>14000</v>
      </c>
      <c r="M22" s="165">
        <f t="shared" si="4"/>
        <v>14000</v>
      </c>
    </row>
    <row r="23" spans="4:13" x14ac:dyDescent="0.2">
      <c r="D23" s="1">
        <v>3</v>
      </c>
      <c r="F23">
        <f t="shared" si="5"/>
        <v>100</v>
      </c>
      <c r="H23" s="145">
        <f t="shared" si="0"/>
        <v>45619</v>
      </c>
      <c r="J23" s="165">
        <f t="shared" si="1"/>
        <v>15000</v>
      </c>
      <c r="K23" s="165">
        <f t="shared" si="2"/>
        <v>15000</v>
      </c>
      <c r="L23" s="165">
        <f t="shared" si="3"/>
        <v>15000</v>
      </c>
      <c r="M23" s="165">
        <f t="shared" si="4"/>
        <v>15000</v>
      </c>
    </row>
    <row r="24" spans="4:13" x14ac:dyDescent="0.2">
      <c r="D24" s="1">
        <v>3</v>
      </c>
      <c r="F24">
        <f t="shared" si="5"/>
        <v>100</v>
      </c>
      <c r="H24" s="145">
        <f t="shared" si="0"/>
        <v>45620</v>
      </c>
      <c r="J24" s="165">
        <f t="shared" si="1"/>
        <v>16000</v>
      </c>
      <c r="K24" s="165">
        <f t="shared" si="2"/>
        <v>16000</v>
      </c>
      <c r="L24" s="165">
        <f t="shared" si="3"/>
        <v>16000</v>
      </c>
      <c r="M24" s="165">
        <f t="shared" si="4"/>
        <v>16000</v>
      </c>
    </row>
    <row r="25" spans="4:13" x14ac:dyDescent="0.2">
      <c r="D25" s="1">
        <v>3</v>
      </c>
      <c r="F25">
        <f t="shared" si="5"/>
        <v>100</v>
      </c>
      <c r="H25" s="145">
        <f t="shared" si="0"/>
        <v>45621</v>
      </c>
      <c r="J25" s="165">
        <f t="shared" si="1"/>
        <v>17000</v>
      </c>
      <c r="K25" s="165">
        <f t="shared" si="2"/>
        <v>17000</v>
      </c>
      <c r="L25" s="165">
        <f t="shared" si="3"/>
        <v>17000</v>
      </c>
      <c r="M25" s="165">
        <f t="shared" si="4"/>
        <v>17000</v>
      </c>
    </row>
    <row r="26" spans="4:13" x14ac:dyDescent="0.2">
      <c r="D26" s="1">
        <v>3</v>
      </c>
      <c r="F26">
        <f t="shared" si="5"/>
        <v>100</v>
      </c>
      <c r="H26" s="145">
        <f t="shared" si="0"/>
        <v>45622</v>
      </c>
      <c r="J26" s="165">
        <f t="shared" si="1"/>
        <v>18000</v>
      </c>
      <c r="K26" s="165">
        <f t="shared" si="2"/>
        <v>18000</v>
      </c>
      <c r="L26" s="165">
        <f t="shared" si="3"/>
        <v>18000</v>
      </c>
      <c r="M26" s="165">
        <f t="shared" si="4"/>
        <v>18000</v>
      </c>
    </row>
    <row r="27" spans="4:13" x14ac:dyDescent="0.2">
      <c r="D27" s="1">
        <v>3</v>
      </c>
      <c r="F27">
        <f t="shared" si="5"/>
        <v>100</v>
      </c>
      <c r="H27" s="145">
        <f t="shared" si="0"/>
        <v>45623</v>
      </c>
      <c r="J27" s="165">
        <f t="shared" si="1"/>
        <v>19000</v>
      </c>
      <c r="K27" s="165">
        <f t="shared" si="2"/>
        <v>19000</v>
      </c>
      <c r="L27" s="165">
        <f t="shared" si="3"/>
        <v>19000</v>
      </c>
      <c r="M27" s="165">
        <f t="shared" si="4"/>
        <v>19000</v>
      </c>
    </row>
    <row r="28" spans="4:13" x14ac:dyDescent="0.2">
      <c r="D28" s="1">
        <v>3</v>
      </c>
      <c r="H28" s="145">
        <f t="shared" si="0"/>
        <v>45624</v>
      </c>
      <c r="J28" s="165">
        <f t="shared" si="1"/>
        <v>20000</v>
      </c>
      <c r="K28" s="165">
        <f t="shared" si="2"/>
        <v>20000</v>
      </c>
      <c r="L28" s="165">
        <f t="shared" si="3"/>
        <v>20000</v>
      </c>
      <c r="M28" s="165">
        <f t="shared" si="4"/>
        <v>20000</v>
      </c>
    </row>
    <row r="29" spans="4:13" x14ac:dyDescent="0.2">
      <c r="H29" s="145">
        <f t="shared" si="0"/>
        <v>45625</v>
      </c>
      <c r="J29" s="165">
        <f t="shared" si="1"/>
        <v>21000</v>
      </c>
      <c r="K29" s="165">
        <f t="shared" si="2"/>
        <v>21000</v>
      </c>
      <c r="L29" s="165">
        <f t="shared" si="3"/>
        <v>21000</v>
      </c>
      <c r="M29" s="165">
        <f t="shared" si="4"/>
        <v>21000</v>
      </c>
    </row>
    <row r="30" spans="4:13" x14ac:dyDescent="0.2">
      <c r="H30" s="145">
        <f t="shared" si="0"/>
        <v>45625</v>
      </c>
      <c r="J30" s="165">
        <f t="shared" si="1"/>
        <v>22000</v>
      </c>
      <c r="K30" s="165">
        <f t="shared" si="2"/>
        <v>22000</v>
      </c>
      <c r="L30" s="165">
        <f t="shared" si="3"/>
        <v>22000</v>
      </c>
      <c r="M30" s="165">
        <f t="shared" si="4"/>
        <v>22000</v>
      </c>
    </row>
    <row r="31" spans="4:13" x14ac:dyDescent="0.2">
      <c r="H31" s="145">
        <f t="shared" si="0"/>
        <v>45625</v>
      </c>
      <c r="J31" s="165">
        <f t="shared" si="1"/>
        <v>23000</v>
      </c>
      <c r="K31" s="165">
        <f t="shared" si="2"/>
        <v>23000</v>
      </c>
      <c r="L31" s="165">
        <f t="shared" si="3"/>
        <v>23000</v>
      </c>
      <c r="M31" s="165">
        <f t="shared" si="4"/>
        <v>23000</v>
      </c>
    </row>
    <row r="32" spans="4:13" x14ac:dyDescent="0.2">
      <c r="H32" s="145">
        <f t="shared" si="0"/>
        <v>45625</v>
      </c>
      <c r="J32" s="165">
        <f t="shared" si="1"/>
        <v>24000</v>
      </c>
      <c r="K32" s="165">
        <f t="shared" si="2"/>
        <v>24000</v>
      </c>
      <c r="L32" s="165">
        <f t="shared" si="3"/>
        <v>24000</v>
      </c>
      <c r="M32" s="165">
        <f t="shared" si="4"/>
        <v>24000</v>
      </c>
    </row>
    <row r="33" spans="8:13" x14ac:dyDescent="0.2">
      <c r="H33" s="145">
        <f t="shared" si="0"/>
        <v>45625</v>
      </c>
      <c r="J33" s="165">
        <f t="shared" si="1"/>
        <v>25000</v>
      </c>
      <c r="K33" s="165">
        <f t="shared" si="2"/>
        <v>25000</v>
      </c>
      <c r="L33" s="165">
        <f t="shared" si="3"/>
        <v>25000</v>
      </c>
      <c r="M33" s="165">
        <f t="shared" si="4"/>
        <v>25000</v>
      </c>
    </row>
    <row r="34" spans="8:13" x14ac:dyDescent="0.2">
      <c r="H34" s="145">
        <f t="shared" si="0"/>
        <v>45625</v>
      </c>
      <c r="J34" s="165">
        <f t="shared" si="1"/>
        <v>26000</v>
      </c>
      <c r="K34" s="165">
        <f t="shared" si="2"/>
        <v>26000</v>
      </c>
      <c r="L34" s="165">
        <f t="shared" si="3"/>
        <v>26000</v>
      </c>
      <c r="M34" s="165">
        <f t="shared" si="4"/>
        <v>26000</v>
      </c>
    </row>
    <row r="35" spans="8:13" x14ac:dyDescent="0.2">
      <c r="H35" s="145">
        <f t="shared" si="0"/>
        <v>45625</v>
      </c>
      <c r="J35" s="165">
        <f t="shared" si="1"/>
        <v>27000</v>
      </c>
      <c r="K35" s="165">
        <f t="shared" si="2"/>
        <v>27000</v>
      </c>
      <c r="L35" s="165">
        <f t="shared" si="3"/>
        <v>27000</v>
      </c>
      <c r="M35" s="165">
        <f t="shared" si="4"/>
        <v>27000</v>
      </c>
    </row>
    <row r="36" spans="8:13" x14ac:dyDescent="0.2">
      <c r="H36" s="145">
        <f t="shared" si="0"/>
        <v>45625</v>
      </c>
      <c r="J36" s="165">
        <f t="shared" si="1"/>
        <v>28000</v>
      </c>
      <c r="K36" s="165">
        <f t="shared" si="2"/>
        <v>28000</v>
      </c>
      <c r="L36" s="165">
        <f t="shared" si="3"/>
        <v>28000</v>
      </c>
      <c r="M36" s="165">
        <f t="shared" si="4"/>
        <v>28000</v>
      </c>
    </row>
    <row r="37" spans="8:13" x14ac:dyDescent="0.2">
      <c r="H37" s="145">
        <f t="shared" si="0"/>
        <v>45625</v>
      </c>
      <c r="J37" s="165">
        <f t="shared" si="1"/>
        <v>29000</v>
      </c>
      <c r="K37" s="165">
        <f t="shared" si="2"/>
        <v>29000</v>
      </c>
      <c r="L37" s="165">
        <f t="shared" si="3"/>
        <v>29000</v>
      </c>
      <c r="M37" s="165">
        <f t="shared" si="4"/>
        <v>29000</v>
      </c>
    </row>
    <row r="38" spans="8:13" x14ac:dyDescent="0.2">
      <c r="H38" s="145">
        <f t="shared" si="0"/>
        <v>45625</v>
      </c>
      <c r="J38" s="165">
        <f t="shared" si="1"/>
        <v>30000</v>
      </c>
      <c r="K38" s="165">
        <f t="shared" si="2"/>
        <v>30000</v>
      </c>
      <c r="L38" s="165">
        <f t="shared" si="3"/>
        <v>30000</v>
      </c>
      <c r="M38" s="165">
        <f t="shared" si="4"/>
        <v>30000</v>
      </c>
    </row>
    <row r="39" spans="8:13" x14ac:dyDescent="0.2">
      <c r="H39" s="143"/>
      <c r="J39" s="165">
        <f t="shared" si="1"/>
        <v>30000</v>
      </c>
      <c r="K39" s="165">
        <f t="shared" si="2"/>
        <v>30000</v>
      </c>
      <c r="L39" s="165">
        <f t="shared" si="3"/>
        <v>30000</v>
      </c>
      <c r="M39" s="165">
        <f t="shared" si="4"/>
        <v>30000</v>
      </c>
    </row>
    <row r="40" spans="8:13" x14ac:dyDescent="0.2">
      <c r="H40" s="143"/>
      <c r="J40" s="165">
        <f t="shared" si="1"/>
        <v>30000</v>
      </c>
    </row>
    <row r="41" spans="8:13" x14ac:dyDescent="0.2">
      <c r="H41" s="143"/>
      <c r="J41" s="165">
        <f>IF(+J40+$J$6&gt;$J$5,$J$5,+J40+$J$6)</f>
        <v>30000</v>
      </c>
    </row>
    <row r="42" spans="8:13" x14ac:dyDescent="0.2">
      <c r="H42" s="143"/>
      <c r="J42" s="165">
        <f t="shared" si="1"/>
        <v>30000</v>
      </c>
    </row>
    <row r="43" spans="8:13" x14ac:dyDescent="0.2">
      <c r="H43" s="143"/>
      <c r="J43" s="165">
        <f t="shared" si="1"/>
        <v>30000</v>
      </c>
    </row>
    <row r="44" spans="8:13" x14ac:dyDescent="0.2">
      <c r="H44" s="143"/>
      <c r="J44" s="165">
        <f t="shared" si="1"/>
        <v>30000</v>
      </c>
    </row>
    <row r="45" spans="8:13" x14ac:dyDescent="0.2">
      <c r="H45" s="143"/>
      <c r="J45" s="165">
        <f t="shared" si="1"/>
        <v>30000</v>
      </c>
    </row>
    <row r="46" spans="8:13" x14ac:dyDescent="0.2">
      <c r="H46" s="143"/>
      <c r="J46" s="165">
        <f t="shared" si="1"/>
        <v>30000</v>
      </c>
    </row>
    <row r="47" spans="8:13" x14ac:dyDescent="0.2">
      <c r="H47" s="143"/>
      <c r="J47" s="165">
        <f t="shared" si="1"/>
        <v>30000</v>
      </c>
    </row>
    <row r="48" spans="8:13" x14ac:dyDescent="0.2">
      <c r="H48" s="143"/>
      <c r="J48" s="165">
        <f t="shared" si="1"/>
        <v>30000</v>
      </c>
    </row>
    <row r="49" spans="8:10" x14ac:dyDescent="0.2">
      <c r="H49" s="143"/>
      <c r="J49" s="165"/>
    </row>
    <row r="50" spans="8:10" x14ac:dyDescent="0.2">
      <c r="H50" s="143"/>
    </row>
    <row r="51" spans="8:10" x14ac:dyDescent="0.2">
      <c r="H51" s="143"/>
    </row>
    <row r="52" spans="8:10" x14ac:dyDescent="0.2">
      <c r="H52" s="143"/>
    </row>
    <row r="53" spans="8:10" x14ac:dyDescent="0.2">
      <c r="H53" s="143"/>
    </row>
    <row r="54" spans="8:10" x14ac:dyDescent="0.2">
      <c r="H54" s="143"/>
    </row>
    <row r="55" spans="8:10" x14ac:dyDescent="0.2">
      <c r="H55" s="143"/>
    </row>
    <row r="56" spans="8:10" x14ac:dyDescent="0.2">
      <c r="H56" s="143"/>
    </row>
    <row r="57" spans="8:10" x14ac:dyDescent="0.2">
      <c r="H57" s="143"/>
    </row>
    <row r="58" spans="8:10" x14ac:dyDescent="0.2">
      <c r="H58" s="143"/>
    </row>
    <row r="59" spans="8:10" x14ac:dyDescent="0.2">
      <c r="H59" s="143"/>
    </row>
    <row r="60" spans="8:10" x14ac:dyDescent="0.2">
      <c r="H60" s="143"/>
    </row>
    <row r="61" spans="8:10" x14ac:dyDescent="0.2">
      <c r="H61" s="143"/>
    </row>
    <row r="62" spans="8:10" x14ac:dyDescent="0.2">
      <c r="H62" s="143"/>
    </row>
    <row r="63" spans="8:10" x14ac:dyDescent="0.2">
      <c r="H63" s="143"/>
    </row>
    <row r="64" spans="8:10" x14ac:dyDescent="0.2">
      <c r="H64" s="143"/>
    </row>
    <row r="65" spans="8:8" x14ac:dyDescent="0.2">
      <c r="H65" s="143"/>
    </row>
    <row r="66" spans="8:8" x14ac:dyDescent="0.2">
      <c r="H66" s="143"/>
    </row>
    <row r="67" spans="8:8" x14ac:dyDescent="0.2">
      <c r="H67" s="143"/>
    </row>
    <row r="68" spans="8:8" x14ac:dyDescent="0.2">
      <c r="H68" s="143"/>
    </row>
    <row r="69" spans="8:8" x14ac:dyDescent="0.2">
      <c r="H69" s="143"/>
    </row>
    <row r="70" spans="8:8" x14ac:dyDescent="0.2">
      <c r="H70" s="143"/>
    </row>
    <row r="71" spans="8:8" x14ac:dyDescent="0.2">
      <c r="H71" s="143"/>
    </row>
    <row r="72" spans="8:8" x14ac:dyDescent="0.2">
      <c r="H72" s="143"/>
    </row>
    <row r="73" spans="8:8" x14ac:dyDescent="0.2">
      <c r="H73" s="143"/>
    </row>
    <row r="74" spans="8:8" x14ac:dyDescent="0.2">
      <c r="H74" s="143"/>
    </row>
    <row r="75" spans="8:8" x14ac:dyDescent="0.2">
      <c r="H75" s="143"/>
    </row>
    <row r="76" spans="8:8" x14ac:dyDescent="0.2">
      <c r="H76" s="143"/>
    </row>
    <row r="77" spans="8:8" x14ac:dyDescent="0.2">
      <c r="H77" s="143"/>
    </row>
    <row r="78" spans="8:8" x14ac:dyDescent="0.2">
      <c r="H78" s="143"/>
    </row>
    <row r="79" spans="8:8" x14ac:dyDescent="0.2">
      <c r="H79" s="143"/>
    </row>
    <row r="80" spans="8:8" x14ac:dyDescent="0.2">
      <c r="H80" s="143"/>
    </row>
    <row r="81" spans="8:8" x14ac:dyDescent="0.2">
      <c r="H81" s="143"/>
    </row>
    <row r="82" spans="8:8" x14ac:dyDescent="0.2">
      <c r="H82" s="143"/>
    </row>
    <row r="83" spans="8:8" x14ac:dyDescent="0.2">
      <c r="H83" s="143"/>
    </row>
    <row r="84" spans="8:8" x14ac:dyDescent="0.2">
      <c r="H84" s="143"/>
    </row>
    <row r="85" spans="8:8" x14ac:dyDescent="0.2">
      <c r="H85" s="143"/>
    </row>
    <row r="86" spans="8:8" x14ac:dyDescent="0.2">
      <c r="H86" s="143"/>
    </row>
    <row r="87" spans="8:8" x14ac:dyDescent="0.2">
      <c r="H87" s="143"/>
    </row>
    <row r="88" spans="8:8" x14ac:dyDescent="0.2">
      <c r="H88" s="143"/>
    </row>
    <row r="89" spans="8:8" x14ac:dyDescent="0.2">
      <c r="H89" s="143"/>
    </row>
    <row r="90" spans="8:8" x14ac:dyDescent="0.2">
      <c r="H90" s="143"/>
    </row>
    <row r="91" spans="8:8" x14ac:dyDescent="0.2">
      <c r="H91" s="143"/>
    </row>
    <row r="92" spans="8:8" x14ac:dyDescent="0.2">
      <c r="H92" s="143"/>
    </row>
    <row r="93" spans="8:8" x14ac:dyDescent="0.2">
      <c r="H93" s="143"/>
    </row>
    <row r="94" spans="8:8" x14ac:dyDescent="0.2">
      <c r="H94" s="143"/>
    </row>
    <row r="95" spans="8:8" x14ac:dyDescent="0.2">
      <c r="H95" s="143"/>
    </row>
    <row r="96" spans="8:8" x14ac:dyDescent="0.2">
      <c r="H96" s="143"/>
    </row>
    <row r="97" spans="8:8" x14ac:dyDescent="0.2">
      <c r="H97" s="143"/>
    </row>
    <row r="98" spans="8:8" x14ac:dyDescent="0.2">
      <c r="H98" s="143"/>
    </row>
    <row r="99" spans="8:8" x14ac:dyDescent="0.2">
      <c r="H99" s="143"/>
    </row>
    <row r="100" spans="8:8" x14ac:dyDescent="0.2">
      <c r="H100" s="143"/>
    </row>
    <row r="101" spans="8:8" x14ac:dyDescent="0.2">
      <c r="H101" s="143"/>
    </row>
    <row r="102" spans="8:8" x14ac:dyDescent="0.2">
      <c r="H102" s="143"/>
    </row>
    <row r="103" spans="8:8" x14ac:dyDescent="0.2">
      <c r="H103" s="143"/>
    </row>
    <row r="104" spans="8:8" x14ac:dyDescent="0.2">
      <c r="H104" s="143"/>
    </row>
    <row r="105" spans="8:8" x14ac:dyDescent="0.2">
      <c r="H105" s="143"/>
    </row>
    <row r="106" spans="8:8" x14ac:dyDescent="0.2">
      <c r="H106" s="143"/>
    </row>
    <row r="107" spans="8:8" x14ac:dyDescent="0.2">
      <c r="H107" s="143"/>
    </row>
    <row r="108" spans="8:8" x14ac:dyDescent="0.2">
      <c r="H108" s="143"/>
    </row>
    <row r="109" spans="8:8" x14ac:dyDescent="0.2">
      <c r="H109" s="143"/>
    </row>
    <row r="110" spans="8:8" x14ac:dyDescent="0.2">
      <c r="H110" s="143"/>
    </row>
    <row r="111" spans="8:8" x14ac:dyDescent="0.2">
      <c r="H111" s="143"/>
    </row>
    <row r="112" spans="8:8" x14ac:dyDescent="0.2">
      <c r="H112" s="143"/>
    </row>
    <row r="113" spans="8:8" x14ac:dyDescent="0.2">
      <c r="H113" s="143"/>
    </row>
    <row r="114" spans="8:8" x14ac:dyDescent="0.2">
      <c r="H114" s="143"/>
    </row>
    <row r="115" spans="8:8" x14ac:dyDescent="0.2">
      <c r="H115" s="143"/>
    </row>
    <row r="116" spans="8:8" x14ac:dyDescent="0.2">
      <c r="H116" s="143"/>
    </row>
    <row r="117" spans="8:8" x14ac:dyDescent="0.2">
      <c r="H117" s="143"/>
    </row>
    <row r="118" spans="8:8" x14ac:dyDescent="0.2">
      <c r="H118" s="143"/>
    </row>
    <row r="119" spans="8:8" x14ac:dyDescent="0.2">
      <c r="H119" s="143"/>
    </row>
    <row r="120" spans="8:8" x14ac:dyDescent="0.2">
      <c r="H120" s="143"/>
    </row>
    <row r="121" spans="8:8" x14ac:dyDescent="0.2">
      <c r="H121" s="143"/>
    </row>
    <row r="122" spans="8:8" x14ac:dyDescent="0.2">
      <c r="H122" s="143"/>
    </row>
    <row r="123" spans="8:8" x14ac:dyDescent="0.2">
      <c r="H123" s="143"/>
    </row>
    <row r="124" spans="8:8" x14ac:dyDescent="0.2">
      <c r="H124" s="143"/>
    </row>
    <row r="125" spans="8:8" x14ac:dyDescent="0.2">
      <c r="H125" s="143"/>
    </row>
    <row r="126" spans="8:8" x14ac:dyDescent="0.2">
      <c r="H126" s="143"/>
    </row>
    <row r="127" spans="8:8" x14ac:dyDescent="0.2">
      <c r="H127" s="143"/>
    </row>
    <row r="128" spans="8:8" x14ac:dyDescent="0.2">
      <c r="H128" s="143"/>
    </row>
    <row r="129" spans="8:8" x14ac:dyDescent="0.2">
      <c r="H129" s="143"/>
    </row>
    <row r="130" spans="8:8" x14ac:dyDescent="0.2">
      <c r="H130" s="143"/>
    </row>
    <row r="131" spans="8:8" x14ac:dyDescent="0.2">
      <c r="H131" s="143"/>
    </row>
    <row r="132" spans="8:8" x14ac:dyDescent="0.2">
      <c r="H132" s="143"/>
    </row>
    <row r="133" spans="8:8" x14ac:dyDescent="0.2">
      <c r="H133" s="143"/>
    </row>
    <row r="134" spans="8:8" x14ac:dyDescent="0.2">
      <c r="H134" s="143"/>
    </row>
    <row r="135" spans="8:8" x14ac:dyDescent="0.2">
      <c r="H135" s="143"/>
    </row>
    <row r="136" spans="8:8" x14ac:dyDescent="0.2">
      <c r="H136" s="143"/>
    </row>
    <row r="137" spans="8:8" x14ac:dyDescent="0.2">
      <c r="H137" s="143"/>
    </row>
    <row r="138" spans="8:8" x14ac:dyDescent="0.2">
      <c r="H138" s="143"/>
    </row>
    <row r="139" spans="8:8" x14ac:dyDescent="0.2">
      <c r="H139" s="143"/>
    </row>
    <row r="140" spans="8:8" x14ac:dyDescent="0.2">
      <c r="H140" s="143"/>
    </row>
    <row r="141" spans="8:8" x14ac:dyDescent="0.2">
      <c r="H141" s="143"/>
    </row>
    <row r="142" spans="8:8" x14ac:dyDescent="0.2">
      <c r="H142" s="143"/>
    </row>
    <row r="143" spans="8:8" x14ac:dyDescent="0.2">
      <c r="H143" s="143"/>
    </row>
    <row r="144" spans="8:8" x14ac:dyDescent="0.2">
      <c r="H144" s="143"/>
    </row>
    <row r="145" spans="8:8" x14ac:dyDescent="0.2">
      <c r="H145" s="143"/>
    </row>
    <row r="146" spans="8:8" x14ac:dyDescent="0.2">
      <c r="H146" s="143"/>
    </row>
    <row r="147" spans="8:8" x14ac:dyDescent="0.2">
      <c r="H147" s="143"/>
    </row>
    <row r="148" spans="8:8" x14ac:dyDescent="0.2">
      <c r="H148" s="143"/>
    </row>
    <row r="149" spans="8:8" x14ac:dyDescent="0.2">
      <c r="H149" s="143"/>
    </row>
    <row r="150" spans="8:8" x14ac:dyDescent="0.2">
      <c r="H150" s="143"/>
    </row>
    <row r="151" spans="8:8" x14ac:dyDescent="0.2">
      <c r="H151" s="143"/>
    </row>
    <row r="152" spans="8:8" x14ac:dyDescent="0.2">
      <c r="H152" s="143"/>
    </row>
    <row r="153" spans="8:8" x14ac:dyDescent="0.2">
      <c r="H153" s="143"/>
    </row>
    <row r="154" spans="8:8" x14ac:dyDescent="0.2">
      <c r="H154" s="143"/>
    </row>
    <row r="155" spans="8:8" x14ac:dyDescent="0.2">
      <c r="H155" s="143"/>
    </row>
    <row r="156" spans="8:8" x14ac:dyDescent="0.2">
      <c r="H156" s="143"/>
    </row>
    <row r="157" spans="8:8" x14ac:dyDescent="0.2">
      <c r="H157" s="143"/>
    </row>
    <row r="158" spans="8:8" x14ac:dyDescent="0.2">
      <c r="H158" s="143"/>
    </row>
    <row r="159" spans="8:8" x14ac:dyDescent="0.2">
      <c r="H159" s="143"/>
    </row>
    <row r="160" spans="8:8" x14ac:dyDescent="0.2">
      <c r="H160" s="143"/>
    </row>
    <row r="161" spans="8:8" x14ac:dyDescent="0.2">
      <c r="H161" s="143"/>
    </row>
    <row r="162" spans="8:8" x14ac:dyDescent="0.2">
      <c r="H162" s="143"/>
    </row>
    <row r="163" spans="8:8" x14ac:dyDescent="0.2">
      <c r="H163" s="143"/>
    </row>
    <row r="164" spans="8:8" x14ac:dyDescent="0.2">
      <c r="H164" s="143"/>
    </row>
    <row r="165" spans="8:8" x14ac:dyDescent="0.2">
      <c r="H165" s="143"/>
    </row>
    <row r="166" spans="8:8" x14ac:dyDescent="0.2">
      <c r="H166" s="143"/>
    </row>
    <row r="167" spans="8:8" x14ac:dyDescent="0.2">
      <c r="H167" s="143"/>
    </row>
    <row r="168" spans="8:8" x14ac:dyDescent="0.2">
      <c r="H168" s="143"/>
    </row>
    <row r="169" spans="8:8" x14ac:dyDescent="0.2">
      <c r="H169" s="143"/>
    </row>
    <row r="170" spans="8:8" x14ac:dyDescent="0.2">
      <c r="H170" s="143"/>
    </row>
    <row r="171" spans="8:8" x14ac:dyDescent="0.2">
      <c r="H171" s="143"/>
    </row>
    <row r="172" spans="8:8" x14ac:dyDescent="0.2">
      <c r="H172" s="143"/>
    </row>
    <row r="173" spans="8:8" x14ac:dyDescent="0.2">
      <c r="H173" s="143"/>
    </row>
    <row r="174" spans="8:8" x14ac:dyDescent="0.2">
      <c r="H174" s="143"/>
    </row>
    <row r="175" spans="8:8" x14ac:dyDescent="0.2">
      <c r="H175" s="143"/>
    </row>
    <row r="176" spans="8:8" x14ac:dyDescent="0.2">
      <c r="H176" s="143"/>
    </row>
    <row r="177" spans="8:8" x14ac:dyDescent="0.2">
      <c r="H177" s="143"/>
    </row>
    <row r="178" spans="8:8" x14ac:dyDescent="0.2">
      <c r="H178" s="143"/>
    </row>
    <row r="179" spans="8:8" x14ac:dyDescent="0.2">
      <c r="H179" s="143"/>
    </row>
    <row r="180" spans="8:8" x14ac:dyDescent="0.2">
      <c r="H180" s="143"/>
    </row>
    <row r="181" spans="8:8" x14ac:dyDescent="0.2">
      <c r="H181" s="143"/>
    </row>
  </sheetData>
  <sheetProtection algorithmName="SHA-512" hashValue="Mpk7z+RHzeZK+sZFVy1SmmoRX8OmpCnP/jNm8tQHGEKIKRxelniKDn899h6vUmMTLpFlkCmR0q2oeoxvyOeDNQ==" saltValue="QvGw39MLD8JLvXOlfSMpbQ==" spinCount="100000" sheet="1" objects="1" scenarios="1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2023-05-16T05:01:20Z</dcterms:modified>
</cp:coreProperties>
</file>