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3-4013 EU Onderhoud OVL\4 nota van inlichtingen\"/>
    </mc:Choice>
  </mc:AlternateContent>
  <xr:revisionPtr revIDLastSave="0" documentId="13_ncr:1_{FBDEA0F5-AD0B-429F-9104-95B6429BC63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5" i="2"/>
  <c r="H4" i="2"/>
  <c r="O54" i="1" l="1"/>
  <c r="D2" i="3" l="1"/>
  <c r="B2" i="3"/>
  <c r="O24" i="1" l="1"/>
  <c r="O26" i="1"/>
  <c r="O29" i="1"/>
  <c r="O40" i="1"/>
  <c r="O42" i="1"/>
  <c r="O45" i="1"/>
  <c r="AM45" i="1" l="1"/>
  <c r="O47" i="1"/>
  <c r="R45" i="1" s="1"/>
  <c r="U45" i="1" s="1"/>
  <c r="O31" i="1"/>
  <c r="R29" i="1" s="1"/>
  <c r="U29" i="1" s="1"/>
  <c r="AJ29" i="1"/>
  <c r="AI29" i="1"/>
  <c r="AL29" i="1"/>
  <c r="AK29" i="1"/>
  <c r="AM29" i="1"/>
  <c r="AJ45" i="1"/>
  <c r="AL45" i="1"/>
  <c r="AI45" i="1"/>
  <c r="AK45" i="1"/>
  <c r="AN29" i="1" l="1"/>
  <c r="O53" i="1" s="1"/>
  <c r="R40" i="1"/>
  <c r="U40" i="1" s="1"/>
  <c r="R24" i="1"/>
  <c r="U24" i="1" s="1"/>
  <c r="U55" i="1" l="1"/>
  <c r="R59" i="1" s="1"/>
  <c r="P16" i="3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M42" i="1"/>
  <c r="AL42" i="1"/>
  <c r="AK42" i="1"/>
  <c r="AJ42" i="1"/>
  <c r="AI42" i="1"/>
  <c r="I13" i="3" l="1"/>
  <c r="S13" i="3"/>
  <c r="V24" i="1"/>
  <c r="V40" i="1"/>
  <c r="D7" i="3"/>
  <c r="V29" i="1"/>
  <c r="D16" i="3"/>
  <c r="I12" i="3"/>
  <c r="I14" i="3"/>
  <c r="C16" i="3"/>
  <c r="S14" i="3"/>
  <c r="S16" i="3" s="1"/>
  <c r="T16" i="3" s="1"/>
  <c r="V45" i="1"/>
  <c r="I16" i="3" l="1"/>
  <c r="J16" i="3" s="1"/>
  <c r="AN45" i="1"/>
  <c r="F6" i="2" l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55" i="1" l="1"/>
  <c r="O13" i="1"/>
  <c r="Q62" i="1" l="1"/>
  <c r="R57" i="1"/>
  <c r="O8" i="1"/>
  <c r="N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4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4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4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<sst xmlns="http://schemas.openxmlformats.org/spreadsheetml/2006/main" count="147" uniqueCount="114">
  <si>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</si>
  <si>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</si>
  <si>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</si>
  <si>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</si>
  <si>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</si>
  <si>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</si>
  <si>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</si>
  <si>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</si>
  <si>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</si>
  <si>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</si>
  <si>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</si>
  <si>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</si>
  <si>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</si>
  <si>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</si>
  <si>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</si>
  <si>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</si>
  <si>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</si>
  <si>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</si>
  <si>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</si>
  <si>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</si>
  <si>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</si>
  <si>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</si>
  <si>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</si>
  <si>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</si>
  <si>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</si>
  <si>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</si>
  <si>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</si>
  <si>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</si>
  <si>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</si>
  <si>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</si>
  <si>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</si>
  <si>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</si>
  <si>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</si>
  <si>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</si>
  <si>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</si>
  <si>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</si>
  <si>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</si>
  <si>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</si>
  <si>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</si>
  <si>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</si>
  <si>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</si>
  <si>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</si>
  <si>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</si>
  <si>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</si>
  <si>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</si>
  <si>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</si>
  <si>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Voertuigen</t>
  </si>
  <si>
    <t>Materieel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</si>
  <si>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</si>
  <si>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</si>
  <si>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</si>
  <si>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</si>
  <si>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</si>
  <si>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</si>
  <si>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</si>
  <si>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</si>
  <si>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</si>
  <si>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</si>
  <si>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</si>
  <si>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</si>
  <si>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</si>
  <si>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</si>
  <si>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</si>
  <si>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</si>
  <si>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</si>
  <si>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</si>
  <si>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</si>
  <si>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</si>
  <si>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</si>
  <si>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</si>
  <si>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</si>
  <si>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</si>
  <si>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</si>
  <si>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</si>
  <si>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</si>
  <si>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</si>
  <si>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</si>
  <si>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</si>
  <si>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</si>
  <si>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</si>
  <si>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</si>
  <si>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</si>
  <si>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</si>
  <si>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</si>
  <si>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</si>
  <si>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</si>
  <si>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</si>
  <si>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</si>
  <si>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</si>
  <si>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</si>
  <si>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</si>
  <si>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</si>
  <si>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Geeft u invulling aan de minimaal gestelde eis van 2% in te zetten Social Return?</t>
  </si>
  <si>
    <t>Deze categorie is minimaal gewenst en wordt derhalve niet gewaardeerd of bestraft</t>
  </si>
  <si>
    <t>ja = vermindering met 75 punten, nee = 0 punten</t>
  </si>
  <si>
    <t>ja = vermindering met 100 punten, nee = 0 punten</t>
  </si>
  <si>
    <t>Bijlage 8a</t>
  </si>
  <si>
    <t>Deze voertuigen zijn (deels)  van de klasse euro 5 of euro 6</t>
  </si>
  <si>
    <t>Deze voertuigen zijn (deels)  van de klasse Euro 7 of hybride</t>
  </si>
  <si>
    <t>De inschrijver beschikt nog niet over euro 7 of hybride, maar zet deze over ### maanden in</t>
  </si>
  <si>
    <t>maanden</t>
  </si>
  <si>
    <t xml:space="preserve">tot </t>
  </si>
  <si>
    <t>Bestek 2023-4013</t>
  </si>
  <si>
    <t>Onderhoud OVL gemeente Meierijstad</t>
  </si>
  <si>
    <t>Euro /hyb</t>
  </si>
  <si>
    <t>inzet over</t>
  </si>
  <si>
    <t xml:space="preserve">stap </t>
  </si>
  <si>
    <t>Indien u al beschikt  over euro 7 of hybride voertuigen en deze direct inzet, vul dan 0 in</t>
  </si>
  <si>
    <t>Dit materieel met verbrandingsmotor is (deels) van 2012 of ouder is</t>
  </si>
  <si>
    <t xml:space="preserve">Dit materieel met verbrandingsmotor is (deels) van de periode 2013 tot en met 2027 is </t>
  </si>
  <si>
    <t>Dit materieel is voor tenminste ###% elektrisch of hybride aangedreven</t>
  </si>
  <si>
    <t>Indien u al beschikt  over elektrisch of hybride meterieel en dit direct inzet, vul dan 0 in</t>
  </si>
  <si>
    <t>De inschrijver beschikt nog niet over elek. of hybride materieel, maar zet dit over ### maanden in</t>
  </si>
  <si>
    <t>werkelijke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</si>
</sst>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0.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164" fontId="4" fillId="0" borderId="0" xfId="0" applyNumberFormat="1" applyFont="1" applyProtection="1"/>
    <xf numFmtId="167" fontId="4" fillId="0" borderId="0" xfId="0" applyNumberFormat="1" applyFont="1" applyProtection="1"/>
    <xf numFmtId="0" fontId="5" fillId="0" borderId="0" xfId="0" quotePrefix="1" applyFont="1" applyFill="1" applyBorder="1" applyAlignment="1" applyProtection="1">
      <alignment vertical="top"/>
    </xf>
    <xf numFmtId="164" fontId="4" fillId="0" borderId="0" xfId="0" quotePrefix="1" applyNumberFormat="1" applyFont="1" applyBorder="1" applyAlignment="1" applyProtection="1">
      <alignment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77"/>
  <sheetViews>
    <sheetView tabSelected="1" topLeftCell="A4" zoomScale="85" zoomScaleNormal="85" workbookViewId="0">
      <selection activeCell="T45" sqref="T45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4.140625" style="64" customWidth="1"/>
    <col min="13" max="13" width="3.140625" style="24" customWidth="1"/>
    <col min="14" max="14" width="9.140625" style="24"/>
    <col min="15" max="15" width="10.425781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1" width="10.85546875" style="24" customWidth="1"/>
    <col min="22" max="22" width="15.28515625" style="24" customWidth="1"/>
    <col min="23" max="23" width="3.85546875" style="24" customWidth="1"/>
    <col min="24" max="24" width="2.42578125" style="24" bestFit="1" customWidth="1"/>
    <col min="25" max="25" width="15.42578125" style="24" customWidth="1"/>
    <col min="26" max="26" width="3.140625" style="24" customWidth="1"/>
    <col min="27" max="27" width="16.140625" style="24" customWidth="1"/>
    <col min="28" max="28" width="2.85546875" style="24" customWidth="1"/>
    <col min="29" max="29" width="6.7109375" style="24" customWidth="1"/>
    <col min="30" max="53" width="5.7109375" style="24" bestFit="1" customWidth="1"/>
    <col min="54" max="16384" width="9.140625" style="24"/>
  </cols>
  <sheetData>
    <row r="2" spans="2:33" x14ac:dyDescent="0.2">
      <c r="B2" s="24" t="s">
        <v>96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65" t="s">
        <v>102</v>
      </c>
      <c r="C3" s="65"/>
      <c r="E3" s="65" t="s">
        <v>103</v>
      </c>
      <c r="F3" s="65"/>
      <c r="G3" s="8"/>
      <c r="H3" s="8"/>
      <c r="I3" s="8"/>
      <c r="J3" s="8"/>
      <c r="K3" s="8"/>
      <c r="L3" s="66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66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x14ac:dyDescent="0.2">
      <c r="B5" s="8"/>
      <c r="C5" s="8"/>
      <c r="D5" s="8"/>
      <c r="E5" s="142"/>
      <c r="F5" s="142"/>
      <c r="G5" s="142"/>
      <c r="H5" s="142"/>
      <c r="I5" s="8"/>
      <c r="J5" s="8"/>
      <c r="K5" s="8"/>
      <c r="L5" s="66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2:33" ht="13.5" thickBot="1" x14ac:dyDescent="0.25">
      <c r="B6" s="8" t="s">
        <v>0</v>
      </c>
      <c r="C6" s="8"/>
      <c r="D6" s="8"/>
      <c r="E6" s="135"/>
      <c r="F6" s="135"/>
      <c r="G6" s="135"/>
      <c r="H6" s="135"/>
      <c r="I6" s="8"/>
      <c r="J6" s="8"/>
      <c r="K6" s="8"/>
      <c r="L6" s="66"/>
      <c r="M6" s="8"/>
      <c r="N6" s="8"/>
      <c r="O6" s="8"/>
      <c r="P6" s="8"/>
      <c r="Q6" s="8"/>
      <c r="R6" s="8"/>
      <c r="S6" s="13"/>
      <c r="T6" s="13"/>
      <c r="U6" s="13"/>
      <c r="V6" s="13"/>
      <c r="W6" s="13"/>
      <c r="X6" s="21"/>
      <c r="Y6" s="21" t="s">
        <v>33</v>
      </c>
      <c r="Z6" s="21"/>
      <c r="AA6" s="21"/>
      <c r="AB6" s="21"/>
      <c r="AC6" s="21"/>
      <c r="AD6" s="21"/>
      <c r="AE6" s="21"/>
      <c r="AF6" s="21"/>
      <c r="AG6" s="21"/>
    </row>
    <row r="7" spans="2:33" ht="13.5" thickBot="1" x14ac:dyDescent="0.25">
      <c r="B7" s="67" t="s">
        <v>3</v>
      </c>
      <c r="C7" s="68"/>
      <c r="D7" s="68"/>
      <c r="E7" s="144" t="s">
        <v>31</v>
      </c>
      <c r="F7" s="144"/>
      <c r="G7" s="144"/>
      <c r="H7" s="144"/>
      <c r="I7" s="68" t="s">
        <v>30</v>
      </c>
      <c r="J7" s="68"/>
      <c r="K7" s="68"/>
      <c r="L7" s="69"/>
      <c r="M7" s="67"/>
      <c r="N7" s="68" t="s">
        <v>32</v>
      </c>
      <c r="O7" s="68"/>
      <c r="P7" s="68"/>
      <c r="Q7" s="68"/>
      <c r="R7" s="68"/>
      <c r="S7" s="70"/>
      <c r="T7" s="70"/>
      <c r="U7" s="70"/>
      <c r="V7" s="7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2:33" ht="12.75" customHeight="1" x14ac:dyDescent="0.2">
      <c r="B8" s="67" t="s">
        <v>10</v>
      </c>
      <c r="C8" s="68" t="s">
        <v>1</v>
      </c>
      <c r="D8" s="68"/>
      <c r="E8" s="144" t="s">
        <v>9</v>
      </c>
      <c r="F8" s="144"/>
      <c r="G8" s="144"/>
      <c r="H8" s="144"/>
      <c r="I8" s="70" t="s">
        <v>5</v>
      </c>
      <c r="J8" s="70"/>
      <c r="K8" s="70"/>
      <c r="L8" s="72"/>
      <c r="M8" s="73"/>
      <c r="N8" s="2"/>
      <c r="O8" s="70">
        <f>IF(N8="Ja",1,0)</f>
        <v>0</v>
      </c>
      <c r="P8" s="70"/>
      <c r="Q8" s="70"/>
      <c r="R8" s="70"/>
      <c r="S8" s="146" t="s">
        <v>8</v>
      </c>
      <c r="T8" s="146"/>
      <c r="U8" s="146"/>
      <c r="V8" s="147"/>
      <c r="X8" s="21"/>
      <c r="Y8" s="153" t="s">
        <v>34</v>
      </c>
      <c r="Z8" s="153"/>
      <c r="AA8" s="153"/>
      <c r="AB8" s="153"/>
      <c r="AC8" s="153"/>
      <c r="AD8" s="153"/>
      <c r="AE8" s="153"/>
      <c r="AF8" s="153"/>
      <c r="AG8" s="153"/>
    </row>
    <row r="9" spans="2:33" x14ac:dyDescent="0.2">
      <c r="B9" s="7"/>
      <c r="C9" s="8"/>
      <c r="D9" s="8"/>
      <c r="E9" s="142"/>
      <c r="F9" s="142"/>
      <c r="G9" s="142"/>
      <c r="H9" s="142"/>
      <c r="I9" s="13"/>
      <c r="J9" s="13"/>
      <c r="K9" s="13"/>
      <c r="L9" s="15"/>
      <c r="M9" s="74"/>
      <c r="N9" s="13"/>
      <c r="O9" s="13"/>
      <c r="P9" s="13"/>
      <c r="Q9" s="75"/>
      <c r="R9" s="75"/>
      <c r="S9" s="148"/>
      <c r="T9" s="148"/>
      <c r="U9" s="148"/>
      <c r="V9" s="149"/>
      <c r="X9" s="21"/>
      <c r="Y9" s="153"/>
      <c r="Z9" s="153"/>
      <c r="AA9" s="153"/>
      <c r="AB9" s="153"/>
      <c r="AC9" s="153"/>
      <c r="AD9" s="153"/>
      <c r="AE9" s="153"/>
      <c r="AF9" s="153"/>
      <c r="AG9" s="153"/>
    </row>
    <row r="10" spans="2:33" x14ac:dyDescent="0.2">
      <c r="B10" s="7"/>
      <c r="C10" s="8"/>
      <c r="D10" s="8"/>
      <c r="E10" s="135"/>
      <c r="F10" s="135"/>
      <c r="G10" s="135"/>
      <c r="H10" s="135"/>
      <c r="I10" s="13"/>
      <c r="J10" s="13"/>
      <c r="K10" s="13"/>
      <c r="L10" s="15"/>
      <c r="M10" s="74"/>
      <c r="N10" s="13"/>
      <c r="O10" s="13"/>
      <c r="P10" s="13"/>
      <c r="Q10" s="75"/>
      <c r="R10" s="75"/>
      <c r="S10" s="148"/>
      <c r="T10" s="148"/>
      <c r="U10" s="148"/>
      <c r="V10" s="149"/>
      <c r="X10" s="21"/>
      <c r="Y10" s="154" t="s">
        <v>35</v>
      </c>
      <c r="Z10" s="154"/>
      <c r="AA10" s="154"/>
      <c r="AB10" s="154"/>
      <c r="AC10" s="154"/>
      <c r="AD10" s="154"/>
      <c r="AE10" s="154"/>
      <c r="AF10" s="154"/>
      <c r="AG10" s="154"/>
    </row>
    <row r="11" spans="2:33" x14ac:dyDescent="0.2">
      <c r="B11" s="7"/>
      <c r="C11" s="8"/>
      <c r="D11" s="8"/>
      <c r="E11" s="135"/>
      <c r="F11" s="135"/>
      <c r="G11" s="135"/>
      <c r="H11" s="135"/>
      <c r="I11" s="13"/>
      <c r="J11" s="13"/>
      <c r="K11" s="13"/>
      <c r="L11" s="15"/>
      <c r="M11" s="74"/>
      <c r="N11" s="13"/>
      <c r="O11" s="13"/>
      <c r="P11" s="13"/>
      <c r="Q11" s="75"/>
      <c r="R11" s="75"/>
      <c r="S11" s="148"/>
      <c r="T11" s="148"/>
      <c r="U11" s="148"/>
      <c r="V11" s="149"/>
      <c r="X11" s="21"/>
      <c r="Y11" s="154"/>
      <c r="Z11" s="154"/>
      <c r="AA11" s="154"/>
      <c r="AB11" s="154"/>
      <c r="AC11" s="154"/>
      <c r="AD11" s="154"/>
      <c r="AE11" s="154"/>
      <c r="AF11" s="154"/>
      <c r="AG11" s="154"/>
    </row>
    <row r="12" spans="2:33" x14ac:dyDescent="0.2">
      <c r="B12" s="7"/>
      <c r="C12" s="8"/>
      <c r="D12" s="8"/>
      <c r="E12" s="135"/>
      <c r="F12" s="135"/>
      <c r="G12" s="135"/>
      <c r="H12" s="135"/>
      <c r="I12" s="13"/>
      <c r="J12" s="13"/>
      <c r="K12" s="13"/>
      <c r="L12" s="15"/>
      <c r="M12" s="74"/>
      <c r="N12" s="13"/>
      <c r="O12" s="13"/>
      <c r="P12" s="13"/>
      <c r="Q12" s="75"/>
      <c r="R12" s="75"/>
      <c r="S12" s="148"/>
      <c r="T12" s="148"/>
      <c r="U12" s="148"/>
      <c r="V12" s="149"/>
      <c r="X12" s="21"/>
      <c r="Y12" s="136"/>
      <c r="Z12" s="136"/>
      <c r="AA12" s="136"/>
      <c r="AB12" s="136"/>
      <c r="AC12" s="136"/>
      <c r="AD12" s="136"/>
      <c r="AE12" s="136"/>
      <c r="AF12" s="136"/>
      <c r="AG12" s="136"/>
    </row>
    <row r="13" spans="2:33" ht="13.5" thickBot="1" x14ac:dyDescent="0.25">
      <c r="B13" s="76" t="s">
        <v>4</v>
      </c>
      <c r="C13" s="77" t="s">
        <v>1</v>
      </c>
      <c r="D13" s="77"/>
      <c r="E13" s="145" t="s">
        <v>92</v>
      </c>
      <c r="F13" s="145"/>
      <c r="G13" s="145"/>
      <c r="H13" s="145"/>
      <c r="I13" s="78" t="s">
        <v>5</v>
      </c>
      <c r="J13" s="78"/>
      <c r="K13" s="78"/>
      <c r="L13" s="79"/>
      <c r="M13" s="80"/>
      <c r="N13" s="4"/>
      <c r="O13" s="78">
        <f t="shared" ref="O13" si="0">IF(N13="Ja",1,0)</f>
        <v>0</v>
      </c>
      <c r="P13" s="78"/>
      <c r="Q13" s="81"/>
      <c r="R13" s="81"/>
      <c r="S13" s="150"/>
      <c r="T13" s="150"/>
      <c r="U13" s="150"/>
      <c r="V13" s="151"/>
      <c r="X13" s="21"/>
      <c r="Y13" s="155" t="s">
        <v>36</v>
      </c>
      <c r="Z13" s="155"/>
      <c r="AA13" s="155"/>
      <c r="AB13" s="155"/>
      <c r="AC13" s="155"/>
      <c r="AD13" s="155"/>
      <c r="AE13" s="155"/>
      <c r="AF13" s="155"/>
      <c r="AG13" s="155"/>
    </row>
    <row r="14" spans="2:33" x14ac:dyDescent="0.2">
      <c r="B14" s="7"/>
      <c r="C14" s="8"/>
      <c r="D14" s="8"/>
      <c r="E14" s="142"/>
      <c r="F14" s="142"/>
      <c r="G14" s="142"/>
      <c r="H14" s="142"/>
      <c r="I14" s="13"/>
      <c r="J14" s="13"/>
      <c r="K14" s="13"/>
      <c r="L14" s="15"/>
      <c r="M14" s="74"/>
      <c r="N14" s="13"/>
      <c r="O14" s="13"/>
      <c r="P14" s="13"/>
      <c r="Q14" s="75"/>
      <c r="R14" s="75"/>
      <c r="S14" s="75"/>
      <c r="T14" s="75"/>
      <c r="U14" s="75"/>
      <c r="V14" s="82"/>
      <c r="X14" s="21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2:33" ht="13.5" thickBot="1" x14ac:dyDescent="0.25">
      <c r="B15" s="76"/>
      <c r="C15" s="77"/>
      <c r="D15" s="77"/>
      <c r="E15" s="145"/>
      <c r="F15" s="145"/>
      <c r="G15" s="145"/>
      <c r="H15" s="145"/>
      <c r="I15" s="78"/>
      <c r="J15" s="78"/>
      <c r="K15" s="78"/>
      <c r="L15" s="79"/>
      <c r="M15" s="80"/>
      <c r="N15" s="158" t="str">
        <f>IF(SUM(O8:O13)=COUNTA(E8:H14),"Uw inschrijving voldoet aan de minimaal gestelde inschrijfeisen", "Uw inschrijving voldoet niet aan de gestelde inschrijfeisen en is ongeldig")</f>
        <v>Uw inschrijving voldoet niet aan de gestelde inschrijfeisen en is ongeldig</v>
      </c>
      <c r="O15" s="158"/>
      <c r="P15" s="158"/>
      <c r="Q15" s="158"/>
      <c r="R15" s="158"/>
      <c r="S15" s="158"/>
      <c r="T15" s="158"/>
      <c r="U15" s="78"/>
      <c r="V15" s="83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2:33" x14ac:dyDescent="0.2">
      <c r="E16" s="159"/>
      <c r="F16" s="159"/>
      <c r="G16" s="159"/>
      <c r="H16" s="159"/>
      <c r="I16" s="21"/>
      <c r="J16" s="21"/>
      <c r="K16" s="21"/>
      <c r="L16" s="84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50" ht="13.5" thickBot="1" x14ac:dyDescent="0.25">
      <c r="B17" s="24" t="s">
        <v>2</v>
      </c>
      <c r="I17" s="21"/>
      <c r="J17" s="21"/>
      <c r="K17" s="21"/>
      <c r="L17" s="84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50" ht="53.25" customHeight="1" thickBot="1" x14ac:dyDescent="0.25">
      <c r="B18" s="85" t="s">
        <v>3</v>
      </c>
      <c r="C18" s="86"/>
      <c r="D18" s="86"/>
      <c r="E18" s="86" t="s">
        <v>31</v>
      </c>
      <c r="F18" s="86"/>
      <c r="G18" s="86"/>
      <c r="H18" s="86"/>
      <c r="I18" s="87" t="s">
        <v>30</v>
      </c>
      <c r="J18" s="86"/>
      <c r="K18" s="86"/>
      <c r="L18" s="88"/>
      <c r="M18" s="85"/>
      <c r="N18" s="86"/>
      <c r="O18" s="89" t="s">
        <v>53</v>
      </c>
      <c r="P18" s="89" t="s">
        <v>48</v>
      </c>
      <c r="Q18" s="89" t="s">
        <v>26</v>
      </c>
      <c r="R18" s="90" t="s">
        <v>28</v>
      </c>
      <c r="S18" s="89" t="s">
        <v>27</v>
      </c>
      <c r="T18" s="91" t="s">
        <v>24</v>
      </c>
      <c r="U18" s="89" t="s">
        <v>113</v>
      </c>
      <c r="V18" s="92" t="s">
        <v>25</v>
      </c>
      <c r="W18" s="13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2:50" x14ac:dyDescent="0.2">
      <c r="B19" s="93"/>
      <c r="C19" s="94"/>
      <c r="D19" s="152"/>
      <c r="E19" s="152"/>
      <c r="F19" s="152"/>
      <c r="G19" s="152"/>
      <c r="H19" s="152"/>
      <c r="I19" s="95"/>
      <c r="J19" s="96"/>
      <c r="K19" s="96"/>
      <c r="L19" s="97"/>
      <c r="M19" s="98"/>
      <c r="N19" s="96"/>
      <c r="O19" s="96"/>
      <c r="P19" s="96"/>
      <c r="Q19" s="99"/>
      <c r="R19" s="100"/>
      <c r="S19" s="99"/>
      <c r="T19" s="101"/>
      <c r="U19" s="99"/>
      <c r="V19" s="102"/>
      <c r="W19" s="6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I19" s="24" t="s">
        <v>12</v>
      </c>
      <c r="AJ19" s="24" t="s">
        <v>13</v>
      </c>
      <c r="AK19" s="24" t="s">
        <v>14</v>
      </c>
      <c r="AL19" s="24" t="s">
        <v>15</v>
      </c>
      <c r="AM19" s="24" t="s">
        <v>16</v>
      </c>
    </row>
    <row r="20" spans="2:50" x14ac:dyDescent="0.2">
      <c r="B20" s="7"/>
      <c r="C20" s="8"/>
      <c r="D20" s="103"/>
      <c r="E20" s="142"/>
      <c r="F20" s="142"/>
      <c r="G20" s="142"/>
      <c r="H20" s="142"/>
      <c r="I20" s="11"/>
      <c r="J20" s="105"/>
      <c r="K20" s="106"/>
      <c r="L20" s="107"/>
      <c r="M20" s="108"/>
      <c r="N20" s="6"/>
      <c r="O20" s="8"/>
      <c r="P20" s="6"/>
      <c r="Q20" s="16"/>
      <c r="R20" s="109"/>
      <c r="S20" s="18"/>
      <c r="T20" s="11"/>
      <c r="U20" s="13"/>
      <c r="V20" s="59"/>
      <c r="W20" s="8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104"/>
      <c r="AI20" s="104"/>
      <c r="AJ20" s="104"/>
    </row>
    <row r="21" spans="2:50" x14ac:dyDescent="0.2">
      <c r="B21" s="7" t="s">
        <v>46</v>
      </c>
      <c r="C21" s="8"/>
      <c r="D21" s="8"/>
      <c r="E21" s="110"/>
      <c r="F21" s="10"/>
      <c r="G21" s="10"/>
      <c r="H21" s="10"/>
      <c r="I21" s="19"/>
      <c r="J21" s="12"/>
      <c r="K21" s="13"/>
      <c r="L21" s="60"/>
      <c r="M21" s="74"/>
      <c r="N21" s="6"/>
      <c r="O21" s="8"/>
      <c r="P21" s="13"/>
      <c r="Q21" s="16"/>
      <c r="R21" s="17"/>
      <c r="S21" s="17"/>
      <c r="T21" s="18"/>
      <c r="U21" s="13"/>
      <c r="V21" s="20"/>
      <c r="W21" s="8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I21" s="25"/>
      <c r="AJ21" s="25"/>
      <c r="AK21" s="25"/>
      <c r="AL21" s="25"/>
      <c r="AM21" s="25"/>
    </row>
    <row r="22" spans="2:50" x14ac:dyDescent="0.2">
      <c r="B22" s="7"/>
      <c r="C22" s="8"/>
      <c r="D22" s="8" t="s">
        <v>42</v>
      </c>
      <c r="E22" s="9"/>
      <c r="F22" s="10"/>
      <c r="G22" s="10"/>
      <c r="H22" s="10"/>
      <c r="I22" s="19"/>
      <c r="J22" s="12"/>
      <c r="K22" s="13"/>
      <c r="L22" s="60"/>
      <c r="M22" s="74"/>
      <c r="N22" s="6"/>
      <c r="O22" s="8"/>
      <c r="P22" s="13"/>
      <c r="Q22" s="16"/>
      <c r="R22" s="17"/>
      <c r="S22" s="17"/>
      <c r="T22" s="18"/>
      <c r="U22" s="13"/>
      <c r="V22" s="20"/>
      <c r="W22" s="8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I22" s="25"/>
      <c r="AJ22" s="25"/>
      <c r="AK22" s="25"/>
      <c r="AL22" s="25"/>
      <c r="AM22" s="25"/>
    </row>
    <row r="23" spans="2:50" x14ac:dyDescent="0.2">
      <c r="B23" s="7"/>
      <c r="C23" s="8"/>
      <c r="D23" s="8"/>
      <c r="E23" s="9"/>
      <c r="F23" s="10"/>
      <c r="G23" s="10"/>
      <c r="H23" s="10"/>
      <c r="I23" s="19"/>
      <c r="J23" s="12"/>
      <c r="K23" s="13"/>
      <c r="L23" s="60"/>
      <c r="M23" s="74"/>
      <c r="N23" s="6"/>
      <c r="O23" s="8"/>
      <c r="P23" s="13"/>
      <c r="Q23" s="16"/>
      <c r="R23" s="17"/>
      <c r="S23" s="17"/>
      <c r="T23" s="18"/>
      <c r="U23" s="13"/>
      <c r="V23" s="20"/>
      <c r="W23" s="8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I23" s="25"/>
      <c r="AJ23" s="25"/>
      <c r="AK23" s="25"/>
      <c r="AL23" s="25"/>
      <c r="AM23" s="25"/>
    </row>
    <row r="24" spans="2:50" x14ac:dyDescent="0.2">
      <c r="B24" s="7"/>
      <c r="C24" s="8"/>
      <c r="D24" s="8"/>
      <c r="E24" s="31" t="s">
        <v>43</v>
      </c>
      <c r="F24" s="10"/>
      <c r="G24" s="10"/>
      <c r="H24" s="10"/>
      <c r="I24" s="19" t="s">
        <v>5</v>
      </c>
      <c r="J24" s="13"/>
      <c r="K24" s="13"/>
      <c r="L24" s="61"/>
      <c r="M24" s="74"/>
      <c r="N24" s="3"/>
      <c r="O24" s="8">
        <f>+N24</f>
        <v>0</v>
      </c>
      <c r="P24" s="12">
        <v>-300</v>
      </c>
      <c r="Q24" s="16">
        <v>0</v>
      </c>
      <c r="R24" s="17">
        <f>IF(N24= "",+P24,IF(N24= "ja", P24, SUM(AI24:AM24)))</f>
        <v>-300</v>
      </c>
      <c r="S24" s="18">
        <v>1650</v>
      </c>
      <c r="T24" s="5">
        <v>1</v>
      </c>
      <c r="U24" s="13">
        <f>IF(O24="ja",+R24,T24*R24)</f>
        <v>-300</v>
      </c>
      <c r="V24" s="20">
        <f>IF(N24="",0,IF(O24="ja",0,+U24*S24))</f>
        <v>0</v>
      </c>
      <c r="W24" s="8"/>
      <c r="X24" s="21"/>
      <c r="Y24" s="22" t="s">
        <v>94</v>
      </c>
      <c r="Z24" s="22"/>
      <c r="AA24" s="22"/>
      <c r="AB24" s="22"/>
      <c r="AC24" s="22"/>
      <c r="AD24" s="22"/>
      <c r="AE24" s="22"/>
      <c r="AF24" s="22"/>
      <c r="AG24" s="22"/>
      <c r="AI24" s="25"/>
      <c r="AJ24" s="25"/>
      <c r="AK24" s="25"/>
      <c r="AL24" s="25"/>
      <c r="AM24" s="25"/>
    </row>
    <row r="25" spans="2:50" x14ac:dyDescent="0.2">
      <c r="B25" s="7"/>
      <c r="C25" s="8"/>
      <c r="D25" s="8"/>
      <c r="E25" s="9"/>
      <c r="F25" s="10"/>
      <c r="G25" s="10"/>
      <c r="H25" s="10"/>
      <c r="I25" s="19"/>
      <c r="J25" s="13"/>
      <c r="K25" s="13"/>
      <c r="L25" s="61"/>
      <c r="M25" s="74"/>
      <c r="N25" s="6"/>
      <c r="O25" s="8"/>
      <c r="P25" s="13"/>
      <c r="Q25" s="16"/>
      <c r="R25" s="17"/>
      <c r="S25" s="17"/>
      <c r="T25" s="18"/>
      <c r="U25" s="13"/>
      <c r="V25" s="20"/>
      <c r="W25" s="8"/>
      <c r="X25" s="21"/>
      <c r="AI25" s="25"/>
      <c r="AJ25" s="25"/>
      <c r="AK25" s="25"/>
      <c r="AL25" s="25"/>
      <c r="AM25" s="25"/>
    </row>
    <row r="26" spans="2:50" x14ac:dyDescent="0.2">
      <c r="B26" s="7"/>
      <c r="C26" s="8"/>
      <c r="D26" s="8"/>
      <c r="E26" s="31" t="s">
        <v>97</v>
      </c>
      <c r="F26" s="10"/>
      <c r="G26" s="10"/>
      <c r="H26" s="10"/>
      <c r="I26" s="19" t="s">
        <v>5</v>
      </c>
      <c r="J26" s="13"/>
      <c r="K26" s="13"/>
      <c r="L26" s="61"/>
      <c r="M26" s="74"/>
      <c r="N26" s="3"/>
      <c r="O26" s="8">
        <f>+N26</f>
        <v>0</v>
      </c>
      <c r="P26" s="12">
        <v>0</v>
      </c>
      <c r="Q26" s="28">
        <v>0</v>
      </c>
      <c r="R26" s="17"/>
      <c r="S26" s="17"/>
      <c r="T26" s="18"/>
      <c r="U26" s="13"/>
      <c r="V26" s="20"/>
      <c r="W26" s="8"/>
      <c r="X26" s="21"/>
      <c r="Y26" s="22" t="s">
        <v>52</v>
      </c>
      <c r="Z26" s="22"/>
      <c r="AA26" s="22"/>
      <c r="AB26" s="22"/>
      <c r="AC26" s="22"/>
      <c r="AD26" s="22"/>
      <c r="AE26" s="22"/>
      <c r="AF26" s="22"/>
      <c r="AG26" s="22"/>
      <c r="AI26" s="25"/>
      <c r="AJ26" s="25"/>
      <c r="AK26" s="25"/>
      <c r="AL26" s="25"/>
      <c r="AM26" s="25"/>
    </row>
    <row r="27" spans="2:50" x14ac:dyDescent="0.2">
      <c r="B27" s="7"/>
      <c r="C27" s="8"/>
      <c r="D27" s="8"/>
      <c r="E27" s="31"/>
      <c r="F27" s="10"/>
      <c r="G27" s="10"/>
      <c r="H27" s="10"/>
      <c r="I27" s="19"/>
      <c r="J27" s="13"/>
      <c r="K27" s="13"/>
      <c r="L27" s="61"/>
      <c r="M27" s="74"/>
      <c r="N27" s="12"/>
      <c r="O27" s="8"/>
      <c r="P27" s="12"/>
      <c r="Q27" s="28"/>
      <c r="R27" s="17"/>
      <c r="S27" s="17"/>
      <c r="T27" s="18"/>
      <c r="U27" s="13"/>
      <c r="V27" s="20"/>
      <c r="W27" s="8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I27" s="25"/>
      <c r="AJ27" s="25"/>
      <c r="AK27" s="25"/>
      <c r="AL27" s="25"/>
      <c r="AM27" s="25"/>
    </row>
    <row r="28" spans="2:50" x14ac:dyDescent="0.2">
      <c r="B28" s="7"/>
      <c r="C28" s="8"/>
      <c r="D28" s="8"/>
      <c r="E28" s="31" t="s">
        <v>98</v>
      </c>
      <c r="F28" s="10"/>
      <c r="G28" s="10"/>
      <c r="H28" s="10"/>
      <c r="I28" s="19" t="s">
        <v>37</v>
      </c>
      <c r="J28" s="12">
        <v>0</v>
      </c>
      <c r="K28" s="13" t="s">
        <v>17</v>
      </c>
      <c r="L28" s="60">
        <v>100</v>
      </c>
      <c r="M28" s="74"/>
      <c r="N28" s="3"/>
      <c r="O28" s="8"/>
      <c r="P28" s="8"/>
      <c r="Q28" s="8"/>
      <c r="R28" s="8"/>
      <c r="S28" s="111"/>
      <c r="T28" s="18"/>
      <c r="U28" s="13"/>
      <c r="V28" s="20"/>
    </row>
    <row r="29" spans="2:50" x14ac:dyDescent="0.2">
      <c r="B29" s="7"/>
      <c r="C29" s="8"/>
      <c r="D29" s="8"/>
      <c r="E29" s="9"/>
      <c r="F29" s="10"/>
      <c r="G29" s="10"/>
      <c r="H29" s="10"/>
      <c r="I29" s="19" t="s">
        <v>38</v>
      </c>
      <c r="J29" s="12">
        <v>25</v>
      </c>
      <c r="K29" s="13"/>
      <c r="L29" s="60"/>
      <c r="M29" s="74"/>
      <c r="N29" s="13"/>
      <c r="O29" s="13">
        <f>IF(OR(N26="ja",N26=""),IF(N28&gt;75,75,N28),IF(OR(N24="ja",N24=""),IF(N28&gt;75,75,N28),+N28))</f>
        <v>0</v>
      </c>
      <c r="P29" s="12">
        <v>0</v>
      </c>
      <c r="Q29" s="16">
        <v>600</v>
      </c>
      <c r="R29" s="1">
        <f>IF(OR(N31="",N28=""),0,+(O31/24)*(+Q29*O29/100))</f>
        <v>0</v>
      </c>
      <c r="S29" s="62">
        <v>1650</v>
      </c>
      <c r="T29" s="5">
        <v>1</v>
      </c>
      <c r="U29" s="13">
        <f>IF(O29=0,R29,T29*R29)</f>
        <v>0</v>
      </c>
      <c r="V29" s="20">
        <f>IF(O29=0,0,+U29*S29)</f>
        <v>0</v>
      </c>
      <c r="W29" s="8"/>
      <c r="X29" s="21"/>
      <c r="Y29" s="22"/>
      <c r="Z29" s="22"/>
      <c r="AA29" s="22"/>
      <c r="AB29" s="22"/>
      <c r="AC29" s="23">
        <v>0</v>
      </c>
      <c r="AD29" s="23">
        <v>0.15</v>
      </c>
      <c r="AE29" s="23">
        <v>0.4</v>
      </c>
      <c r="AF29" s="23">
        <v>0.75</v>
      </c>
      <c r="AG29" s="23">
        <v>1</v>
      </c>
      <c r="AI29" s="25">
        <f>IF($O29=0,AC29*Q29,0)</f>
        <v>0</v>
      </c>
      <c r="AJ29" s="25">
        <f>IF($O29=25,AD29*Q29,0)</f>
        <v>0</v>
      </c>
      <c r="AK29" s="25">
        <f>IF($O29=50,AE29*Q29,0)</f>
        <v>0</v>
      </c>
      <c r="AL29" s="25">
        <f>IF($O29=75,AF29*Q29,0)</f>
        <v>0</v>
      </c>
      <c r="AM29" s="25">
        <f>IF($O29=100,AG29*Q29,0)</f>
        <v>0</v>
      </c>
      <c r="AN29" s="25">
        <f>SUM(AI29:AM29)</f>
        <v>0</v>
      </c>
    </row>
    <row r="30" spans="2:50" x14ac:dyDescent="0.2">
      <c r="B30" s="7"/>
      <c r="C30" s="8"/>
      <c r="D30" s="8"/>
      <c r="E30" s="9"/>
      <c r="F30" s="10"/>
      <c r="G30" s="10"/>
      <c r="H30" s="10"/>
      <c r="I30" s="19"/>
      <c r="J30" s="12"/>
      <c r="K30" s="13"/>
      <c r="L30" s="60"/>
      <c r="M30" s="74"/>
      <c r="N30" s="13"/>
      <c r="O30" s="13"/>
      <c r="P30" s="12"/>
      <c r="Q30" s="16"/>
      <c r="R30" s="29"/>
      <c r="S30" s="62"/>
      <c r="T30" s="19"/>
      <c r="U30" s="13"/>
      <c r="V30" s="20"/>
      <c r="W30" s="8"/>
      <c r="X30" s="21"/>
      <c r="Y30" s="22"/>
      <c r="Z30" s="22"/>
      <c r="AA30" s="22"/>
      <c r="AB30" s="22"/>
      <c r="AC30" s="23"/>
      <c r="AD30" s="23"/>
      <c r="AE30" s="23"/>
      <c r="AF30" s="23"/>
      <c r="AG30" s="23"/>
      <c r="AI30" s="25"/>
      <c r="AJ30" s="25"/>
      <c r="AK30" s="25"/>
      <c r="AL30" s="25"/>
      <c r="AM30" s="25"/>
    </row>
    <row r="31" spans="2:50" x14ac:dyDescent="0.2">
      <c r="B31" s="7"/>
      <c r="C31" s="8"/>
      <c r="D31" s="8" t="s">
        <v>99</v>
      </c>
      <c r="E31" s="9"/>
      <c r="F31" s="10"/>
      <c r="G31" s="10"/>
      <c r="H31" s="10"/>
      <c r="I31" s="19" t="s">
        <v>100</v>
      </c>
      <c r="J31" s="12">
        <v>0</v>
      </c>
      <c r="K31" s="13" t="s">
        <v>101</v>
      </c>
      <c r="L31" s="60">
        <v>24</v>
      </c>
      <c r="M31" s="74"/>
      <c r="N31" s="3"/>
      <c r="O31" s="13">
        <f>IF(O29&gt;0,24-+N31,0)</f>
        <v>0</v>
      </c>
      <c r="P31" s="12"/>
      <c r="Q31" s="16"/>
      <c r="R31" s="29"/>
      <c r="S31" s="62"/>
      <c r="T31" s="19"/>
      <c r="U31" s="13"/>
      <c r="V31" s="20"/>
      <c r="W31" s="8"/>
      <c r="X31" s="21"/>
      <c r="AN31" s="139"/>
      <c r="AO31" s="139"/>
      <c r="AQ31" s="139"/>
      <c r="AR31" s="139"/>
      <c r="AT31" s="139"/>
      <c r="AU31" s="139"/>
      <c r="AW31" s="139"/>
      <c r="AX31" s="139"/>
    </row>
    <row r="32" spans="2:50" x14ac:dyDescent="0.2">
      <c r="B32" s="7"/>
      <c r="C32" s="8"/>
      <c r="D32" s="8" t="s">
        <v>107</v>
      </c>
      <c r="E32" s="9"/>
      <c r="F32" s="10"/>
      <c r="G32" s="10"/>
      <c r="H32" s="10"/>
      <c r="I32" s="19" t="s">
        <v>106</v>
      </c>
      <c r="J32" s="12">
        <v>3</v>
      </c>
      <c r="K32" s="13"/>
      <c r="L32" s="60"/>
      <c r="M32" s="74"/>
      <c r="N32" s="13"/>
      <c r="O32" s="13"/>
      <c r="P32" s="12"/>
      <c r="Q32" s="140"/>
      <c r="R32" s="141"/>
      <c r="S32" s="62"/>
      <c r="T32" s="19"/>
      <c r="U32" s="13"/>
      <c r="V32" s="20"/>
      <c r="W32" s="8"/>
      <c r="X32" s="21"/>
      <c r="AC32" s="138"/>
      <c r="AD32" s="138"/>
      <c r="AE32" s="138"/>
      <c r="AF32" s="138"/>
      <c r="AG32" s="138"/>
      <c r="AH32" s="138"/>
      <c r="AI32" s="138"/>
      <c r="AJ32" s="138"/>
      <c r="AK32" s="138"/>
      <c r="AM32" s="138"/>
    </row>
    <row r="33" spans="2:45" x14ac:dyDescent="0.2">
      <c r="B33" s="7"/>
      <c r="C33" s="8"/>
      <c r="D33" s="8"/>
      <c r="E33" s="9"/>
      <c r="F33" s="10"/>
      <c r="G33" s="10"/>
      <c r="H33" s="10"/>
      <c r="I33" s="19"/>
      <c r="J33" s="12"/>
      <c r="K33" s="13"/>
      <c r="L33" s="60"/>
      <c r="M33" s="74"/>
      <c r="N33" s="13"/>
      <c r="O33" s="13"/>
      <c r="P33" s="12"/>
      <c r="Q33" s="16"/>
      <c r="R33" s="29"/>
      <c r="S33" s="62"/>
      <c r="T33" s="19"/>
      <c r="U33" s="13"/>
      <c r="V33" s="20"/>
      <c r="W33" s="8"/>
      <c r="X33" s="21"/>
    </row>
    <row r="34" spans="2:45" x14ac:dyDescent="0.2">
      <c r="B34" s="7"/>
      <c r="C34" s="8"/>
      <c r="D34" s="8"/>
      <c r="E34" s="9"/>
      <c r="F34" s="10"/>
      <c r="G34" s="10"/>
      <c r="H34" s="10"/>
      <c r="I34" s="19"/>
      <c r="J34" s="12"/>
      <c r="K34" s="13"/>
      <c r="L34" s="60"/>
      <c r="M34" s="74"/>
      <c r="N34" s="13"/>
      <c r="O34" s="13"/>
      <c r="P34" s="12"/>
      <c r="Q34" s="16"/>
      <c r="R34" s="29"/>
      <c r="S34" s="62"/>
      <c r="T34" s="19"/>
      <c r="U34" s="13"/>
      <c r="V34" s="20"/>
      <c r="W34" s="8"/>
      <c r="X34" s="21"/>
    </row>
    <row r="35" spans="2:45" x14ac:dyDescent="0.2">
      <c r="B35" s="7"/>
      <c r="C35" s="8"/>
      <c r="D35" s="8"/>
      <c r="E35" s="9"/>
      <c r="F35" s="10"/>
      <c r="G35" s="10"/>
      <c r="H35" s="10"/>
      <c r="I35" s="19"/>
      <c r="J35" s="12"/>
      <c r="K35" s="13"/>
      <c r="L35" s="60"/>
      <c r="M35" s="74"/>
      <c r="N35" s="13"/>
      <c r="O35" s="13"/>
      <c r="P35" s="12"/>
      <c r="Q35" s="16"/>
      <c r="R35" s="29"/>
      <c r="S35" s="62"/>
      <c r="T35" s="19"/>
      <c r="U35" s="13"/>
      <c r="V35" s="20"/>
      <c r="W35" s="8"/>
      <c r="X35" s="21"/>
    </row>
    <row r="36" spans="2:45" s="112" customFormat="1" x14ac:dyDescent="0.2">
      <c r="B36" s="7" t="s">
        <v>47</v>
      </c>
      <c r="C36" s="8"/>
      <c r="D36" s="8"/>
      <c r="E36" s="9"/>
      <c r="F36" s="10"/>
      <c r="G36" s="10"/>
      <c r="H36" s="10"/>
      <c r="I36" s="11"/>
      <c r="J36" s="12"/>
      <c r="K36" s="13"/>
      <c r="L36" s="60"/>
      <c r="M36" s="74"/>
      <c r="N36" s="13"/>
      <c r="O36" s="6"/>
      <c r="P36" s="13"/>
      <c r="Q36" s="16"/>
      <c r="R36" s="29"/>
      <c r="S36" s="62"/>
      <c r="T36" s="19"/>
      <c r="U36" s="13"/>
      <c r="V36" s="20"/>
      <c r="W36" s="8"/>
      <c r="X36" s="21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2:45" s="112" customFormat="1" x14ac:dyDescent="0.2">
      <c r="B37" s="7"/>
      <c r="C37" s="8"/>
      <c r="D37" s="8" t="s">
        <v>45</v>
      </c>
      <c r="E37" s="14"/>
      <c r="F37" s="8"/>
      <c r="G37" s="8"/>
      <c r="H37" s="8"/>
      <c r="I37" s="11"/>
      <c r="J37" s="13"/>
      <c r="K37" s="13"/>
      <c r="L37" s="61"/>
      <c r="M37" s="74"/>
      <c r="N37" s="13"/>
      <c r="O37" s="6"/>
      <c r="P37" s="13"/>
      <c r="Q37" s="13"/>
      <c r="R37" s="29"/>
      <c r="S37" s="63"/>
      <c r="T37" s="19"/>
      <c r="U37" s="13"/>
      <c r="V37" s="26"/>
      <c r="W37" s="8"/>
      <c r="X37" s="21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2:45" s="112" customFormat="1" x14ac:dyDescent="0.2">
      <c r="B38" s="7"/>
      <c r="C38" s="8"/>
      <c r="D38" s="8"/>
      <c r="E38" s="14"/>
      <c r="F38" s="8"/>
      <c r="G38" s="8"/>
      <c r="H38" s="8"/>
      <c r="I38" s="11"/>
      <c r="J38" s="13"/>
      <c r="K38" s="13"/>
      <c r="L38" s="61"/>
      <c r="M38" s="74"/>
      <c r="N38" s="13"/>
      <c r="O38" s="6"/>
      <c r="P38" s="13"/>
      <c r="Q38" s="13"/>
      <c r="R38" s="29"/>
      <c r="S38" s="63"/>
      <c r="T38" s="19"/>
      <c r="U38" s="13"/>
      <c r="V38" s="26"/>
      <c r="W38" s="8"/>
      <c r="X38" s="21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2:45" s="112" customFormat="1" x14ac:dyDescent="0.2">
      <c r="B39" s="7"/>
      <c r="C39" s="8"/>
      <c r="D39" s="8"/>
      <c r="E39" s="14"/>
      <c r="F39" s="8"/>
      <c r="G39" s="8"/>
      <c r="H39" s="8"/>
      <c r="I39" s="11"/>
      <c r="J39" s="13"/>
      <c r="K39" s="13"/>
      <c r="L39" s="61"/>
      <c r="M39" s="74"/>
      <c r="N39" s="13"/>
      <c r="O39" s="6"/>
      <c r="P39" s="13"/>
      <c r="Q39" s="13"/>
      <c r="R39" s="29"/>
      <c r="S39" s="63"/>
      <c r="T39" s="19"/>
      <c r="U39" s="13"/>
      <c r="V39" s="26"/>
      <c r="W39" s="8"/>
      <c r="X39" s="21"/>
      <c r="Y39" s="27"/>
      <c r="Z39" s="27"/>
      <c r="AA39" s="27"/>
      <c r="AB39" s="27"/>
      <c r="AC39" s="27"/>
      <c r="AD39" s="27"/>
      <c r="AE39" s="27"/>
      <c r="AF39" s="27"/>
      <c r="AG39" s="27"/>
      <c r="AH39" s="24"/>
      <c r="AI39" s="24"/>
      <c r="AJ39" s="24"/>
      <c r="AK39" s="24"/>
      <c r="AL39" s="24"/>
      <c r="AM39" s="24"/>
    </row>
    <row r="40" spans="2:45" s="112" customFormat="1" x14ac:dyDescent="0.2">
      <c r="B40" s="7"/>
      <c r="C40" s="8"/>
      <c r="D40" s="8"/>
      <c r="E40" s="31" t="s">
        <v>108</v>
      </c>
      <c r="F40" s="8"/>
      <c r="G40" s="8"/>
      <c r="H40" s="8"/>
      <c r="I40" s="11" t="s">
        <v>5</v>
      </c>
      <c r="J40" s="13"/>
      <c r="K40" s="13"/>
      <c r="L40" s="61"/>
      <c r="M40" s="74"/>
      <c r="N40" s="3"/>
      <c r="O40" s="6">
        <f>+N40</f>
        <v>0</v>
      </c>
      <c r="P40" s="12">
        <v>-200</v>
      </c>
      <c r="Q40" s="16"/>
      <c r="R40" s="17">
        <f>IF(N40= "",+P40,IF(N40= "ja", P40, SUM(AI40:AM40)))</f>
        <v>-200</v>
      </c>
      <c r="S40" s="62">
        <v>1650</v>
      </c>
      <c r="T40" s="5">
        <v>1</v>
      </c>
      <c r="U40" s="13">
        <f>IF(O40="ja",+R40,T40*R40)</f>
        <v>-200</v>
      </c>
      <c r="V40" s="20">
        <f>IF(N40="",0,IF(O40="ja",0,+U40*S40))</f>
        <v>0</v>
      </c>
      <c r="W40" s="8"/>
      <c r="X40" s="21"/>
      <c r="Y40" s="22" t="s">
        <v>95</v>
      </c>
      <c r="Z40" s="22"/>
      <c r="AA40" s="22"/>
      <c r="AB40" s="22"/>
      <c r="AC40" s="22"/>
      <c r="AD40" s="27"/>
      <c r="AE40" s="27"/>
      <c r="AF40" s="27"/>
      <c r="AG40" s="27"/>
      <c r="AH40" s="24"/>
      <c r="AI40" s="24"/>
      <c r="AJ40" s="24"/>
      <c r="AK40" s="24"/>
      <c r="AL40" s="24"/>
      <c r="AM40" s="24"/>
    </row>
    <row r="41" spans="2:45" s="65" customFormat="1" x14ac:dyDescent="0.2">
      <c r="B41" s="7"/>
      <c r="C41" s="8"/>
      <c r="D41" s="8"/>
      <c r="E41" s="32"/>
      <c r="F41" s="8"/>
      <c r="G41" s="8"/>
      <c r="H41" s="8"/>
      <c r="I41" s="11"/>
      <c r="J41" s="13"/>
      <c r="K41" s="13"/>
      <c r="L41" s="61"/>
      <c r="M41" s="74"/>
      <c r="N41" s="6"/>
      <c r="O41" s="6"/>
      <c r="P41" s="12"/>
      <c r="Q41" s="16"/>
      <c r="R41" s="29"/>
      <c r="S41" s="62"/>
      <c r="T41" s="19"/>
      <c r="U41" s="13"/>
      <c r="V41" s="20"/>
      <c r="W41" s="8"/>
      <c r="X41" s="21"/>
      <c r="Y41" s="22"/>
      <c r="Z41" s="22"/>
      <c r="AA41" s="22"/>
      <c r="AB41" s="22"/>
      <c r="AC41" s="22"/>
      <c r="AD41" s="27"/>
      <c r="AE41" s="27"/>
      <c r="AF41" s="27"/>
      <c r="AG41" s="27"/>
      <c r="AH41" s="24"/>
      <c r="AI41" s="24"/>
      <c r="AJ41" s="24"/>
      <c r="AK41" s="24"/>
      <c r="AL41" s="24"/>
      <c r="AM41" s="24"/>
      <c r="AN41" s="112"/>
      <c r="AO41" s="112"/>
      <c r="AP41" s="112"/>
      <c r="AQ41" s="112"/>
      <c r="AR41" s="112"/>
      <c r="AS41" s="112"/>
    </row>
    <row r="42" spans="2:45" x14ac:dyDescent="0.2">
      <c r="B42" s="7"/>
      <c r="C42" s="8"/>
      <c r="D42" s="8"/>
      <c r="E42" s="31" t="s">
        <v>109</v>
      </c>
      <c r="F42" s="8"/>
      <c r="G42" s="8"/>
      <c r="H42" s="8"/>
      <c r="I42" s="11" t="s">
        <v>5</v>
      </c>
      <c r="J42" s="13"/>
      <c r="K42" s="13"/>
      <c r="L42" s="61"/>
      <c r="M42" s="74"/>
      <c r="N42" s="3"/>
      <c r="O42" s="6">
        <f>+N42</f>
        <v>0</v>
      </c>
      <c r="P42" s="12">
        <v>0</v>
      </c>
      <c r="Q42" s="28">
        <v>0</v>
      </c>
      <c r="R42" s="29"/>
      <c r="S42" s="63"/>
      <c r="T42" s="19"/>
      <c r="U42" s="13"/>
      <c r="V42" s="26"/>
      <c r="W42" s="8"/>
      <c r="X42" s="21"/>
      <c r="Y42" s="22" t="s">
        <v>93</v>
      </c>
      <c r="Z42" s="22"/>
      <c r="AA42" s="22"/>
      <c r="AB42" s="22"/>
      <c r="AC42" s="22"/>
      <c r="AD42" s="22"/>
      <c r="AE42" s="22"/>
      <c r="AF42" s="22"/>
      <c r="AG42" s="22"/>
      <c r="AI42" s="25">
        <f>IF($N42=0,AC42*Q42,0)</f>
        <v>0</v>
      </c>
      <c r="AJ42" s="25">
        <f>IF($N42=25,AD42*Q42,0)</f>
        <v>0</v>
      </c>
      <c r="AK42" s="25">
        <f>IF($N42=50,AE42*Q42,0)</f>
        <v>0</v>
      </c>
      <c r="AL42" s="25">
        <f>IF($N42=75,AF42*Q42,0)</f>
        <v>0</v>
      </c>
      <c r="AM42" s="25">
        <f>IF($N42=100,AG42*Q42,0)</f>
        <v>0</v>
      </c>
      <c r="AN42" s="112"/>
      <c r="AO42" s="112"/>
      <c r="AP42" s="112"/>
      <c r="AQ42" s="112"/>
      <c r="AR42" s="112"/>
      <c r="AS42" s="112"/>
    </row>
    <row r="43" spans="2:45" x14ac:dyDescent="0.2">
      <c r="B43" s="7"/>
      <c r="C43" s="8"/>
      <c r="D43" s="8"/>
      <c r="E43" s="32"/>
      <c r="F43" s="8"/>
      <c r="G43" s="8"/>
      <c r="H43" s="8"/>
      <c r="I43" s="11"/>
      <c r="J43" s="13"/>
      <c r="K43" s="13"/>
      <c r="L43" s="61"/>
      <c r="M43" s="74"/>
      <c r="N43" s="6"/>
      <c r="O43" s="6"/>
      <c r="P43" s="12"/>
      <c r="Q43" s="28"/>
      <c r="R43" s="29"/>
      <c r="S43" s="63"/>
      <c r="T43" s="19"/>
      <c r="U43" s="13"/>
      <c r="V43" s="26"/>
      <c r="W43" s="8"/>
      <c r="X43" s="21"/>
      <c r="Y43" s="22"/>
      <c r="Z43" s="22"/>
      <c r="AA43" s="22"/>
      <c r="AB43" s="22"/>
      <c r="AC43" s="22"/>
      <c r="AD43" s="22"/>
      <c r="AE43" s="22"/>
      <c r="AF43" s="22"/>
      <c r="AG43" s="22"/>
      <c r="AI43" s="25"/>
      <c r="AJ43" s="25"/>
      <c r="AK43" s="25"/>
      <c r="AL43" s="25"/>
      <c r="AM43" s="25"/>
      <c r="AN43" s="112"/>
      <c r="AO43" s="112"/>
      <c r="AP43" s="112"/>
      <c r="AQ43" s="112"/>
      <c r="AR43" s="112"/>
      <c r="AS43" s="112"/>
    </row>
    <row r="44" spans="2:45" x14ac:dyDescent="0.2">
      <c r="B44" s="7"/>
      <c r="C44" s="8"/>
      <c r="D44" s="8"/>
      <c r="E44" s="31" t="s">
        <v>110</v>
      </c>
      <c r="F44" s="8"/>
      <c r="G44" s="8"/>
      <c r="H44" s="8"/>
      <c r="I44" s="11" t="s">
        <v>37</v>
      </c>
      <c r="J44" s="12">
        <v>0</v>
      </c>
      <c r="K44" s="13" t="s">
        <v>17</v>
      </c>
      <c r="L44" s="60">
        <v>100</v>
      </c>
      <c r="M44" s="74"/>
      <c r="N44" s="3"/>
      <c r="O44" s="6"/>
      <c r="P44" s="12"/>
      <c r="Q44" s="113"/>
      <c r="R44" s="113"/>
      <c r="S44" s="63"/>
      <c r="T44" s="19"/>
      <c r="U44" s="13"/>
      <c r="V44" s="26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</row>
    <row r="45" spans="2:45" x14ac:dyDescent="0.2">
      <c r="B45" s="7"/>
      <c r="C45" s="8"/>
      <c r="D45" s="8"/>
      <c r="I45" s="11" t="s">
        <v>38</v>
      </c>
      <c r="J45" s="12">
        <v>25</v>
      </c>
      <c r="K45" s="13"/>
      <c r="L45" s="60"/>
      <c r="M45" s="74"/>
      <c r="N45" s="13"/>
      <c r="O45" s="13">
        <f>IF(OR(N42="ja",N42=""),IF(N44&gt;75,75,N44),IF(OR(N40="ja",N40=""),IF(N44&gt;75,75,N44),+N44))</f>
        <v>0</v>
      </c>
      <c r="P45" s="13"/>
      <c r="Q45" s="16">
        <v>400</v>
      </c>
      <c r="R45" s="1">
        <f>IF(OR(N47="",N44=""),0,+(O47/24)*(+Q45*O45/100))</f>
        <v>0</v>
      </c>
      <c r="S45" s="62">
        <v>1650</v>
      </c>
      <c r="T45" s="5">
        <v>1</v>
      </c>
      <c r="U45" s="13">
        <f>IF(O45=0,R45,T45*R45)</f>
        <v>0</v>
      </c>
      <c r="V45" s="20">
        <f>IF(O45=0,0,+U45*S45)</f>
        <v>0</v>
      </c>
      <c r="W45" s="8"/>
      <c r="X45" s="21"/>
      <c r="Y45" s="22"/>
      <c r="Z45" s="22"/>
      <c r="AA45" s="22"/>
      <c r="AB45" s="22"/>
      <c r="AC45" s="23">
        <v>0</v>
      </c>
      <c r="AD45" s="23">
        <v>0.15</v>
      </c>
      <c r="AE45" s="23">
        <v>0.4</v>
      </c>
      <c r="AF45" s="23">
        <v>0.75</v>
      </c>
      <c r="AG45" s="23">
        <v>1</v>
      </c>
      <c r="AI45" s="25">
        <f>IF($O45=0,AC45*Q45,0)</f>
        <v>0</v>
      </c>
      <c r="AJ45" s="25">
        <f>IF($O45=25,AD45*Q45,0)</f>
        <v>0</v>
      </c>
      <c r="AK45" s="25">
        <f>IF($O45=50,AE45*Q45,0)</f>
        <v>0</v>
      </c>
      <c r="AL45" s="25">
        <f>IF($O45=75,AF45*Q45,0)</f>
        <v>0</v>
      </c>
      <c r="AM45" s="25">
        <f>IF($O45=100,AG45*Q45,0)</f>
        <v>0</v>
      </c>
      <c r="AN45" s="25">
        <f>SUM(AI45:AM45)</f>
        <v>0</v>
      </c>
      <c r="AO45" s="65"/>
      <c r="AP45" s="65"/>
      <c r="AQ45" s="65"/>
      <c r="AR45" s="65"/>
      <c r="AS45" s="65"/>
    </row>
    <row r="46" spans="2:45" x14ac:dyDescent="0.2">
      <c r="B46" s="7"/>
      <c r="C46" s="8"/>
      <c r="D46" s="8"/>
      <c r="E46" s="8"/>
      <c r="F46" s="8"/>
      <c r="G46" s="8"/>
      <c r="H46" s="8"/>
      <c r="I46" s="11"/>
      <c r="J46" s="12"/>
      <c r="K46" s="13"/>
      <c r="L46" s="60"/>
      <c r="M46" s="74"/>
      <c r="N46" s="13"/>
      <c r="O46" s="13"/>
      <c r="P46" s="13"/>
      <c r="Q46" s="16"/>
      <c r="R46" s="29"/>
      <c r="S46" s="62"/>
      <c r="T46" s="19"/>
      <c r="U46" s="13"/>
      <c r="V46" s="20"/>
      <c r="W46" s="8"/>
      <c r="X46" s="21"/>
      <c r="Y46" s="22"/>
      <c r="Z46" s="22"/>
      <c r="AA46" s="22"/>
      <c r="AB46" s="22"/>
      <c r="AC46" s="23"/>
      <c r="AD46" s="23"/>
      <c r="AE46" s="23"/>
      <c r="AF46" s="23"/>
      <c r="AG46" s="23"/>
      <c r="AI46" s="25"/>
      <c r="AJ46" s="25"/>
      <c r="AK46" s="25"/>
      <c r="AL46" s="25"/>
      <c r="AM46" s="25"/>
      <c r="AN46" s="25"/>
      <c r="AO46" s="65"/>
      <c r="AP46" s="65"/>
      <c r="AQ46" s="65"/>
      <c r="AR46" s="65"/>
      <c r="AS46" s="65"/>
    </row>
    <row r="47" spans="2:45" x14ac:dyDescent="0.2">
      <c r="B47" s="7"/>
      <c r="C47" s="8"/>
      <c r="D47" s="8" t="s">
        <v>112</v>
      </c>
      <c r="E47" s="9"/>
      <c r="F47" s="10"/>
      <c r="G47" s="10"/>
      <c r="H47" s="10"/>
      <c r="I47" s="19" t="s">
        <v>100</v>
      </c>
      <c r="J47" s="12">
        <v>0</v>
      </c>
      <c r="K47" s="13" t="s">
        <v>101</v>
      </c>
      <c r="L47" s="60">
        <v>24</v>
      </c>
      <c r="M47" s="74"/>
      <c r="N47" s="3"/>
      <c r="O47" s="13">
        <f>IF(O45&gt;0,24-+N47,0)</f>
        <v>0</v>
      </c>
      <c r="P47" s="13"/>
      <c r="Q47" s="16"/>
      <c r="R47" s="29"/>
      <c r="S47" s="62"/>
      <c r="T47" s="19"/>
      <c r="U47" s="13"/>
      <c r="V47" s="20"/>
      <c r="W47" s="8"/>
      <c r="X47" s="21"/>
      <c r="Y47" s="22"/>
      <c r="Z47" s="22"/>
      <c r="AA47" s="22"/>
      <c r="AB47" s="22"/>
      <c r="AC47" s="23"/>
      <c r="AD47" s="23"/>
      <c r="AE47" s="23"/>
      <c r="AF47" s="23"/>
      <c r="AG47" s="23"/>
      <c r="AI47" s="25"/>
      <c r="AJ47" s="25"/>
      <c r="AK47" s="25"/>
      <c r="AL47" s="25"/>
      <c r="AM47" s="25"/>
      <c r="AN47" s="25"/>
      <c r="AO47" s="65"/>
      <c r="AP47" s="65"/>
      <c r="AQ47" s="65"/>
      <c r="AR47" s="65"/>
      <c r="AS47" s="65"/>
    </row>
    <row r="48" spans="2:45" x14ac:dyDescent="0.2">
      <c r="B48" s="7"/>
      <c r="C48" s="8"/>
      <c r="D48" s="8" t="s">
        <v>111</v>
      </c>
      <c r="E48" s="9"/>
      <c r="F48" s="10"/>
      <c r="G48" s="10"/>
      <c r="H48" s="10"/>
      <c r="I48" s="19" t="s">
        <v>106</v>
      </c>
      <c r="J48" s="12">
        <v>3</v>
      </c>
      <c r="K48" s="13"/>
      <c r="L48" s="60"/>
      <c r="M48" s="74"/>
      <c r="N48" s="13"/>
      <c r="O48" s="13"/>
      <c r="P48" s="13"/>
      <c r="Q48" s="16"/>
      <c r="R48" s="29"/>
      <c r="S48" s="62"/>
      <c r="T48" s="19"/>
      <c r="U48" s="13"/>
      <c r="V48" s="20"/>
      <c r="W48" s="8"/>
      <c r="X48" s="21"/>
      <c r="Y48" s="22"/>
      <c r="Z48" s="22"/>
      <c r="AA48" s="22"/>
      <c r="AB48" s="22"/>
      <c r="AC48" s="23"/>
      <c r="AD48" s="23"/>
      <c r="AE48" s="23"/>
      <c r="AF48" s="23"/>
      <c r="AG48" s="23"/>
      <c r="AI48" s="25"/>
      <c r="AJ48" s="25"/>
      <c r="AK48" s="25"/>
      <c r="AL48" s="25"/>
      <c r="AM48" s="25"/>
      <c r="AN48" s="25"/>
      <c r="AO48" s="65"/>
      <c r="AP48" s="65"/>
      <c r="AQ48" s="65"/>
      <c r="AR48" s="65"/>
      <c r="AS48" s="65"/>
    </row>
    <row r="49" spans="2:45" x14ac:dyDescent="0.2">
      <c r="B49" s="7"/>
      <c r="C49" s="8"/>
      <c r="D49" s="8"/>
      <c r="E49" s="8"/>
      <c r="F49" s="8"/>
      <c r="G49" s="8"/>
      <c r="H49" s="8"/>
      <c r="I49" s="11"/>
      <c r="J49" s="12"/>
      <c r="K49" s="13"/>
      <c r="L49" s="60"/>
      <c r="M49" s="74"/>
      <c r="N49" s="13"/>
      <c r="O49" s="13"/>
      <c r="P49" s="13"/>
      <c r="Q49" s="16"/>
      <c r="R49" s="29"/>
      <c r="S49" s="62"/>
      <c r="T49" s="19"/>
      <c r="U49" s="13"/>
      <c r="V49" s="20"/>
      <c r="W49" s="8"/>
      <c r="X49" s="21"/>
      <c r="Y49" s="22"/>
      <c r="Z49" s="22"/>
      <c r="AA49" s="22"/>
      <c r="AB49" s="22"/>
      <c r="AC49" s="23"/>
      <c r="AD49" s="23"/>
      <c r="AE49" s="23"/>
      <c r="AF49" s="23"/>
      <c r="AG49" s="23"/>
      <c r="AI49" s="25"/>
      <c r="AJ49" s="25"/>
      <c r="AK49" s="25"/>
      <c r="AL49" s="25"/>
      <c r="AM49" s="25"/>
      <c r="AN49" s="25"/>
      <c r="AO49" s="65"/>
      <c r="AP49" s="65"/>
      <c r="AQ49" s="65"/>
      <c r="AR49" s="65"/>
      <c r="AS49" s="65"/>
    </row>
    <row r="50" spans="2:45" x14ac:dyDescent="0.2">
      <c r="B50" s="7"/>
      <c r="C50" s="8"/>
      <c r="D50" s="8"/>
      <c r="E50" s="8"/>
      <c r="F50" s="8"/>
      <c r="G50" s="8"/>
      <c r="H50" s="8"/>
      <c r="I50" s="19"/>
      <c r="J50" s="12"/>
      <c r="K50" s="13"/>
      <c r="L50" s="60"/>
      <c r="M50" s="74"/>
      <c r="N50" s="13"/>
      <c r="O50" s="13"/>
      <c r="P50" s="13"/>
      <c r="Q50" s="16"/>
      <c r="R50" s="29"/>
      <c r="S50" s="62"/>
      <c r="T50" s="19"/>
      <c r="U50" s="13"/>
      <c r="V50" s="20"/>
      <c r="W50" s="8"/>
      <c r="X50" s="21"/>
      <c r="Y50" s="22"/>
      <c r="Z50" s="22"/>
      <c r="AA50" s="22"/>
      <c r="AB50" s="22"/>
      <c r="AC50" s="23"/>
      <c r="AD50" s="23"/>
      <c r="AE50" s="23"/>
      <c r="AF50" s="23"/>
      <c r="AG50" s="23"/>
      <c r="AI50" s="25"/>
      <c r="AJ50" s="25"/>
      <c r="AK50" s="25"/>
      <c r="AL50" s="25"/>
      <c r="AM50" s="25"/>
    </row>
    <row r="51" spans="2:45" ht="13.5" thickBot="1" x14ac:dyDescent="0.25">
      <c r="B51" s="7"/>
      <c r="C51" s="8"/>
      <c r="D51" s="8"/>
      <c r="E51" s="8"/>
      <c r="F51" s="8"/>
      <c r="G51" s="8"/>
      <c r="H51" s="8"/>
      <c r="I51" s="19"/>
      <c r="J51" s="13"/>
      <c r="L51" s="66"/>
      <c r="M51" s="80"/>
      <c r="N51" s="78"/>
      <c r="O51" s="78"/>
      <c r="P51" s="78"/>
      <c r="Q51" s="77"/>
      <c r="R51" s="114"/>
      <c r="S51" s="115"/>
      <c r="T51" s="116"/>
      <c r="U51" s="78"/>
      <c r="V51" s="83"/>
      <c r="X51" s="21"/>
      <c r="Y51" s="21" t="s">
        <v>18</v>
      </c>
      <c r="Z51" s="21"/>
      <c r="AA51" s="21"/>
      <c r="AB51" s="21"/>
      <c r="AC51" s="21"/>
      <c r="AD51" s="21"/>
      <c r="AE51" s="21"/>
      <c r="AF51" s="21"/>
      <c r="AG51" s="21"/>
    </row>
    <row r="52" spans="2:45" x14ac:dyDescent="0.2">
      <c r="B52" s="67"/>
      <c r="C52" s="68"/>
      <c r="D52" s="68"/>
      <c r="E52" s="144"/>
      <c r="F52" s="144"/>
      <c r="G52" s="144"/>
      <c r="H52" s="144"/>
      <c r="I52" s="117"/>
      <c r="J52" s="70"/>
      <c r="K52" s="70"/>
      <c r="L52" s="118"/>
      <c r="M52" s="70"/>
      <c r="N52" s="70"/>
      <c r="O52" s="70"/>
      <c r="P52" s="70"/>
      <c r="Q52" s="70"/>
      <c r="R52" s="119"/>
      <c r="S52" s="70"/>
      <c r="T52" s="117"/>
      <c r="U52" s="70"/>
      <c r="V52" s="71"/>
      <c r="X52" s="2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2:45" x14ac:dyDescent="0.2">
      <c r="B53" s="7"/>
      <c r="C53" s="8"/>
      <c r="D53" s="8"/>
      <c r="E53" s="142"/>
      <c r="F53" s="142"/>
      <c r="G53" s="142"/>
      <c r="H53" s="142"/>
      <c r="I53" s="19"/>
      <c r="J53" s="13" t="s">
        <v>44</v>
      </c>
      <c r="K53" s="13"/>
      <c r="L53" s="61"/>
      <c r="M53" s="13"/>
      <c r="N53" s="13"/>
      <c r="O53" s="13">
        <f>SUM(P20:P45)</f>
        <v>-500</v>
      </c>
      <c r="Q53" s="13"/>
      <c r="R53" s="29"/>
      <c r="S53" s="13"/>
      <c r="T53" s="19"/>
      <c r="U53" s="13"/>
      <c r="V53" s="26"/>
      <c r="X53" s="21"/>
      <c r="Y53" s="143" t="s">
        <v>19</v>
      </c>
      <c r="Z53" s="143"/>
      <c r="AA53" s="143"/>
      <c r="AB53" s="143"/>
      <c r="AC53" s="143"/>
      <c r="AD53" s="143"/>
      <c r="AE53" s="143"/>
      <c r="AF53" s="143"/>
      <c r="AG53" s="143"/>
    </row>
    <row r="54" spans="2:45" x14ac:dyDescent="0.2">
      <c r="B54" s="7"/>
      <c r="C54" s="8"/>
      <c r="D54" s="8"/>
      <c r="E54" s="142"/>
      <c r="F54" s="142"/>
      <c r="G54" s="142"/>
      <c r="H54" s="142"/>
      <c r="I54" s="19"/>
      <c r="J54" s="13" t="s">
        <v>21</v>
      </c>
      <c r="K54" s="13"/>
      <c r="L54" s="61"/>
      <c r="M54" s="13"/>
      <c r="N54" s="13"/>
      <c r="O54" s="13">
        <f>SUM(Q20:Q45)</f>
        <v>1000</v>
      </c>
      <c r="P54" s="13"/>
      <c r="R54" s="29"/>
      <c r="S54" s="13"/>
      <c r="T54" s="19"/>
      <c r="U54" s="13"/>
      <c r="V54" s="26"/>
      <c r="X54" s="21"/>
      <c r="Y54" s="134"/>
      <c r="Z54" s="134"/>
      <c r="AA54" s="134"/>
      <c r="AB54" s="134"/>
      <c r="AC54" s="134"/>
      <c r="AD54" s="134"/>
      <c r="AE54" s="134"/>
      <c r="AF54" s="134"/>
      <c r="AG54" s="134"/>
    </row>
    <row r="55" spans="2:45" x14ac:dyDescent="0.2">
      <c r="B55" s="7"/>
      <c r="C55" s="8"/>
      <c r="D55" s="8"/>
      <c r="E55" s="142"/>
      <c r="F55" s="142"/>
      <c r="G55" s="142"/>
      <c r="H55" s="142"/>
      <c r="I55" s="19"/>
      <c r="J55" s="13" t="s">
        <v>29</v>
      </c>
      <c r="L55" s="66"/>
      <c r="M55" s="13"/>
      <c r="N55" s="13"/>
      <c r="O55" s="13"/>
      <c r="P55" s="13"/>
      <c r="Q55" s="8"/>
      <c r="R55" s="29">
        <f>SUM(R20:R45)</f>
        <v>-500</v>
      </c>
      <c r="S55" s="13"/>
      <c r="T55" s="19"/>
      <c r="U55" s="13">
        <f>SUM(U24:U51)</f>
        <v>-500</v>
      </c>
      <c r="V55" s="26" t="s">
        <v>11</v>
      </c>
      <c r="X55" s="21"/>
      <c r="Y55" s="134"/>
      <c r="Z55" s="134"/>
      <c r="AA55" s="134"/>
      <c r="AB55" s="134"/>
      <c r="AC55" s="134"/>
      <c r="AD55" s="134"/>
      <c r="AE55" s="134"/>
      <c r="AF55" s="134"/>
      <c r="AG55" s="134"/>
    </row>
    <row r="56" spans="2:45" x14ac:dyDescent="0.2">
      <c r="B56" s="7"/>
      <c r="C56" s="8"/>
      <c r="D56" s="8"/>
      <c r="E56" s="142"/>
      <c r="F56" s="142"/>
      <c r="G56" s="142"/>
      <c r="H56" s="142"/>
      <c r="I56" s="19"/>
      <c r="J56" s="13"/>
      <c r="K56" s="13"/>
      <c r="L56" s="61"/>
      <c r="M56" s="13"/>
      <c r="N56" s="13"/>
      <c r="O56" s="13"/>
      <c r="P56" s="13"/>
      <c r="Q56" s="13"/>
      <c r="R56" s="29"/>
      <c r="S56" s="13"/>
      <c r="T56" s="19"/>
      <c r="U56" s="13"/>
      <c r="V56" s="26"/>
      <c r="X56" s="21"/>
      <c r="Y56" s="134"/>
      <c r="Z56" s="134"/>
      <c r="AA56" s="134"/>
      <c r="AB56" s="134"/>
      <c r="AC56" s="134"/>
      <c r="AD56" s="134"/>
      <c r="AE56" s="134"/>
      <c r="AF56" s="134"/>
      <c r="AG56" s="134"/>
    </row>
    <row r="57" spans="2:45" ht="25.5" x14ac:dyDescent="0.2">
      <c r="B57" s="120"/>
      <c r="C57" s="121"/>
      <c r="D57" s="121"/>
      <c r="E57" s="157"/>
      <c r="F57" s="157"/>
      <c r="G57" s="157"/>
      <c r="H57" s="157"/>
      <c r="I57" s="122"/>
      <c r="J57" s="123"/>
      <c r="K57" s="123"/>
      <c r="L57" s="124"/>
      <c r="M57" s="123"/>
      <c r="N57" s="123"/>
      <c r="O57" s="123"/>
      <c r="P57" s="123"/>
      <c r="Q57" s="123"/>
      <c r="R57" s="125">
        <f>+R59-R55</f>
        <v>0</v>
      </c>
      <c r="S57" s="126" t="s">
        <v>22</v>
      </c>
      <c r="T57" s="127"/>
      <c r="U57" s="128"/>
      <c r="V57" s="129"/>
      <c r="X57" s="21"/>
      <c r="Y57" s="134"/>
      <c r="Z57" s="134"/>
      <c r="AA57" s="134"/>
      <c r="AB57" s="134"/>
      <c r="AC57" s="134"/>
      <c r="AD57" s="134"/>
      <c r="AE57" s="134"/>
      <c r="AF57" s="134"/>
      <c r="AG57" s="134"/>
    </row>
    <row r="58" spans="2:45" x14ac:dyDescent="0.2">
      <c r="B58" s="7"/>
      <c r="C58" s="8"/>
      <c r="D58" s="8"/>
      <c r="E58" s="142"/>
      <c r="F58" s="142"/>
      <c r="G58" s="142"/>
      <c r="H58" s="142"/>
      <c r="I58" s="19"/>
      <c r="J58" s="13"/>
      <c r="K58" s="13"/>
      <c r="L58" s="61"/>
      <c r="M58" s="13"/>
      <c r="N58" s="13"/>
      <c r="O58" s="13"/>
      <c r="P58" s="13"/>
      <c r="Q58" s="13"/>
      <c r="R58" s="29"/>
      <c r="S58" s="13"/>
      <c r="T58" s="13"/>
      <c r="U58" s="13"/>
      <c r="V58" s="26"/>
      <c r="X58" s="21"/>
      <c r="Y58" s="21"/>
      <c r="Z58" s="21"/>
      <c r="AA58" s="21"/>
      <c r="AB58" s="21"/>
      <c r="AC58" s="21"/>
      <c r="AD58" s="21"/>
      <c r="AE58" s="21"/>
      <c r="AF58" s="21"/>
      <c r="AG58" s="21"/>
    </row>
    <row r="59" spans="2:45" ht="13.5" thickBot="1" x14ac:dyDescent="0.25">
      <c r="B59" s="76"/>
      <c r="C59" s="77"/>
      <c r="D59" s="77"/>
      <c r="E59" s="145"/>
      <c r="F59" s="145"/>
      <c r="G59" s="145"/>
      <c r="H59" s="145"/>
      <c r="I59" s="116"/>
      <c r="J59" s="78"/>
      <c r="K59" s="78"/>
      <c r="L59" s="130"/>
      <c r="M59" s="78"/>
      <c r="N59" s="78"/>
      <c r="O59" s="78" t="s">
        <v>49</v>
      </c>
      <c r="P59" s="78"/>
      <c r="Q59" s="78"/>
      <c r="R59" s="114">
        <f>+U55</f>
        <v>-500</v>
      </c>
      <c r="S59" s="78" t="s">
        <v>20</v>
      </c>
      <c r="T59" s="78"/>
      <c r="U59" s="78"/>
      <c r="V59" s="131"/>
      <c r="X59" s="21"/>
      <c r="Z59" s="21"/>
      <c r="AA59" s="21"/>
      <c r="AB59" s="21"/>
      <c r="AC59" s="21"/>
      <c r="AD59" s="21"/>
      <c r="AE59" s="21"/>
      <c r="AF59" s="21"/>
      <c r="AG59" s="21"/>
    </row>
    <row r="60" spans="2:45" x14ac:dyDescent="0.2">
      <c r="B60" s="8"/>
      <c r="C60" s="8"/>
      <c r="D60" s="8"/>
      <c r="E60" s="135"/>
      <c r="F60" s="135"/>
      <c r="G60" s="135"/>
      <c r="H60" s="135"/>
      <c r="I60" s="13"/>
      <c r="J60" s="13"/>
      <c r="K60" s="13"/>
      <c r="L60" s="61"/>
      <c r="M60" s="13"/>
      <c r="N60" s="13"/>
      <c r="O60" s="13"/>
      <c r="P60" s="13"/>
      <c r="Q60" s="13"/>
      <c r="R60" s="29"/>
      <c r="S60" s="13"/>
      <c r="T60" s="13"/>
      <c r="U60" s="13"/>
      <c r="V60" s="8"/>
      <c r="X60" s="21"/>
      <c r="Z60" s="21"/>
      <c r="AA60" s="21"/>
      <c r="AB60" s="21"/>
      <c r="AC60" s="21"/>
      <c r="AD60" s="21"/>
      <c r="AE60" s="21"/>
      <c r="AF60" s="21"/>
      <c r="AG60" s="21"/>
    </row>
    <row r="61" spans="2:45" x14ac:dyDescent="0.2">
      <c r="B61" s="8"/>
      <c r="C61" s="8"/>
      <c r="D61" s="8"/>
      <c r="E61" s="135"/>
      <c r="F61" s="135"/>
      <c r="G61" s="135"/>
      <c r="H61" s="135"/>
      <c r="I61" s="13"/>
      <c r="J61" s="13"/>
      <c r="K61" s="13"/>
      <c r="L61" s="61"/>
      <c r="M61" s="13"/>
      <c r="N61" s="13"/>
      <c r="O61" s="13" t="s">
        <v>50</v>
      </c>
      <c r="Q61" s="132">
        <v>180000</v>
      </c>
      <c r="R61" s="29"/>
      <c r="S61" s="13"/>
      <c r="T61" s="13"/>
      <c r="U61" s="13"/>
      <c r="V61" s="8"/>
      <c r="X61" s="21"/>
      <c r="Z61" s="21"/>
      <c r="AA61" s="21"/>
      <c r="AB61" s="21"/>
      <c r="AC61" s="21"/>
      <c r="AD61" s="21"/>
      <c r="AE61" s="21"/>
      <c r="AF61" s="21"/>
      <c r="AG61" s="21"/>
    </row>
    <row r="62" spans="2:45" x14ac:dyDescent="0.2">
      <c r="B62" s="8"/>
      <c r="C62" s="8"/>
      <c r="D62" s="8"/>
      <c r="E62" s="135"/>
      <c r="F62" s="135"/>
      <c r="G62" s="135"/>
      <c r="H62" s="135"/>
      <c r="I62" s="13"/>
      <c r="J62" s="13"/>
      <c r="K62" s="13"/>
      <c r="L62" s="61"/>
      <c r="M62" s="13"/>
      <c r="N62" s="13"/>
      <c r="O62" s="13" t="s">
        <v>51</v>
      </c>
      <c r="P62" s="13"/>
      <c r="Q62" s="132">
        <f>+R59/3000*Q61</f>
        <v>-30000</v>
      </c>
      <c r="R62" s="29"/>
      <c r="S62" s="13"/>
      <c r="T62" s="13"/>
      <c r="U62" s="13"/>
      <c r="V62" s="8"/>
      <c r="X62" s="21"/>
      <c r="Z62" s="21"/>
      <c r="AA62" s="21"/>
      <c r="AB62" s="21"/>
      <c r="AC62" s="21"/>
      <c r="AD62" s="21"/>
      <c r="AE62" s="21"/>
      <c r="AF62" s="21"/>
      <c r="AG62" s="21"/>
    </row>
    <row r="63" spans="2:45" x14ac:dyDescent="0.2">
      <c r="E63" s="159"/>
      <c r="F63" s="159"/>
      <c r="G63" s="159"/>
      <c r="H63" s="159"/>
    </row>
    <row r="64" spans="2:45" x14ac:dyDescent="0.2">
      <c r="E64" s="159"/>
      <c r="F64" s="159"/>
      <c r="G64" s="159"/>
      <c r="H64" s="159"/>
    </row>
    <row r="65" spans="2:8" x14ac:dyDescent="0.2">
      <c r="B65" s="65" t="s">
        <v>88</v>
      </c>
      <c r="C65" s="65" t="s">
        <v>1</v>
      </c>
      <c r="D65" s="65"/>
      <c r="E65" s="156"/>
      <c r="F65" s="156"/>
      <c r="G65" s="156"/>
      <c r="H65" s="156"/>
    </row>
    <row r="66" spans="2:8" x14ac:dyDescent="0.2">
      <c r="B66" s="65"/>
      <c r="C66" s="65"/>
      <c r="D66" s="65"/>
      <c r="E66" s="161"/>
      <c r="F66" s="161"/>
      <c r="G66" s="161"/>
      <c r="H66" s="161"/>
    </row>
    <row r="67" spans="2:8" x14ac:dyDescent="0.2">
      <c r="B67" s="65" t="s">
        <v>89</v>
      </c>
      <c r="C67" s="65" t="s">
        <v>1</v>
      </c>
      <c r="D67" s="65"/>
      <c r="E67" s="156"/>
      <c r="F67" s="156"/>
      <c r="G67" s="156"/>
      <c r="H67" s="156"/>
    </row>
    <row r="68" spans="2:8" x14ac:dyDescent="0.2">
      <c r="B68" s="65" t="s">
        <v>90</v>
      </c>
      <c r="C68" s="65" t="s">
        <v>1</v>
      </c>
      <c r="D68" s="65"/>
      <c r="E68" s="156"/>
      <c r="F68" s="156"/>
      <c r="G68" s="156"/>
      <c r="H68" s="156"/>
    </row>
    <row r="69" spans="2:8" x14ac:dyDescent="0.2">
      <c r="B69" s="65"/>
      <c r="C69" s="65"/>
      <c r="D69" s="65"/>
      <c r="E69" s="161"/>
      <c r="F69" s="161"/>
      <c r="G69" s="161"/>
      <c r="H69" s="161"/>
    </row>
    <row r="70" spans="2:8" x14ac:dyDescent="0.2">
      <c r="B70" s="65" t="s">
        <v>91</v>
      </c>
      <c r="C70" s="65" t="s">
        <v>1</v>
      </c>
      <c r="D70" s="65"/>
      <c r="E70" s="160"/>
      <c r="F70" s="160"/>
      <c r="G70" s="160"/>
      <c r="H70" s="160"/>
    </row>
    <row r="71" spans="2:8" x14ac:dyDescent="0.2">
      <c r="B71" s="65"/>
      <c r="C71" s="65"/>
      <c r="D71" s="65"/>
      <c r="E71" s="160"/>
      <c r="F71" s="160"/>
      <c r="G71" s="160"/>
      <c r="H71" s="160"/>
    </row>
    <row r="72" spans="2:8" x14ac:dyDescent="0.2">
      <c r="B72" s="65"/>
      <c r="C72" s="65"/>
      <c r="D72" s="65"/>
      <c r="E72" s="160"/>
      <c r="F72" s="160"/>
      <c r="G72" s="160"/>
      <c r="H72" s="160"/>
    </row>
    <row r="73" spans="2:8" x14ac:dyDescent="0.2">
      <c r="B73" s="65"/>
      <c r="C73" s="65"/>
      <c r="D73" s="65"/>
      <c r="E73" s="160"/>
      <c r="F73" s="160"/>
      <c r="G73" s="160"/>
      <c r="H73" s="160"/>
    </row>
    <row r="74" spans="2:8" x14ac:dyDescent="0.2">
      <c r="B74" s="65"/>
      <c r="C74" s="65"/>
      <c r="D74" s="65"/>
      <c r="E74" s="160"/>
      <c r="F74" s="160"/>
      <c r="G74" s="160"/>
      <c r="H74" s="160"/>
    </row>
    <row r="75" spans="2:8" x14ac:dyDescent="0.2">
      <c r="E75" s="159"/>
      <c r="F75" s="159"/>
      <c r="G75" s="159"/>
      <c r="H75" s="159"/>
    </row>
    <row r="76" spans="2:8" x14ac:dyDescent="0.2">
      <c r="E76" s="159"/>
      <c r="F76" s="159"/>
      <c r="G76" s="159"/>
      <c r="H76" s="159"/>
    </row>
    <row r="77" spans="2:8" x14ac:dyDescent="0.2">
      <c r="E77" s="159"/>
      <c r="F77" s="159"/>
      <c r="G77" s="159"/>
      <c r="H77" s="159"/>
    </row>
  </sheetData>
  <sheetProtection algorithmName="SHA-512" hashValue="41wa5rQgYOCFRBkU3vA1eZ8VNfehTcr+ct4Auf8DEDPa7zEgQ0/Trj25mjJdij2aRD2DziqB0ac6PhTGxhHrVw==" saltValue="YFqxxHf1OcPS+QCqWtJqFA==" spinCount="100000" sheet="1" objects="1" scenarios="1"/>
  <mergeCells count="35">
    <mergeCell ref="E76:H76"/>
    <mergeCell ref="E77:H77"/>
    <mergeCell ref="E75:H75"/>
    <mergeCell ref="E15:H15"/>
    <mergeCell ref="E70:H74"/>
    <mergeCell ref="E69:H69"/>
    <mergeCell ref="E53:H53"/>
    <mergeCell ref="E58:H58"/>
    <mergeCell ref="E59:H59"/>
    <mergeCell ref="E63:H63"/>
    <mergeCell ref="E64:H64"/>
    <mergeCell ref="E16:H16"/>
    <mergeCell ref="E65:H65"/>
    <mergeCell ref="E66:H66"/>
    <mergeCell ref="E67:H67"/>
    <mergeCell ref="E68:H68"/>
    <mergeCell ref="E55:H55"/>
    <mergeCell ref="E56:H56"/>
    <mergeCell ref="E57:H57"/>
    <mergeCell ref="E14:H14"/>
    <mergeCell ref="E54:H54"/>
    <mergeCell ref="Y53:AG53"/>
    <mergeCell ref="E5:H5"/>
    <mergeCell ref="E8:H8"/>
    <mergeCell ref="E13:H13"/>
    <mergeCell ref="E9:H9"/>
    <mergeCell ref="E52:H52"/>
    <mergeCell ref="E7:H7"/>
    <mergeCell ref="S8:V13"/>
    <mergeCell ref="D19:H19"/>
    <mergeCell ref="E20:H20"/>
    <mergeCell ref="Y8:AG9"/>
    <mergeCell ref="Y10:AG11"/>
    <mergeCell ref="Y13:AG14"/>
    <mergeCell ref="N15:T15"/>
  </mergeCells>
  <conditionalFormatting sqref="N15">
    <cfRule type="containsText" dxfId="0" priority="1" operator="containsText" text="niet">
      <formula>NOT(ISERROR(SEARCH("niet",N15)))</formula>
    </cfRule>
  </conditionalFormatting>
  <dataValidations xWindow="800" yWindow="747" count="3">
    <dataValidation type="whole" allowBlank="1" showInputMessage="1" showErrorMessage="1" sqref="N25 N20:N23" xr:uid="{00000000-0002-0000-0000-000000000000}">
      <formula1>J20</formula1>
      <formula2>L20</formula2>
    </dataValidation>
    <dataValidation type="list" allowBlank="1" showInputMessage="1" showErrorMessage="1" sqref="T20" xr:uid="{00000000-0002-0000-0000-000001000000}">
      <formula1>$C$11:$C$19</formula1>
    </dataValidation>
    <dataValidation type="whole" allowBlank="1" showInputMessage="1" showErrorMessage="1" sqref="K52:M52" xr:uid="{00000000-0002-0000-0000-000002000000}">
      <formula1>AQ10</formula1>
      <formula2>#REF!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4">
        <x14:dataValidation type="list" allowBlank="1" showInputMessage="1" showErrorMessage="1" xr:uid="{00000000-0002-0000-0000-000003000000}">
          <x14:formula1>
            <xm:f>Invulwaarden!$B$8:$B$9</xm:f>
          </x14:formula1>
          <xm:sqref>N13 N42 N24 N26 N40 N8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T24 T29 T40 T45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N28 N44</xm:sqref>
        </x14:dataValidation>
        <x14:dataValidation type="list" allowBlank="1" showInputMessage="1" showErrorMessage="1" xr:uid="{418E20A2-4466-409B-9E7F-FC41DA886F01}">
          <x14:formula1>
            <xm:f>Invulwaarden!$H$8:$H$32</xm:f>
          </x14:formula1>
          <xm:sqref>N31 N47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5" t="str">
        <f>+'EMVI-vragenlijst'!B3</f>
        <v>Bestek 2023-4013</v>
      </c>
      <c r="C2" s="65"/>
      <c r="D2" s="65" t="str">
        <f>+'EMVI-vragenlijst'!E3</f>
        <v>Onderhoud OVL gemeente Meierijstad</v>
      </c>
    </row>
    <row r="3" spans="2:20" x14ac:dyDescent="0.2">
      <c r="B3" t="s">
        <v>84</v>
      </c>
    </row>
    <row r="5" spans="2:20" x14ac:dyDescent="0.2">
      <c r="B5" t="s">
        <v>54</v>
      </c>
      <c r="C5" s="33" t="s">
        <v>55</v>
      </c>
      <c r="D5" s="163"/>
      <c r="E5" s="163"/>
      <c r="F5" s="163"/>
      <c r="G5" s="163"/>
    </row>
    <row r="6" spans="2:20" x14ac:dyDescent="0.2">
      <c r="B6" t="s">
        <v>56</v>
      </c>
      <c r="C6" s="33" t="s">
        <v>55</v>
      </c>
      <c r="D6" t="s">
        <v>57</v>
      </c>
      <c r="E6" s="133"/>
      <c r="F6" t="s">
        <v>58</v>
      </c>
      <c r="G6" s="133"/>
      <c r="H6" s="34"/>
      <c r="I6" s="34"/>
    </row>
    <row r="7" spans="2:20" x14ac:dyDescent="0.2">
      <c r="B7" t="s">
        <v>59</v>
      </c>
      <c r="D7" s="35">
        <f>+'EMVI-vragenlijst'!O29/100</f>
        <v>0</v>
      </c>
      <c r="K7" t="s">
        <v>60</v>
      </c>
      <c r="N7" s="35">
        <f>+'EMVI-vragenlijst'!O45/100</f>
        <v>0</v>
      </c>
    </row>
    <row r="10" spans="2:20" ht="13.5" thickBot="1" x14ac:dyDescent="0.25"/>
    <row r="11" spans="2:20" ht="13.5" thickBot="1" x14ac:dyDescent="0.25">
      <c r="B11" s="36"/>
      <c r="C11" s="37" t="s">
        <v>57</v>
      </c>
      <c r="D11" s="37" t="s">
        <v>61</v>
      </c>
      <c r="E11" s="37" t="s">
        <v>62</v>
      </c>
      <c r="F11" s="37" t="s">
        <v>63</v>
      </c>
      <c r="G11" s="38" t="s">
        <v>64</v>
      </c>
      <c r="I11" s="39" t="s">
        <v>65</v>
      </c>
      <c r="L11" s="36"/>
      <c r="M11" s="37" t="s">
        <v>57</v>
      </c>
      <c r="N11" s="37" t="s">
        <v>61</v>
      </c>
      <c r="O11" s="37" t="s">
        <v>62</v>
      </c>
      <c r="P11" s="37" t="s">
        <v>63</v>
      </c>
      <c r="Q11" s="38" t="s">
        <v>64</v>
      </c>
      <c r="S11" s="39" t="s">
        <v>65</v>
      </c>
    </row>
    <row r="12" spans="2:20" x14ac:dyDescent="0.2">
      <c r="B12" s="40" t="s">
        <v>66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67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68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69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70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71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72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72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73</v>
      </c>
      <c r="M19" t="s">
        <v>74</v>
      </c>
    </row>
    <row r="20" spans="1:23" x14ac:dyDescent="0.2">
      <c r="A20" t="s">
        <v>75</v>
      </c>
      <c r="B20" t="s">
        <v>76</v>
      </c>
      <c r="C20" s="58"/>
      <c r="D20" s="58"/>
      <c r="E20" s="58"/>
      <c r="F20" s="58"/>
      <c r="G20" s="58"/>
      <c r="K20" t="s">
        <v>77</v>
      </c>
      <c r="M20" s="58"/>
      <c r="N20" s="58"/>
      <c r="O20" s="58"/>
      <c r="P20" s="58"/>
      <c r="Q20" s="58"/>
      <c r="T20" s="162" t="s">
        <v>85</v>
      </c>
      <c r="U20" s="162"/>
      <c r="V20" s="162"/>
      <c r="W20" s="162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62"/>
      <c r="U21" s="162"/>
      <c r="V21" s="162"/>
      <c r="W21" s="162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62"/>
      <c r="U22" s="162"/>
      <c r="V22" s="162"/>
      <c r="W22" s="162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62"/>
      <c r="U23" s="162"/>
      <c r="V23" s="162"/>
      <c r="W23" s="162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62"/>
      <c r="U24" s="162"/>
      <c r="V24" s="162"/>
      <c r="W24" s="162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62"/>
      <c r="U25" s="162"/>
      <c r="V25" s="162"/>
      <c r="W25" s="162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62"/>
      <c r="U26" s="162"/>
      <c r="V26" s="162"/>
      <c r="W26" s="162"/>
    </row>
    <row r="27" spans="1:23" x14ac:dyDescent="0.2">
      <c r="A27" t="s">
        <v>78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83</v>
      </c>
    </row>
    <row r="29" spans="1:23" x14ac:dyDescent="0.2">
      <c r="A29" t="s">
        <v>79</v>
      </c>
      <c r="C29" s="58"/>
      <c r="D29" s="58"/>
      <c r="E29" s="58"/>
      <c r="F29" s="58"/>
      <c r="G29" s="58"/>
      <c r="K29" t="s">
        <v>80</v>
      </c>
      <c r="M29" s="58"/>
      <c r="N29" s="58"/>
      <c r="O29" s="58"/>
      <c r="P29" s="58"/>
      <c r="Q29" s="58"/>
      <c r="T29" s="162" t="s">
        <v>86</v>
      </c>
      <c r="U29" s="162"/>
      <c r="V29" s="162"/>
      <c r="W29" s="162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62"/>
      <c r="U30" s="162"/>
      <c r="V30" s="162"/>
      <c r="W30" s="162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62"/>
      <c r="U31" s="162"/>
      <c r="V31" s="162"/>
      <c r="W31" s="162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62"/>
      <c r="U32" s="162"/>
      <c r="V32" s="162"/>
      <c r="W32" s="162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62"/>
      <c r="U33" s="162"/>
      <c r="V33" s="162"/>
      <c r="W33" s="162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62"/>
      <c r="U34" s="162"/>
      <c r="V34" s="162"/>
      <c r="W34" s="162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62"/>
      <c r="U35" s="162"/>
      <c r="V35" s="162"/>
      <c r="W35" s="162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78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83</v>
      </c>
    </row>
    <row r="42" spans="1:23" x14ac:dyDescent="0.2">
      <c r="A42" t="s">
        <v>81</v>
      </c>
      <c r="C42" s="58"/>
      <c r="D42" s="58"/>
      <c r="E42" s="58"/>
      <c r="F42" s="58"/>
      <c r="G42" s="58"/>
      <c r="K42" t="s">
        <v>82</v>
      </c>
      <c r="M42" s="58"/>
      <c r="N42" s="58"/>
      <c r="O42" s="58"/>
      <c r="P42" s="58"/>
      <c r="Q42" s="58"/>
      <c r="T42" s="162" t="s">
        <v>87</v>
      </c>
      <c r="U42" s="162"/>
      <c r="V42" s="162"/>
      <c r="W42" s="162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62"/>
      <c r="U43" s="162"/>
      <c r="V43" s="162"/>
      <c r="W43" s="162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62"/>
      <c r="U44" s="162"/>
      <c r="V44" s="162"/>
      <c r="W44" s="162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62"/>
      <c r="U45" s="162"/>
      <c r="V45" s="162"/>
      <c r="W45" s="162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62"/>
      <c r="U46" s="162"/>
      <c r="V46" s="162"/>
      <c r="W46" s="162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62"/>
      <c r="U47" s="162"/>
      <c r="V47" s="162"/>
      <c r="W47" s="162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62"/>
      <c r="U48" s="162"/>
      <c r="V48" s="162"/>
      <c r="W48" s="162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78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83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workbookViewId="0">
      <selection activeCell="I33" sqref="I33"/>
    </sheetView>
  </sheetViews>
  <sheetFormatPr defaultRowHeight="12.75" x14ac:dyDescent="0.2"/>
  <sheetData>
    <row r="2" spans="2:12" ht="13.5" customHeight="1" x14ac:dyDescent="0.2">
      <c r="B2" t="s">
        <v>5</v>
      </c>
      <c r="D2" t="s">
        <v>23</v>
      </c>
      <c r="F2" t="s">
        <v>104</v>
      </c>
      <c r="H2" t="s">
        <v>105</v>
      </c>
    </row>
    <row r="3" spans="2:12" ht="13.5" customHeight="1" x14ac:dyDescent="0.2"/>
    <row r="4" spans="2:12" ht="13.5" customHeight="1" x14ac:dyDescent="0.2">
      <c r="E4" t="s">
        <v>39</v>
      </c>
      <c r="F4">
        <f>+'EMVI-vragenlijst'!J28</f>
        <v>0</v>
      </c>
      <c r="H4">
        <f>+'EMVI-vragenlijst'!J31</f>
        <v>0</v>
      </c>
    </row>
    <row r="5" spans="2:12" ht="13.5" customHeight="1" x14ac:dyDescent="0.2">
      <c r="E5" t="s">
        <v>40</v>
      </c>
      <c r="F5">
        <v>100</v>
      </c>
      <c r="H5">
        <f>+'EMVI-vragenlijst'!L31</f>
        <v>24</v>
      </c>
    </row>
    <row r="6" spans="2:12" ht="13.5" customHeight="1" x14ac:dyDescent="0.2">
      <c r="E6" t="s">
        <v>41</v>
      </c>
      <c r="F6">
        <f>+'EMVI-vragenlijst'!J29</f>
        <v>25</v>
      </c>
      <c r="H6">
        <f>+'EMVI-vragenlijst'!J32</f>
        <v>3</v>
      </c>
      <c r="J6" s="137"/>
    </row>
    <row r="7" spans="2:12" ht="13.5" customHeight="1" x14ac:dyDescent="0.2"/>
    <row r="8" spans="2:12" x14ac:dyDescent="0.2">
      <c r="B8" t="s">
        <v>6</v>
      </c>
      <c r="D8" s="1">
        <v>1</v>
      </c>
      <c r="F8">
        <f>+F4</f>
        <v>0</v>
      </c>
      <c r="H8" s="30">
        <v>0</v>
      </c>
      <c r="J8" s="30"/>
      <c r="L8" s="30"/>
    </row>
    <row r="9" spans="2:12" x14ac:dyDescent="0.2">
      <c r="B9" t="s">
        <v>7</v>
      </c>
      <c r="D9" s="1">
        <v>1.2</v>
      </c>
      <c r="F9">
        <f>IF(+F8+$F$6&gt;$F$5,$F$5,+F8+$F$6)</f>
        <v>25</v>
      </c>
      <c r="H9" s="30">
        <f>+H8+$H$6</f>
        <v>3</v>
      </c>
      <c r="J9" s="30"/>
      <c r="L9" s="30"/>
    </row>
    <row r="10" spans="2:12" x14ac:dyDescent="0.2">
      <c r="D10" s="1">
        <v>1.4</v>
      </c>
      <c r="F10">
        <f>IF(+F9+$F$6&gt;$F$5,$F$5,+F9+$F$6)</f>
        <v>50</v>
      </c>
      <c r="H10" s="30">
        <f t="shared" ref="H10:H30" si="0">+H9+$H$6</f>
        <v>6</v>
      </c>
      <c r="J10" s="30"/>
      <c r="L10" s="30"/>
    </row>
    <row r="11" spans="2:12" x14ac:dyDescent="0.2">
      <c r="D11" s="1">
        <v>1.6</v>
      </c>
      <c r="F11">
        <f t="shared" ref="F11:F27" si="1">IF(+F10+$F$6&gt;$F$5,$F$5,+F10+$F$6)</f>
        <v>75</v>
      </c>
      <c r="H11" s="30">
        <f t="shared" si="0"/>
        <v>9</v>
      </c>
      <c r="J11" s="30"/>
      <c r="L11" s="30"/>
    </row>
    <row r="12" spans="2:12" x14ac:dyDescent="0.2">
      <c r="D12" s="1">
        <v>1.8</v>
      </c>
      <c r="F12">
        <f t="shared" si="1"/>
        <v>100</v>
      </c>
      <c r="H12" s="30">
        <f t="shared" si="0"/>
        <v>12</v>
      </c>
      <c r="J12" s="30"/>
      <c r="L12" s="30"/>
    </row>
    <row r="13" spans="2:12" x14ac:dyDescent="0.2">
      <c r="D13" s="1">
        <v>2</v>
      </c>
      <c r="F13">
        <f t="shared" si="1"/>
        <v>100</v>
      </c>
      <c r="H13" s="30">
        <f t="shared" si="0"/>
        <v>15</v>
      </c>
      <c r="J13" s="30"/>
    </row>
    <row r="14" spans="2:12" x14ac:dyDescent="0.2">
      <c r="D14" s="1">
        <v>2.2000000000000002</v>
      </c>
      <c r="F14">
        <f t="shared" si="1"/>
        <v>100</v>
      </c>
      <c r="H14" s="30">
        <f t="shared" si="0"/>
        <v>18</v>
      </c>
      <c r="J14" s="30"/>
    </row>
    <row r="15" spans="2:12" x14ac:dyDescent="0.2">
      <c r="D15" s="1">
        <v>2.4</v>
      </c>
      <c r="F15">
        <f t="shared" si="1"/>
        <v>100</v>
      </c>
      <c r="H15" s="30">
        <f t="shared" si="0"/>
        <v>21</v>
      </c>
      <c r="J15" s="30"/>
    </row>
    <row r="16" spans="2:12" x14ac:dyDescent="0.2">
      <c r="D16" s="1">
        <v>2.6</v>
      </c>
      <c r="F16">
        <f t="shared" si="1"/>
        <v>100</v>
      </c>
      <c r="H16" s="30">
        <f t="shared" si="0"/>
        <v>24</v>
      </c>
      <c r="J16" s="30"/>
    </row>
    <row r="17" spans="4:10" x14ac:dyDescent="0.2">
      <c r="D17" s="1">
        <v>2.8</v>
      </c>
      <c r="F17">
        <f t="shared" si="1"/>
        <v>100</v>
      </c>
      <c r="H17" s="30">
        <f t="shared" si="0"/>
        <v>27</v>
      </c>
      <c r="J17" s="30"/>
    </row>
    <row r="18" spans="4:10" x14ac:dyDescent="0.2">
      <c r="D18" s="1">
        <v>3</v>
      </c>
      <c r="F18">
        <f t="shared" si="1"/>
        <v>100</v>
      </c>
      <c r="H18" s="30">
        <f t="shared" si="0"/>
        <v>30</v>
      </c>
      <c r="J18" s="30"/>
    </row>
    <row r="19" spans="4:10" x14ac:dyDescent="0.2">
      <c r="D19" s="1">
        <v>3</v>
      </c>
      <c r="F19">
        <f t="shared" si="1"/>
        <v>100</v>
      </c>
      <c r="H19" s="30">
        <f t="shared" si="0"/>
        <v>33</v>
      </c>
      <c r="J19" s="30"/>
    </row>
    <row r="20" spans="4:10" x14ac:dyDescent="0.2">
      <c r="D20" s="1">
        <v>3</v>
      </c>
      <c r="F20">
        <f t="shared" si="1"/>
        <v>100</v>
      </c>
      <c r="H20" s="30">
        <f t="shared" si="0"/>
        <v>36</v>
      </c>
      <c r="J20" s="30"/>
    </row>
    <row r="21" spans="4:10" x14ac:dyDescent="0.2">
      <c r="D21" s="1">
        <v>3</v>
      </c>
      <c r="F21">
        <f t="shared" si="1"/>
        <v>100</v>
      </c>
      <c r="H21" s="30">
        <f t="shared" si="0"/>
        <v>39</v>
      </c>
      <c r="J21" s="30"/>
    </row>
    <row r="22" spans="4:10" x14ac:dyDescent="0.2">
      <c r="D22" s="1">
        <v>3</v>
      </c>
      <c r="F22">
        <f t="shared" si="1"/>
        <v>100</v>
      </c>
      <c r="H22" s="30">
        <f t="shared" si="0"/>
        <v>42</v>
      </c>
      <c r="J22" s="30"/>
    </row>
    <row r="23" spans="4:10" x14ac:dyDescent="0.2">
      <c r="D23" s="1">
        <v>3</v>
      </c>
      <c r="F23">
        <f t="shared" si="1"/>
        <v>100</v>
      </c>
      <c r="H23" s="30">
        <f t="shared" si="0"/>
        <v>45</v>
      </c>
      <c r="J23" s="30"/>
    </row>
    <row r="24" spans="4:10" x14ac:dyDescent="0.2">
      <c r="D24" s="1">
        <v>3</v>
      </c>
      <c r="F24">
        <f t="shared" si="1"/>
        <v>100</v>
      </c>
      <c r="H24" s="30">
        <f t="shared" si="0"/>
        <v>48</v>
      </c>
      <c r="J24" s="30"/>
    </row>
    <row r="25" spans="4:10" x14ac:dyDescent="0.2">
      <c r="D25" s="1">
        <v>3</v>
      </c>
      <c r="F25">
        <f t="shared" si="1"/>
        <v>100</v>
      </c>
      <c r="H25" s="30">
        <f t="shared" si="0"/>
        <v>51</v>
      </c>
      <c r="J25" s="30"/>
    </row>
    <row r="26" spans="4:10" x14ac:dyDescent="0.2">
      <c r="D26" s="1">
        <v>3</v>
      </c>
      <c r="F26">
        <f t="shared" si="1"/>
        <v>100</v>
      </c>
      <c r="H26" s="30">
        <f t="shared" si="0"/>
        <v>54</v>
      </c>
      <c r="J26" s="30"/>
    </row>
    <row r="27" spans="4:10" x14ac:dyDescent="0.2">
      <c r="D27" s="1">
        <v>3</v>
      </c>
      <c r="F27">
        <f t="shared" si="1"/>
        <v>100</v>
      </c>
      <c r="H27" s="30">
        <f t="shared" si="0"/>
        <v>57</v>
      </c>
      <c r="J27" s="30"/>
    </row>
    <row r="28" spans="4:10" x14ac:dyDescent="0.2">
      <c r="D28" s="1">
        <v>3</v>
      </c>
      <c r="H28" s="30">
        <f>+H27+$H$6</f>
        <v>60</v>
      </c>
      <c r="J28" s="30"/>
    </row>
    <row r="29" spans="4:10" x14ac:dyDescent="0.2">
      <c r="H29" s="30">
        <f t="shared" si="0"/>
        <v>63</v>
      </c>
      <c r="J29" s="30"/>
    </row>
    <row r="30" spans="4:10" x14ac:dyDescent="0.2">
      <c r="H30" s="30">
        <f t="shared" si="0"/>
        <v>66</v>
      </c>
      <c r="J30" s="30"/>
    </row>
    <row r="31" spans="4:10" x14ac:dyDescent="0.2">
      <c r="H31" s="30">
        <f>+H30+$H$6</f>
        <v>69</v>
      </c>
      <c r="J31" s="30"/>
    </row>
    <row r="32" spans="4:10" x14ac:dyDescent="0.2">
      <c r="H32" s="30">
        <f>+H31+$H$6</f>
        <v>72</v>
      </c>
      <c r="J32" s="30"/>
    </row>
    <row r="33" spans="8:10" x14ac:dyDescent="0.2">
      <c r="H33" s="30"/>
      <c r="J33" s="30"/>
    </row>
    <row r="34" spans="8:10" x14ac:dyDescent="0.2">
      <c r="H34" s="30"/>
      <c r="J34" s="30"/>
    </row>
    <row r="35" spans="8:10" x14ac:dyDescent="0.2">
      <c r="H35" s="30"/>
      <c r="J35" s="30"/>
    </row>
    <row r="36" spans="8:10" x14ac:dyDescent="0.2">
      <c r="H36" s="30"/>
      <c r="J36" s="30"/>
    </row>
    <row r="37" spans="8:10" x14ac:dyDescent="0.2">
      <c r="H37" s="30"/>
      <c r="J37" s="30"/>
    </row>
    <row r="38" spans="8:10" x14ac:dyDescent="0.2">
      <c r="H38" s="30"/>
      <c r="J38" s="30"/>
    </row>
    <row r="39" spans="8:10" x14ac:dyDescent="0.2">
      <c r="H39" s="30"/>
      <c r="J39" s="30"/>
    </row>
    <row r="40" spans="8:10" x14ac:dyDescent="0.2">
      <c r="H40" s="30"/>
      <c r="J40" s="30"/>
    </row>
    <row r="41" spans="8:10" x14ac:dyDescent="0.2">
      <c r="H41" s="30"/>
      <c r="J41" s="30"/>
    </row>
    <row r="42" spans="8:10" x14ac:dyDescent="0.2">
      <c r="H42" s="30"/>
      <c r="J42" s="30"/>
    </row>
    <row r="43" spans="8:10" x14ac:dyDescent="0.2">
      <c r="H43" s="30"/>
      <c r="J43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2023-02-15T06:15:26Z</dcterms:modified>
</cp:coreProperties>
</file>