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win\Autotask Workplace\ECData\1 EC Advies\Projecten\Avans Hogeschool\EU aanbesteding 2024 en verder\Bestek\"/>
    </mc:Choice>
  </mc:AlternateContent>
  <bookViews>
    <workbookView xWindow="0" yWindow="-3435" windowWidth="20490" windowHeight="11055"/>
  </bookViews>
  <sheets>
    <sheet name="Elektriciteit" sheetId="1" r:id="rId1"/>
    <sheet name="Aardgas" sheetId="4" r:id="rId2"/>
  </sheets>
  <definedNames>
    <definedName name="_xlnm._FilterDatabase" localSheetId="1" hidden="1">Aardgas!$A$2:$L$8</definedName>
    <definedName name="_xlnm._FilterDatabase" localSheetId="0" hidden="1">Elektriciteit!$A$2:$K$16</definedName>
    <definedName name="DATA1" localSheetId="1">Aardgas!#REF!</definedName>
    <definedName name="DATA1">Elektriciteit!#REF!</definedName>
    <definedName name="DATA10" localSheetId="1">Aardgas!$E$3:$E$8</definedName>
    <definedName name="DATA10">Elektriciteit!$E$3:$E$16</definedName>
    <definedName name="DATA11" localSheetId="1">Aardgas!$F$3:$F$8</definedName>
    <definedName name="DATA11">Elektriciteit!$F$3:$F$16</definedName>
    <definedName name="DATA12" localSheetId="1">Aardgas!$G$3:$G$8</definedName>
    <definedName name="DATA12">Elektriciteit!$G$3:$G$16</definedName>
    <definedName name="DATA13" localSheetId="1">Aardgas!#REF!</definedName>
    <definedName name="DATA13">Elektriciteit!#REF!</definedName>
    <definedName name="DATA14" localSheetId="1">Aardgas!#REF!</definedName>
    <definedName name="DATA14">Elektriciteit!#REF!</definedName>
    <definedName name="DATA15" localSheetId="1">Aardgas!#REF!</definedName>
    <definedName name="DATA15">Elektriciteit!#REF!</definedName>
    <definedName name="DATA16" localSheetId="1">Aardgas!$H$3:$H$8</definedName>
    <definedName name="DATA16">Elektriciteit!$H$3:$H$16</definedName>
    <definedName name="DATA17" localSheetId="1">Aardgas!#REF!</definedName>
    <definedName name="DATA17">Elektriciteit!#REF!</definedName>
    <definedName name="DATA18" localSheetId="1">Aardgas!#REF!</definedName>
    <definedName name="DATA18">Elektriciteit!#REF!</definedName>
    <definedName name="DATA19" localSheetId="1">Aardgas!#REF!</definedName>
    <definedName name="DATA19">Elektriciteit!#REF!</definedName>
    <definedName name="DATA2" localSheetId="1">Aardgas!#REF!</definedName>
    <definedName name="DATA2">Elektriciteit!#REF!</definedName>
    <definedName name="DATA20" localSheetId="1">Aardgas!#REF!</definedName>
    <definedName name="DATA20">Elektriciteit!#REF!</definedName>
    <definedName name="DATA21" localSheetId="1">Aardgas!#REF!</definedName>
    <definedName name="DATA21">Elektriciteit!#REF!</definedName>
    <definedName name="DATA22" localSheetId="1">Aardgas!#REF!</definedName>
    <definedName name="DATA22">Elektriciteit!#REF!</definedName>
    <definedName name="DATA23" localSheetId="1">Aardgas!#REF!</definedName>
    <definedName name="DATA23">Elektriciteit!#REF!</definedName>
    <definedName name="DATA24" localSheetId="1">Aardgas!$I$3:$I$8</definedName>
    <definedName name="DATA24">Elektriciteit!$I$3:$I$16</definedName>
    <definedName name="DATA25" localSheetId="1">Aardgas!#REF!</definedName>
    <definedName name="DATA25">Elektriciteit!#REF!</definedName>
    <definedName name="DATA26" localSheetId="1">Aardgas!#REF!</definedName>
    <definedName name="DATA26">Elektriciteit!#REF!</definedName>
    <definedName name="DATA27" localSheetId="1">Aardgas!#REF!</definedName>
    <definedName name="DATA27">Elektriciteit!#REF!</definedName>
    <definedName name="DATA28" localSheetId="1">Aardgas!#REF!</definedName>
    <definedName name="DATA28">Elektriciteit!#REF!</definedName>
    <definedName name="DATA29" localSheetId="1">Aardgas!#REF!</definedName>
    <definedName name="DATA29">Elektriciteit!#REF!</definedName>
    <definedName name="DATA3" localSheetId="1">Aardgas!$A$3:$A$8</definedName>
    <definedName name="DATA3">Elektriciteit!$A$3:$A$16</definedName>
    <definedName name="DATA30" localSheetId="1">Aardgas!#REF!</definedName>
    <definedName name="DATA30">Elektriciteit!#REF!</definedName>
    <definedName name="DATA31" localSheetId="1">Aardgas!#REF!</definedName>
    <definedName name="DATA31">Elektriciteit!#REF!</definedName>
    <definedName name="DATA32" localSheetId="1">Aardgas!#REF!</definedName>
    <definedName name="DATA32">Elektriciteit!#REF!</definedName>
    <definedName name="DATA33" localSheetId="1">Aardgas!#REF!</definedName>
    <definedName name="DATA33">Elektriciteit!#REF!</definedName>
    <definedName name="DATA34" localSheetId="1">Aardgas!#REF!</definedName>
    <definedName name="DATA34">Elektriciteit!#REF!</definedName>
    <definedName name="DATA35" localSheetId="1">Aardgas!$J$3:$J$8</definedName>
    <definedName name="DATA35">Elektriciteit!$J$3:$J$16</definedName>
    <definedName name="DATA36" localSheetId="1">Aardgas!$L$3:$L$8</definedName>
    <definedName name="DATA36">Elektriciteit!$K$3:$K$16</definedName>
    <definedName name="DATA4" localSheetId="1">Aardgas!#REF!</definedName>
    <definedName name="DATA4">Elektriciteit!#REF!</definedName>
    <definedName name="DATA5" localSheetId="1">Aardgas!#REF!</definedName>
    <definedName name="DATA5">Elektriciteit!#REF!</definedName>
    <definedName name="DATA6" localSheetId="1">Aardgas!#REF!</definedName>
    <definedName name="DATA6">Elektriciteit!#REF!</definedName>
    <definedName name="DATA7" localSheetId="1">Aardgas!$B$3:$B$8</definedName>
    <definedName name="DATA7">Elektriciteit!$B$3:$B$16</definedName>
    <definedName name="DATA8" localSheetId="1">Aardgas!$C$3:$C$8</definedName>
    <definedName name="DATA8">Elektriciteit!$C$3:$C$16</definedName>
    <definedName name="DATA9" localSheetId="1">Aardgas!$D$3:$D$8</definedName>
    <definedName name="DATA9">Elektriciteit!$D$3:$D$16</definedName>
    <definedName name="TEST0" localSheetId="1">Aardgas!$A$3:$L$8</definedName>
    <definedName name="TEST0">Elektriciteit!$A$3:$K$16</definedName>
    <definedName name="TESTHKEY" localSheetId="1">Aardgas!$J$2:$L$2</definedName>
    <definedName name="TESTHKEY">Elektriciteit!$J$2:$K$2</definedName>
    <definedName name="TESTKEYS" localSheetId="1">Aardgas!$A$3:$I$8</definedName>
    <definedName name="TESTKEYS">Elektriciteit!$A$3:$I$16</definedName>
    <definedName name="TESTVKEY" localSheetId="1">Aardgas!$A$2:$I$2</definedName>
    <definedName name="TESTVKEY">Elektriciteit!$A$2:$I$2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M14" i="1"/>
  <c r="N12" i="1"/>
  <c r="M12" i="1"/>
  <c r="P22" i="1" l="1"/>
  <c r="K5" i="4" l="1"/>
  <c r="K10" i="1"/>
  <c r="J10" i="1"/>
  <c r="K11" i="1"/>
  <c r="J11" i="1"/>
  <c r="N20" i="1" l="1"/>
  <c r="M20" i="1"/>
  <c r="M21" i="1"/>
  <c r="O21" i="1" s="1"/>
  <c r="N21" i="1"/>
  <c r="M3" i="1"/>
  <c r="N3" i="1"/>
  <c r="O3" i="1"/>
  <c r="M5" i="1"/>
  <c r="O5" i="1" s="1"/>
  <c r="N5" i="1"/>
  <c r="O6" i="1"/>
  <c r="M7" i="1"/>
  <c r="N7" i="1"/>
  <c r="O7" i="1" s="1"/>
  <c r="M8" i="1"/>
  <c r="O8" i="1" s="1"/>
  <c r="N8" i="1"/>
  <c r="M9" i="1"/>
  <c r="O9" i="1" s="1"/>
  <c r="N9" i="1"/>
  <c r="M10" i="1"/>
  <c r="N10" i="1"/>
  <c r="N22" i="1" s="1"/>
  <c r="O10" i="1"/>
  <c r="M11" i="1"/>
  <c r="N11" i="1"/>
  <c r="O11" i="1"/>
  <c r="O12" i="1"/>
  <c r="M13" i="1"/>
  <c r="O13" i="1" s="1"/>
  <c r="N13" i="1"/>
  <c r="O14" i="1"/>
  <c r="M15" i="1"/>
  <c r="N15" i="1"/>
  <c r="O15" i="1"/>
  <c r="M16" i="1"/>
  <c r="O16" i="1" s="1"/>
  <c r="N16" i="1"/>
  <c r="M17" i="1"/>
  <c r="O17" i="1" s="1"/>
  <c r="N17" i="1"/>
  <c r="M18" i="1"/>
  <c r="N18" i="1"/>
  <c r="O18" i="1"/>
  <c r="O19" i="1"/>
  <c r="N19" i="1"/>
  <c r="M19" i="1"/>
  <c r="L21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K13" i="4"/>
  <c r="K7" i="4"/>
  <c r="K3" i="4"/>
  <c r="K6" i="4"/>
  <c r="K8" i="4"/>
  <c r="K9" i="4"/>
  <c r="K10" i="4"/>
  <c r="K11" i="4"/>
  <c r="K12" i="4"/>
  <c r="M22" i="1" l="1"/>
  <c r="O20" i="1"/>
  <c r="O22" i="1" s="1"/>
  <c r="L22" i="1"/>
  <c r="J13" i="4"/>
  <c r="K22" i="1" l="1"/>
  <c r="J22" i="1"/>
</calcChain>
</file>

<file path=xl/sharedStrings.xml><?xml version="1.0" encoding="utf-8"?>
<sst xmlns="http://schemas.openxmlformats.org/spreadsheetml/2006/main" count="304" uniqueCount="118">
  <si>
    <t>Avans Hogeschool</t>
  </si>
  <si>
    <t/>
  </si>
  <si>
    <t>871687910000066038</t>
  </si>
  <si>
    <t>Stationsplein</t>
  </si>
  <si>
    <t>50</t>
  </si>
  <si>
    <t>5211AP</t>
  </si>
  <si>
    <t>S-HERTOGENBOSCH</t>
  </si>
  <si>
    <t>ELK</t>
  </si>
  <si>
    <t>TMT</t>
  </si>
  <si>
    <t>2</t>
  </si>
  <si>
    <t>871687910000040786</t>
  </si>
  <si>
    <t>Beverweg</t>
  </si>
  <si>
    <t>4</t>
  </si>
  <si>
    <t>4817LL</t>
  </si>
  <si>
    <t>BREDA</t>
  </si>
  <si>
    <t>871687910000039780</t>
  </si>
  <si>
    <t>Claudius Prinsenlaan</t>
  </si>
  <si>
    <t>128</t>
  </si>
  <si>
    <t>TM 136</t>
  </si>
  <si>
    <t>4818CP</t>
  </si>
  <si>
    <t>871687910000065673</t>
  </si>
  <si>
    <t>Onderwijsboulevard</t>
  </si>
  <si>
    <t>215</t>
  </si>
  <si>
    <t>5223DE</t>
  </si>
  <si>
    <t>871687910000085343</t>
  </si>
  <si>
    <t>Mill Hillplein</t>
  </si>
  <si>
    <t>1</t>
  </si>
  <si>
    <t>4701BS</t>
  </si>
  <si>
    <t>ROOSENDAAL</t>
  </si>
  <si>
    <t>871687910000040717</t>
  </si>
  <si>
    <t>Hogeschoollaan</t>
  </si>
  <si>
    <t>4818CR</t>
  </si>
  <si>
    <t>871687910000056244</t>
  </si>
  <si>
    <t>Beukenlaan</t>
  </si>
  <si>
    <t>4854TA</t>
  </si>
  <si>
    <t>BAVEL</t>
  </si>
  <si>
    <t>871687910000372887</t>
  </si>
  <si>
    <t>871687910000340244</t>
  </si>
  <si>
    <t>MND</t>
  </si>
  <si>
    <t>871687910000373228</t>
  </si>
  <si>
    <t>Lovensdijkstraat</t>
  </si>
  <si>
    <t>63</t>
  </si>
  <si>
    <t>4818AJ</t>
  </si>
  <si>
    <t>871687910000065543</t>
  </si>
  <si>
    <t>Hervenplein</t>
  </si>
  <si>
    <t>5232JE</t>
  </si>
  <si>
    <t>871687910000377707</t>
  </si>
  <si>
    <t>61</t>
  </si>
  <si>
    <t>871687910000271043</t>
  </si>
  <si>
    <t>Prof Cobbenhagenlaan</t>
  </si>
  <si>
    <t>13</t>
  </si>
  <si>
    <t>5037DA</t>
  </si>
  <si>
    <t>TILBURG</t>
  </si>
  <si>
    <t>871687910000413894</t>
  </si>
  <si>
    <t>Product</t>
  </si>
  <si>
    <t>Bedrijfsnaam</t>
  </si>
  <si>
    <t>EAN-code</t>
  </si>
  <si>
    <t>Straat</t>
  </si>
  <si>
    <t>Huisnr.</t>
  </si>
  <si>
    <t>Toev.</t>
  </si>
  <si>
    <t>Postcode</t>
  </si>
  <si>
    <t>Plaats</t>
  </si>
  <si>
    <t>Bemetering</t>
  </si>
  <si>
    <t>126</t>
  </si>
  <si>
    <t>871687910000063631</t>
  </si>
  <si>
    <t>23</t>
  </si>
  <si>
    <t>Parallelweg</t>
  </si>
  <si>
    <t>5223AL</t>
  </si>
  <si>
    <t>Piek kWh</t>
  </si>
  <si>
    <t>Dal kWh</t>
  </si>
  <si>
    <t>871687940023877083</t>
  </si>
  <si>
    <t>871687940023546651</t>
  </si>
  <si>
    <t>871687910000236158</t>
  </si>
  <si>
    <t>871687910000225626</t>
  </si>
  <si>
    <t>871687910000226890</t>
  </si>
  <si>
    <t>871687940020919281</t>
  </si>
  <si>
    <t>G65</t>
  </si>
  <si>
    <t>G160</t>
  </si>
  <si>
    <t>Gas</t>
  </si>
  <si>
    <t>verbruik m3</t>
  </si>
  <si>
    <t>871687910000222182</t>
  </si>
  <si>
    <t>Capaciteit (m3/h)</t>
  </si>
  <si>
    <t>Meter</t>
  </si>
  <si>
    <t>G250</t>
  </si>
  <si>
    <t>Havensingel</t>
  </si>
  <si>
    <t>871687940006882691</t>
  </si>
  <si>
    <t>25</t>
  </si>
  <si>
    <t>5211TX</t>
  </si>
  <si>
    <t>871687940023597820</t>
  </si>
  <si>
    <t>TOTAAL</t>
  </si>
  <si>
    <t>Opmerking</t>
  </si>
  <si>
    <t>Wordt eind 2024 afgestoten</t>
  </si>
  <si>
    <t>Hogeschoollaan (Noodlokalen)</t>
  </si>
  <si>
    <t>256</t>
  </si>
  <si>
    <t>Vanaf september 2025 in gebruik, vervangt Statenlaan</t>
  </si>
  <si>
    <t>Korte Huifakkerstraat</t>
  </si>
  <si>
    <t>871687910000063679</t>
  </si>
  <si>
    <t>kleinverbruik</t>
  </si>
  <si>
    <t>Statenlaan</t>
  </si>
  <si>
    <t>49 - 67</t>
  </si>
  <si>
    <t>871687910000066137</t>
  </si>
  <si>
    <t>871687940023778687</t>
  </si>
  <si>
    <t>29  47</t>
  </si>
  <si>
    <t>Vanaf 2024, wordt eind 2025 weer afgestoten</t>
  </si>
  <si>
    <t>871687910000288133</t>
  </si>
  <si>
    <t>a</t>
  </si>
  <si>
    <t>4815PS</t>
  </si>
  <si>
    <t>871715423001629116</t>
  </si>
  <si>
    <t>verbruik m4</t>
  </si>
  <si>
    <t>Dal kWh2</t>
  </si>
  <si>
    <t>Totaal kWh</t>
  </si>
  <si>
    <t>Piek kWh2</t>
  </si>
  <si>
    <t>Totaal kWh2</t>
  </si>
  <si>
    <t>Teruglevering kWh</t>
  </si>
  <si>
    <t>In de loop 2024 voorzien van warmtpompen, verbruik stijgt dus</t>
  </si>
  <si>
    <t>Vanaf 2024 verbruik 25% lager door afstoten deel gebouw</t>
  </si>
  <si>
    <t>Vanaf 2024 verbruik gehalveerd door afstoten deel gebouw</t>
  </si>
  <si>
    <t>Door afstoten deel van pand en het plaatsen van een warmtepomp in de loop van 2024 wordt gasverbruik vanaf 2025 lager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</si>
</sst>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0"/>
      <color theme="1"/>
      <name val="Roboto"/>
      <family val="2"/>
    </font>
    <font>
      <b/>
      <sz val="10"/>
      <color theme="1"/>
      <name val="Roboto"/>
    </font>
    <font>
      <b/>
      <sz val="10"/>
      <color theme="0"/>
      <name val="Roboto"/>
      <family val="2"/>
    </font>
    <font>
      <sz val="10"/>
      <name val="Roboto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4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ill="1"/>
    <xf numFmtId="49" fontId="0" fillId="0" borderId="0" xfId="0" applyNumberFormat="1" applyFill="1"/>
    <xf numFmtId="49" fontId="0" fillId="0" borderId="0" xfId="0" quotePrefix="1" applyNumberFormat="1" applyFill="1"/>
    <xf numFmtId="3" fontId="0" fillId="0" borderId="0" xfId="0" applyNumberForma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2" borderId="3" xfId="0" applyFont="1" applyFill="1" applyBorder="1" applyAlignment="1">
      <alignment horizontal="left"/>
    </xf>
    <xf numFmtId="49" fontId="0" fillId="3" borderId="1" xfId="0" applyNumberFormat="1" applyFont="1" applyFill="1" applyBorder="1"/>
    <xf numFmtId="49" fontId="0" fillId="3" borderId="2" xfId="0" applyNumberFormat="1" applyFont="1" applyFill="1" applyBorder="1"/>
    <xf numFmtId="3" fontId="0" fillId="3" borderId="3" xfId="0" applyNumberFormat="1" applyFont="1" applyFill="1" applyBorder="1"/>
    <xf numFmtId="49" fontId="0" fillId="0" borderId="2" xfId="0" applyNumberFormat="1" applyFont="1" applyBorder="1"/>
    <xf numFmtId="3" fontId="0" fillId="0" borderId="3" xfId="0" applyNumberFormat="1" applyFont="1" applyBorder="1"/>
    <xf numFmtId="49" fontId="0" fillId="3" borderId="2" xfId="0" quotePrefix="1" applyNumberFormat="1" applyFont="1" applyFill="1" applyBorder="1"/>
    <xf numFmtId="49" fontId="0" fillId="0" borderId="2" xfId="0" quotePrefix="1" applyNumberFormat="1" applyFont="1" applyBorder="1"/>
    <xf numFmtId="3" fontId="1" fillId="0" borderId="0" xfId="0" applyNumberFormat="1" applyFont="1" applyFill="1"/>
    <xf numFmtId="49" fontId="0" fillId="0" borderId="0" xfId="0" applyNumberFormat="1" applyFont="1" applyFill="1"/>
    <xf numFmtId="3" fontId="0" fillId="0" borderId="0" xfId="0" applyNumberFormat="1" applyFont="1" applyFill="1"/>
    <xf numFmtId="0" fontId="0" fillId="0" borderId="0" xfId="0" applyFont="1" applyFill="1"/>
    <xf numFmtId="3" fontId="0" fillId="0" borderId="3" xfId="0" applyNumberFormat="1" applyFont="1" applyFill="1" applyBorder="1"/>
    <xf numFmtId="49" fontId="3" fillId="0" borderId="0" xfId="0" applyNumberFormat="1" applyFont="1" applyFill="1"/>
    <xf numFmtId="3" fontId="0" fillId="0" borderId="2" xfId="0" applyNumberFormat="1" applyFont="1" applyBorder="1"/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Standaard" xfId="0" builtinId="0"/>
  </cellStyles>
  <dxfs count="31">
    <dxf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"/>
        <scheme val="none"/>
      </font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2:O16" totalsRowShown="0" headerRowDxfId="30" dataDxfId="29">
  <tableColumns count="15">
    <tableColumn id="1" name="Bedrijfsnaam" dataDxfId="28"/>
    <tableColumn id="2" name="EAN-code" dataDxfId="27"/>
    <tableColumn id="3" name="Straat" dataDxfId="26"/>
    <tableColumn id="4" name="Huisnr." dataDxfId="25"/>
    <tableColumn id="5" name="Toev." dataDxfId="24"/>
    <tableColumn id="6" name="Postcode" dataDxfId="23"/>
    <tableColumn id="7" name="Plaats" dataDxfId="22"/>
    <tableColumn id="8" name="Product" dataDxfId="21"/>
    <tableColumn id="10" name="Bemetering" dataDxfId="20"/>
    <tableColumn id="13" name="Piek kWh" dataDxfId="19"/>
    <tableColumn id="14" name="Dal kWh" dataDxfId="18"/>
    <tableColumn id="9" name="Totaal kWh" dataDxfId="17">
      <calculatedColumnFormula>J3+K3</calculatedColumnFormula>
    </tableColumn>
    <tableColumn id="11" name="Piek kWh2" dataDxfId="16">
      <calculatedColumnFormula>J3</calculatedColumnFormula>
    </tableColumn>
    <tableColumn id="12" name="Dal kWh2" dataDxfId="15">
      <calculatedColumnFormula>K3</calculatedColumnFormula>
    </tableColumn>
    <tableColumn id="15" name="Totaal kWh2" dataDxfId="14">
      <calculatedColumnFormula>M3+N3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2:L8" totalsRowShown="0" headerRowDxfId="13" dataDxfId="12">
  <autoFilter ref="A2:L8"/>
  <tableColumns count="12">
    <tableColumn id="1" name="Bedrijfsnaam" dataDxfId="11"/>
    <tableColumn id="2" name="EAN-code" dataDxfId="10"/>
    <tableColumn id="3" name="Straat" dataDxfId="9"/>
    <tableColumn id="4" name="Huisnr." dataDxfId="8"/>
    <tableColumn id="5" name="Toev." dataDxfId="7"/>
    <tableColumn id="6" name="Postcode" dataDxfId="6"/>
    <tableColumn id="7" name="Plaats" dataDxfId="5"/>
    <tableColumn id="8" name="Product" dataDxfId="4"/>
    <tableColumn id="10" name="Bemetering" dataDxfId="3"/>
    <tableColumn id="13" name="verbruik m3" dataDxfId="2"/>
    <tableColumn id="9" name="verbruik m4" dataDxfId="1">
      <calculatedColumnFormula>Table13[[#This Row],[verbruik m3]]</calculatedColumnFormula>
    </tableColumn>
    <tableColumn id="14" name="Capaciteit (m3/h)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N15" sqref="N15"/>
    </sheetView>
  </sheetViews>
  <sheetFormatPr defaultRowHeight="12.75"/>
  <cols>
    <col min="1" max="1" width="17.85546875" style="1" customWidth="1"/>
    <col min="2" max="2" width="19.28515625" style="1" bestFit="1" customWidth="1"/>
    <col min="3" max="3" width="19.7109375" style="1" bestFit="1" customWidth="1"/>
    <col min="4" max="4" width="9.28515625" style="1" bestFit="1" customWidth="1"/>
    <col min="5" max="5" width="8" style="1" bestFit="1" customWidth="1"/>
    <col min="6" max="6" width="11" style="1" bestFit="1" customWidth="1"/>
    <col min="7" max="7" width="18.42578125" style="1" bestFit="1" customWidth="1"/>
    <col min="8" max="8" width="9.7109375" style="1" bestFit="1" customWidth="1"/>
    <col min="9" max="9" width="12.7109375" style="1" bestFit="1" customWidth="1"/>
    <col min="10" max="10" width="10.7109375" style="1" bestFit="1" customWidth="1"/>
    <col min="11" max="11" width="9.7109375" style="1" bestFit="1" customWidth="1"/>
    <col min="12" max="12" width="11.7109375" style="1" customWidth="1"/>
    <col min="13" max="14" width="9.7109375" style="1" customWidth="1"/>
    <col min="15" max="15" width="11.140625" style="1" customWidth="1"/>
    <col min="16" max="16" width="9.7109375" style="1" bestFit="1" customWidth="1"/>
    <col min="17" max="17" width="27.28515625" style="1" customWidth="1"/>
    <col min="18" max="16384" width="9.140625" style="1"/>
  </cols>
  <sheetData>
    <row r="1" spans="1:17">
      <c r="J1" s="23">
        <v>2024</v>
      </c>
      <c r="K1" s="23"/>
      <c r="L1" s="24"/>
      <c r="M1" s="25">
        <v>2025</v>
      </c>
      <c r="N1" s="23"/>
      <c r="O1" s="24"/>
    </row>
    <row r="2" spans="1:17" s="5" customFormat="1">
      <c r="A2" s="5" t="s">
        <v>55</v>
      </c>
      <c r="B2" s="5" t="s">
        <v>56</v>
      </c>
      <c r="C2" s="5" t="s">
        <v>57</v>
      </c>
      <c r="D2" s="5" t="s">
        <v>58</v>
      </c>
      <c r="E2" s="5" t="s">
        <v>59</v>
      </c>
      <c r="F2" s="5" t="s">
        <v>60</v>
      </c>
      <c r="G2" s="5" t="s">
        <v>61</v>
      </c>
      <c r="H2" s="5" t="s">
        <v>54</v>
      </c>
      <c r="I2" s="5" t="s">
        <v>62</v>
      </c>
      <c r="J2" s="6" t="s">
        <v>68</v>
      </c>
      <c r="K2" s="6" t="s">
        <v>69</v>
      </c>
      <c r="L2" s="6" t="s">
        <v>110</v>
      </c>
      <c r="M2" s="6" t="s">
        <v>111</v>
      </c>
      <c r="N2" s="6" t="s">
        <v>109</v>
      </c>
      <c r="O2" s="6" t="s">
        <v>112</v>
      </c>
      <c r="P2" s="7" t="s">
        <v>113</v>
      </c>
      <c r="Q2" s="7" t="s">
        <v>90</v>
      </c>
    </row>
    <row r="3" spans="1:17">
      <c r="A3" s="2" t="s">
        <v>0</v>
      </c>
      <c r="B3" s="2" t="s">
        <v>2</v>
      </c>
      <c r="C3" s="2" t="s">
        <v>3</v>
      </c>
      <c r="D3" s="2" t="s">
        <v>4</v>
      </c>
      <c r="E3" s="2" t="s">
        <v>1</v>
      </c>
      <c r="F3" s="2" t="s">
        <v>5</v>
      </c>
      <c r="G3" s="3" t="s">
        <v>6</v>
      </c>
      <c r="H3" s="2" t="s">
        <v>7</v>
      </c>
      <c r="I3" s="2" t="s">
        <v>8</v>
      </c>
      <c r="J3" s="4">
        <v>222401</v>
      </c>
      <c r="K3" s="4">
        <v>102228</v>
      </c>
      <c r="L3" s="10">
        <f t="shared" ref="L3:L18" si="0">J3+K3</f>
        <v>324629</v>
      </c>
      <c r="M3" s="10">
        <f t="shared" ref="M3:M18" si="1">J3</f>
        <v>222401</v>
      </c>
      <c r="N3" s="10">
        <f t="shared" ref="N3:N18" si="2">K3</f>
        <v>102228</v>
      </c>
      <c r="O3" s="10">
        <f t="shared" ref="O3:O18" si="3">M3+N3</f>
        <v>324629</v>
      </c>
      <c r="P3" s="10"/>
      <c r="Q3" s="10"/>
    </row>
    <row r="4" spans="1:17" s="18" customFormat="1">
      <c r="A4" s="16" t="s">
        <v>0</v>
      </c>
      <c r="B4" s="16" t="s">
        <v>10</v>
      </c>
      <c r="C4" s="16" t="s">
        <v>11</v>
      </c>
      <c r="D4" s="16" t="s">
        <v>12</v>
      </c>
      <c r="E4" s="16" t="s">
        <v>1</v>
      </c>
      <c r="F4" s="16" t="s">
        <v>13</v>
      </c>
      <c r="G4" s="16" t="s">
        <v>14</v>
      </c>
      <c r="H4" s="16" t="s">
        <v>7</v>
      </c>
      <c r="I4" s="16" t="s">
        <v>8</v>
      </c>
      <c r="J4" s="17">
        <v>113184</v>
      </c>
      <c r="K4" s="17">
        <v>60633</v>
      </c>
      <c r="L4" s="17">
        <f t="shared" si="0"/>
        <v>173817</v>
      </c>
      <c r="M4" s="17"/>
      <c r="N4" s="17"/>
      <c r="O4" s="17"/>
      <c r="P4" s="12"/>
      <c r="Q4" s="12" t="s">
        <v>91</v>
      </c>
    </row>
    <row r="5" spans="1:17">
      <c r="A5" s="2" t="s">
        <v>0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14</v>
      </c>
      <c r="H5" s="2" t="s">
        <v>7</v>
      </c>
      <c r="I5" s="2" t="s">
        <v>8</v>
      </c>
      <c r="J5" s="4">
        <v>210034</v>
      </c>
      <c r="K5" s="4">
        <v>101960</v>
      </c>
      <c r="L5" s="10">
        <f t="shared" si="0"/>
        <v>311994</v>
      </c>
      <c r="M5" s="10">
        <f t="shared" si="1"/>
        <v>210034</v>
      </c>
      <c r="N5" s="10">
        <f t="shared" si="2"/>
        <v>101960</v>
      </c>
      <c r="O5" s="10">
        <f t="shared" si="3"/>
        <v>311994</v>
      </c>
      <c r="P5" s="10"/>
      <c r="Q5" s="10"/>
    </row>
    <row r="6" spans="1:17">
      <c r="A6" s="2" t="s">
        <v>0</v>
      </c>
      <c r="B6" s="2" t="s">
        <v>20</v>
      </c>
      <c r="C6" s="2" t="s">
        <v>21</v>
      </c>
      <c r="D6" s="2" t="s">
        <v>22</v>
      </c>
      <c r="E6" s="2" t="s">
        <v>1</v>
      </c>
      <c r="F6" s="2" t="s">
        <v>23</v>
      </c>
      <c r="G6" s="3" t="s">
        <v>6</v>
      </c>
      <c r="H6" s="2" t="s">
        <v>7</v>
      </c>
      <c r="I6" s="2" t="s">
        <v>8</v>
      </c>
      <c r="J6" s="4">
        <v>1176758</v>
      </c>
      <c r="K6" s="4">
        <v>553594</v>
      </c>
      <c r="L6" s="17">
        <f t="shared" si="0"/>
        <v>1730352</v>
      </c>
      <c r="M6" s="17">
        <v>1403340.7239691999</v>
      </c>
      <c r="N6" s="17">
        <v>780176.72396920004</v>
      </c>
      <c r="O6" s="17">
        <f t="shared" si="3"/>
        <v>2183517.4479383999</v>
      </c>
      <c r="P6" s="12">
        <v>25</v>
      </c>
      <c r="Q6" s="12" t="s">
        <v>114</v>
      </c>
    </row>
    <row r="7" spans="1:17">
      <c r="A7" s="2" t="s">
        <v>0</v>
      </c>
      <c r="B7" s="2" t="s">
        <v>24</v>
      </c>
      <c r="C7" s="2" t="s">
        <v>25</v>
      </c>
      <c r="D7" s="2" t="s">
        <v>26</v>
      </c>
      <c r="E7" s="2" t="s">
        <v>1</v>
      </c>
      <c r="F7" s="2" t="s">
        <v>27</v>
      </c>
      <c r="G7" s="2" t="s">
        <v>28</v>
      </c>
      <c r="H7" s="2" t="s">
        <v>7</v>
      </c>
      <c r="I7" s="2" t="s">
        <v>8</v>
      </c>
      <c r="J7" s="4">
        <v>196968</v>
      </c>
      <c r="K7" s="4">
        <v>71606</v>
      </c>
      <c r="L7" s="10">
        <f t="shared" si="0"/>
        <v>268574</v>
      </c>
      <c r="M7" s="10">
        <f t="shared" si="1"/>
        <v>196968</v>
      </c>
      <c r="N7" s="10">
        <f t="shared" si="2"/>
        <v>71606</v>
      </c>
      <c r="O7" s="10">
        <f t="shared" si="3"/>
        <v>268574</v>
      </c>
      <c r="P7" s="10"/>
      <c r="Q7" s="10"/>
    </row>
    <row r="8" spans="1:17">
      <c r="A8" s="2" t="s">
        <v>0</v>
      </c>
      <c r="B8" s="2" t="s">
        <v>29</v>
      </c>
      <c r="C8" s="2" t="s">
        <v>30</v>
      </c>
      <c r="D8" s="2" t="s">
        <v>26</v>
      </c>
      <c r="E8" s="2" t="s">
        <v>1</v>
      </c>
      <c r="F8" s="2" t="s">
        <v>31</v>
      </c>
      <c r="G8" s="2" t="s">
        <v>14</v>
      </c>
      <c r="H8" s="2" t="s">
        <v>7</v>
      </c>
      <c r="I8" s="2" t="s">
        <v>8</v>
      </c>
      <c r="J8" s="4">
        <v>1773194</v>
      </c>
      <c r="K8" s="4">
        <v>661027</v>
      </c>
      <c r="L8" s="17">
        <f t="shared" si="0"/>
        <v>2434221</v>
      </c>
      <c r="M8" s="17">
        <f t="shared" si="1"/>
        <v>1773194</v>
      </c>
      <c r="N8" s="17">
        <f t="shared" si="2"/>
        <v>661027</v>
      </c>
      <c r="O8" s="17">
        <f t="shared" si="3"/>
        <v>2434221</v>
      </c>
      <c r="P8" s="12">
        <v>90</v>
      </c>
      <c r="Q8" s="12"/>
    </row>
    <row r="9" spans="1:17">
      <c r="A9" s="2" t="s">
        <v>0</v>
      </c>
      <c r="B9" s="2" t="s">
        <v>32</v>
      </c>
      <c r="C9" s="2" t="s">
        <v>33</v>
      </c>
      <c r="D9" s="2" t="s">
        <v>26</v>
      </c>
      <c r="E9" s="2" t="s">
        <v>1</v>
      </c>
      <c r="F9" s="2" t="s">
        <v>34</v>
      </c>
      <c r="G9" s="2" t="s">
        <v>35</v>
      </c>
      <c r="H9" s="2" t="s">
        <v>7</v>
      </c>
      <c r="I9" s="2" t="s">
        <v>8</v>
      </c>
      <c r="J9" s="4">
        <v>307005</v>
      </c>
      <c r="K9" s="4">
        <v>182080</v>
      </c>
      <c r="L9" s="10">
        <f t="shared" si="0"/>
        <v>489085</v>
      </c>
      <c r="M9" s="10">
        <f t="shared" si="1"/>
        <v>307005</v>
      </c>
      <c r="N9" s="10">
        <f t="shared" si="2"/>
        <v>182080</v>
      </c>
      <c r="O9" s="10">
        <f t="shared" si="3"/>
        <v>489085</v>
      </c>
      <c r="P9" s="10">
        <v>9</v>
      </c>
      <c r="Q9" s="10"/>
    </row>
    <row r="10" spans="1:17">
      <c r="A10" s="2" t="s">
        <v>0</v>
      </c>
      <c r="B10" s="2" t="s">
        <v>36</v>
      </c>
      <c r="C10" s="2" t="s">
        <v>92</v>
      </c>
      <c r="D10" s="2" t="s">
        <v>26</v>
      </c>
      <c r="E10" s="2" t="s">
        <v>1</v>
      </c>
      <c r="F10" s="2" t="s">
        <v>31</v>
      </c>
      <c r="G10" s="2" t="s">
        <v>14</v>
      </c>
      <c r="H10" s="2" t="s">
        <v>7</v>
      </c>
      <c r="I10" s="2" t="s">
        <v>8</v>
      </c>
      <c r="J10" s="4">
        <f>141352*0.5</f>
        <v>70676</v>
      </c>
      <c r="K10" s="4">
        <f>102460*0.5</f>
        <v>51230</v>
      </c>
      <c r="L10" s="17">
        <f t="shared" si="0"/>
        <v>121906</v>
      </c>
      <c r="M10" s="17">
        <f t="shared" si="1"/>
        <v>70676</v>
      </c>
      <c r="N10" s="17">
        <f t="shared" si="2"/>
        <v>51230</v>
      </c>
      <c r="O10" s="17">
        <f t="shared" si="3"/>
        <v>121906</v>
      </c>
      <c r="P10" s="12"/>
      <c r="Q10" s="12" t="s">
        <v>116</v>
      </c>
    </row>
    <row r="11" spans="1:17">
      <c r="A11" s="2" t="s">
        <v>0</v>
      </c>
      <c r="B11" s="20" t="s">
        <v>37</v>
      </c>
      <c r="C11" s="2" t="s">
        <v>21</v>
      </c>
      <c r="D11" s="2" t="s">
        <v>22</v>
      </c>
      <c r="E11" s="2" t="s">
        <v>1</v>
      </c>
      <c r="F11" s="2" t="s">
        <v>23</v>
      </c>
      <c r="G11" s="3" t="s">
        <v>6</v>
      </c>
      <c r="H11" s="2" t="s">
        <v>7</v>
      </c>
      <c r="I11" s="2" t="s">
        <v>38</v>
      </c>
      <c r="J11" s="4">
        <f>47535*0.75</f>
        <v>35651.25</v>
      </c>
      <c r="K11" s="4">
        <f>16027*0.75</f>
        <v>12020.25</v>
      </c>
      <c r="L11" s="10">
        <f t="shared" si="0"/>
        <v>47671.5</v>
      </c>
      <c r="M11" s="10">
        <f t="shared" si="1"/>
        <v>35651.25</v>
      </c>
      <c r="N11" s="10">
        <f t="shared" si="2"/>
        <v>12020.25</v>
      </c>
      <c r="O11" s="10">
        <f t="shared" si="3"/>
        <v>47671.5</v>
      </c>
      <c r="P11" s="10"/>
      <c r="Q11" s="10" t="s">
        <v>115</v>
      </c>
    </row>
    <row r="12" spans="1:17">
      <c r="A12" s="2" t="s">
        <v>0</v>
      </c>
      <c r="B12" s="2" t="s">
        <v>39</v>
      </c>
      <c r="C12" s="2" t="s">
        <v>40</v>
      </c>
      <c r="D12" s="2" t="s">
        <v>41</v>
      </c>
      <c r="E12" s="2" t="s">
        <v>1</v>
      </c>
      <c r="F12" s="2" t="s">
        <v>42</v>
      </c>
      <c r="G12" s="2" t="s">
        <v>14</v>
      </c>
      <c r="H12" s="2" t="s">
        <v>7</v>
      </c>
      <c r="I12" s="2" t="s">
        <v>8</v>
      </c>
      <c r="J12" s="4">
        <v>211738</v>
      </c>
      <c r="K12" s="4">
        <v>70053</v>
      </c>
      <c r="L12" s="17">
        <f t="shared" si="0"/>
        <v>281791</v>
      </c>
      <c r="M12" s="17">
        <f>Table1[[#This Row],[Piek kWh]]</f>
        <v>211738</v>
      </c>
      <c r="N12" s="17">
        <f>Table1[[#This Row],[Dal kWh]]</f>
        <v>70053</v>
      </c>
      <c r="O12" s="17">
        <f t="shared" si="3"/>
        <v>281791</v>
      </c>
      <c r="P12" s="12">
        <v>34</v>
      </c>
      <c r="Q12" s="12"/>
    </row>
    <row r="13" spans="1:17">
      <c r="A13" s="2" t="s">
        <v>0</v>
      </c>
      <c r="B13" s="2" t="s">
        <v>43</v>
      </c>
      <c r="C13" s="2" t="s">
        <v>44</v>
      </c>
      <c r="D13" s="2" t="s">
        <v>9</v>
      </c>
      <c r="E13" s="2" t="s">
        <v>1</v>
      </c>
      <c r="F13" s="2" t="s">
        <v>45</v>
      </c>
      <c r="G13" s="3" t="s">
        <v>6</v>
      </c>
      <c r="H13" s="2" t="s">
        <v>7</v>
      </c>
      <c r="I13" s="2" t="s">
        <v>8</v>
      </c>
      <c r="J13" s="4">
        <v>278353</v>
      </c>
      <c r="K13" s="4">
        <v>207986</v>
      </c>
      <c r="L13" s="10">
        <f t="shared" si="0"/>
        <v>486339</v>
      </c>
      <c r="M13" s="10">
        <f t="shared" si="1"/>
        <v>278353</v>
      </c>
      <c r="N13" s="10">
        <f t="shared" si="2"/>
        <v>207986</v>
      </c>
      <c r="O13" s="10">
        <f t="shared" si="3"/>
        <v>486339</v>
      </c>
      <c r="P13" s="10"/>
      <c r="Q13" s="10"/>
    </row>
    <row r="14" spans="1:17">
      <c r="A14" s="2" t="s">
        <v>0</v>
      </c>
      <c r="B14" s="2" t="s">
        <v>46</v>
      </c>
      <c r="C14" s="2" t="s">
        <v>40</v>
      </c>
      <c r="D14" s="2" t="s">
        <v>47</v>
      </c>
      <c r="E14" s="2" t="s">
        <v>1</v>
      </c>
      <c r="F14" s="2" t="s">
        <v>42</v>
      </c>
      <c r="G14" s="2" t="s">
        <v>14</v>
      </c>
      <c r="H14" s="2" t="s">
        <v>7</v>
      </c>
      <c r="I14" s="2" t="s">
        <v>8</v>
      </c>
      <c r="J14" s="4">
        <v>824954</v>
      </c>
      <c r="K14" s="4">
        <v>437630</v>
      </c>
      <c r="L14" s="17">
        <f t="shared" si="0"/>
        <v>1262584</v>
      </c>
      <c r="M14" s="17">
        <f>Table1[[#This Row],[Piek kWh]]</f>
        <v>824954</v>
      </c>
      <c r="N14" s="17">
        <f>Table1[[#This Row],[Dal kWh]]</f>
        <v>437630</v>
      </c>
      <c r="O14" s="17">
        <f t="shared" si="3"/>
        <v>1262584</v>
      </c>
      <c r="P14" s="12">
        <v>38</v>
      </c>
      <c r="Q14" s="12"/>
    </row>
    <row r="15" spans="1:17">
      <c r="A15" s="2" t="s">
        <v>0</v>
      </c>
      <c r="B15" s="2" t="s">
        <v>48</v>
      </c>
      <c r="C15" s="2" t="s">
        <v>49</v>
      </c>
      <c r="D15" s="2" t="s">
        <v>50</v>
      </c>
      <c r="E15" s="2" t="s">
        <v>1</v>
      </c>
      <c r="F15" s="2" t="s">
        <v>51</v>
      </c>
      <c r="G15" s="2" t="s">
        <v>52</v>
      </c>
      <c r="H15" s="2" t="s">
        <v>7</v>
      </c>
      <c r="I15" s="2" t="s">
        <v>8</v>
      </c>
      <c r="J15" s="4">
        <v>464489</v>
      </c>
      <c r="K15" s="4">
        <v>208490</v>
      </c>
      <c r="L15" s="10">
        <f t="shared" si="0"/>
        <v>672979</v>
      </c>
      <c r="M15" s="10">
        <f t="shared" si="1"/>
        <v>464489</v>
      </c>
      <c r="N15" s="10">
        <f t="shared" si="2"/>
        <v>208490</v>
      </c>
      <c r="O15" s="10">
        <f t="shared" si="3"/>
        <v>672979</v>
      </c>
      <c r="P15" s="10"/>
      <c r="Q15" s="10"/>
    </row>
    <row r="16" spans="1:17">
      <c r="A16" s="2" t="s">
        <v>0</v>
      </c>
      <c r="B16" s="2" t="s">
        <v>53</v>
      </c>
      <c r="C16" s="2" t="s">
        <v>16</v>
      </c>
      <c r="D16" s="2" t="s">
        <v>63</v>
      </c>
      <c r="E16" s="2" t="s">
        <v>1</v>
      </c>
      <c r="F16" s="2" t="s">
        <v>19</v>
      </c>
      <c r="G16" s="2" t="s">
        <v>14</v>
      </c>
      <c r="H16" s="2" t="s">
        <v>7</v>
      </c>
      <c r="I16" s="2" t="s">
        <v>8</v>
      </c>
      <c r="J16" s="4">
        <v>109817</v>
      </c>
      <c r="K16" s="4">
        <v>30248</v>
      </c>
      <c r="L16" s="17">
        <f t="shared" si="0"/>
        <v>140065</v>
      </c>
      <c r="M16" s="17">
        <f t="shared" si="1"/>
        <v>109817</v>
      </c>
      <c r="N16" s="17">
        <f t="shared" si="2"/>
        <v>30248</v>
      </c>
      <c r="O16" s="17">
        <f t="shared" si="3"/>
        <v>140065</v>
      </c>
      <c r="P16" s="12"/>
      <c r="Q16" s="12"/>
    </row>
    <row r="17" spans="1:17">
      <c r="A17" s="8" t="s">
        <v>0</v>
      </c>
      <c r="B17" s="9" t="s">
        <v>64</v>
      </c>
      <c r="C17" s="9" t="s">
        <v>66</v>
      </c>
      <c r="D17" s="9" t="s">
        <v>65</v>
      </c>
      <c r="E17" s="9"/>
      <c r="F17" s="9" t="s">
        <v>67</v>
      </c>
      <c r="G17" s="13" t="s">
        <v>6</v>
      </c>
      <c r="H17" s="9" t="s">
        <v>7</v>
      </c>
      <c r="I17" s="9" t="s">
        <v>8</v>
      </c>
      <c r="J17" s="10">
        <v>439147</v>
      </c>
      <c r="K17" s="10">
        <v>199063</v>
      </c>
      <c r="L17" s="10">
        <f t="shared" si="0"/>
        <v>638210</v>
      </c>
      <c r="M17" s="10">
        <f t="shared" si="1"/>
        <v>439147</v>
      </c>
      <c r="N17" s="10">
        <f t="shared" si="2"/>
        <v>199063</v>
      </c>
      <c r="O17" s="10">
        <f t="shared" si="3"/>
        <v>638210</v>
      </c>
      <c r="P17" s="10"/>
      <c r="Q17" s="10"/>
    </row>
    <row r="18" spans="1:17">
      <c r="A18" s="2" t="s">
        <v>0</v>
      </c>
      <c r="B18" s="2" t="s">
        <v>85</v>
      </c>
      <c r="C18" s="2" t="s">
        <v>84</v>
      </c>
      <c r="D18" s="2" t="s">
        <v>86</v>
      </c>
      <c r="E18" s="2" t="s">
        <v>1</v>
      </c>
      <c r="F18" s="2" t="s">
        <v>87</v>
      </c>
      <c r="G18" s="14" t="s">
        <v>6</v>
      </c>
      <c r="H18" s="2" t="s">
        <v>7</v>
      </c>
      <c r="I18" s="11" t="s">
        <v>38</v>
      </c>
      <c r="J18" s="4">
        <v>12750</v>
      </c>
      <c r="K18" s="4">
        <v>5750</v>
      </c>
      <c r="L18" s="21">
        <f t="shared" si="0"/>
        <v>18500</v>
      </c>
      <c r="M18" s="21">
        <f t="shared" si="1"/>
        <v>12750</v>
      </c>
      <c r="N18" s="21">
        <f t="shared" si="2"/>
        <v>5750</v>
      </c>
      <c r="O18" s="12">
        <f t="shared" si="3"/>
        <v>18500</v>
      </c>
      <c r="P18" s="12"/>
      <c r="Q18" s="12"/>
    </row>
    <row r="19" spans="1:17">
      <c r="A19" s="8" t="s">
        <v>0</v>
      </c>
      <c r="B19" s="9" t="s">
        <v>104</v>
      </c>
      <c r="C19" s="9" t="s">
        <v>95</v>
      </c>
      <c r="D19" s="9" t="s">
        <v>12</v>
      </c>
      <c r="E19" s="9" t="s">
        <v>105</v>
      </c>
      <c r="F19" s="9" t="s">
        <v>106</v>
      </c>
      <c r="G19" s="13" t="s">
        <v>14</v>
      </c>
      <c r="H19" s="9" t="s">
        <v>7</v>
      </c>
      <c r="I19" s="9" t="s">
        <v>38</v>
      </c>
      <c r="J19" s="10">
        <v>37500</v>
      </c>
      <c r="K19" s="10">
        <v>23500</v>
      </c>
      <c r="L19" s="10">
        <f>J19+K19</f>
        <v>61000</v>
      </c>
      <c r="M19" s="10">
        <f>J19</f>
        <v>37500</v>
      </c>
      <c r="N19" s="10">
        <f>K19</f>
        <v>23500</v>
      </c>
      <c r="O19" s="10">
        <f>M19+N19</f>
        <v>61000</v>
      </c>
      <c r="P19" s="10"/>
      <c r="Q19" s="10"/>
    </row>
    <row r="20" spans="1:17">
      <c r="A20" s="2" t="s">
        <v>0</v>
      </c>
      <c r="B20" s="3" t="s">
        <v>96</v>
      </c>
      <c r="C20" s="2" t="s">
        <v>21</v>
      </c>
      <c r="D20" s="2" t="s">
        <v>93</v>
      </c>
      <c r="E20" s="2"/>
      <c r="F20" s="2"/>
      <c r="G20" s="14" t="s">
        <v>6</v>
      </c>
      <c r="H20" s="2" t="s">
        <v>7</v>
      </c>
      <c r="I20" s="11" t="s">
        <v>8</v>
      </c>
      <c r="J20" s="4"/>
      <c r="K20" s="4"/>
      <c r="L20" s="21"/>
      <c r="M20" s="21">
        <f>600000*(1/3)</f>
        <v>200000</v>
      </c>
      <c r="N20" s="21">
        <f>400000*(1/3)</f>
        <v>133333.33333333331</v>
      </c>
      <c r="O20" s="12">
        <f t="shared" ref="O20:O21" si="4">M20+N20</f>
        <v>333333.33333333331</v>
      </c>
      <c r="P20" s="12"/>
      <c r="Q20" s="12" t="s">
        <v>94</v>
      </c>
    </row>
    <row r="21" spans="1:17">
      <c r="A21" s="8" t="s">
        <v>0</v>
      </c>
      <c r="B21" s="9" t="s">
        <v>100</v>
      </c>
      <c r="C21" s="9" t="s">
        <v>98</v>
      </c>
      <c r="D21" s="9" t="s">
        <v>99</v>
      </c>
      <c r="E21" s="9"/>
      <c r="F21" s="9"/>
      <c r="G21" s="13" t="s">
        <v>6</v>
      </c>
      <c r="H21" s="9" t="s">
        <v>7</v>
      </c>
      <c r="I21" s="9" t="s">
        <v>8</v>
      </c>
      <c r="J21" s="10">
        <v>118921</v>
      </c>
      <c r="K21" s="10">
        <v>95434</v>
      </c>
      <c r="L21" s="10">
        <f t="shared" ref="L21" si="5">J21+K21</f>
        <v>214355</v>
      </c>
      <c r="M21" s="10">
        <f t="shared" ref="M21" si="6">J21</f>
        <v>118921</v>
      </c>
      <c r="N21" s="10">
        <f t="shared" ref="N21" si="7">K21</f>
        <v>95434</v>
      </c>
      <c r="O21" s="10">
        <f t="shared" si="4"/>
        <v>214355</v>
      </c>
      <c r="P21" s="10"/>
      <c r="Q21" s="10" t="s">
        <v>103</v>
      </c>
    </row>
    <row r="22" spans="1:17">
      <c r="I22" s="5" t="s">
        <v>89</v>
      </c>
      <c r="J22" s="15">
        <f>SUM(J3:J21)</f>
        <v>6603540.25</v>
      </c>
      <c r="K22" s="15">
        <f>SUM(K3:K21)</f>
        <v>3074532.25</v>
      </c>
      <c r="L22" s="15">
        <f>SUM(L3:L21)</f>
        <v>9678072.5</v>
      </c>
      <c r="M22" s="15">
        <f t="shared" ref="M22:O22" si="8">SUM(M3:M21)</f>
        <v>6916938.9739691997</v>
      </c>
      <c r="N22" s="15">
        <f t="shared" si="8"/>
        <v>3373815.3073025336</v>
      </c>
      <c r="O22" s="15">
        <f t="shared" si="8"/>
        <v>10290754.281271733</v>
      </c>
      <c r="P22" s="15">
        <f>SUM(P3:P21)</f>
        <v>196</v>
      </c>
    </row>
    <row r="26" spans="1:17">
      <c r="O26" s="4"/>
    </row>
    <row r="28" spans="1:17">
      <c r="O28" s="4"/>
    </row>
  </sheetData>
  <mergeCells count="2">
    <mergeCell ref="J1:L1"/>
    <mergeCell ref="M1:O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K8" sqref="K8"/>
    </sheetView>
  </sheetViews>
  <sheetFormatPr defaultRowHeight="12.75"/>
  <cols>
    <col min="1" max="1" width="17.85546875" style="1" customWidth="1"/>
    <col min="2" max="2" width="19.28515625" style="1" bestFit="1" customWidth="1"/>
    <col min="3" max="3" width="19.7109375" style="1" bestFit="1" customWidth="1"/>
    <col min="4" max="4" width="9.28515625" style="1" bestFit="1" customWidth="1"/>
    <col min="5" max="5" width="8" style="1" bestFit="1" customWidth="1"/>
    <col min="6" max="6" width="11" style="1" bestFit="1" customWidth="1"/>
    <col min="7" max="7" width="18.42578125" style="1" bestFit="1" customWidth="1"/>
    <col min="8" max="8" width="9.7109375" style="1" bestFit="1" customWidth="1"/>
    <col min="9" max="9" width="12.7109375" style="1" bestFit="1" customWidth="1"/>
    <col min="10" max="10" width="10.7109375" style="1" bestFit="1" customWidth="1"/>
    <col min="11" max="11" width="10.7109375" style="1" customWidth="1"/>
    <col min="12" max="13" width="9.7109375" style="1" bestFit="1" customWidth="1"/>
    <col min="14" max="14" width="22" style="1" customWidth="1"/>
    <col min="15" max="16384" width="9.140625" style="1"/>
  </cols>
  <sheetData>
    <row r="1" spans="1:14">
      <c r="J1" s="22">
        <v>2024</v>
      </c>
      <c r="K1" s="22">
        <v>2025</v>
      </c>
    </row>
    <row r="2" spans="1:14" s="5" customFormat="1">
      <c r="A2" s="5" t="s">
        <v>55</v>
      </c>
      <c r="B2" s="5" t="s">
        <v>56</v>
      </c>
      <c r="C2" s="5" t="s">
        <v>57</v>
      </c>
      <c r="D2" s="5" t="s">
        <v>58</v>
      </c>
      <c r="E2" s="5" t="s">
        <v>59</v>
      </c>
      <c r="F2" s="5" t="s">
        <v>60</v>
      </c>
      <c r="G2" s="5" t="s">
        <v>61</v>
      </c>
      <c r="H2" s="5" t="s">
        <v>54</v>
      </c>
      <c r="I2" s="5" t="s">
        <v>62</v>
      </c>
      <c r="J2" s="6" t="s">
        <v>79</v>
      </c>
      <c r="K2" s="6" t="s">
        <v>108</v>
      </c>
      <c r="L2" s="6" t="s">
        <v>81</v>
      </c>
      <c r="M2" s="7" t="s">
        <v>82</v>
      </c>
      <c r="N2" s="7" t="s">
        <v>90</v>
      </c>
    </row>
    <row r="3" spans="1:14">
      <c r="A3" s="2" t="s">
        <v>0</v>
      </c>
      <c r="B3" s="2" t="s">
        <v>71</v>
      </c>
      <c r="C3" s="2" t="s">
        <v>3</v>
      </c>
      <c r="D3" s="2" t="s">
        <v>4</v>
      </c>
      <c r="E3" s="2" t="s">
        <v>1</v>
      </c>
      <c r="F3" s="2" t="s">
        <v>5</v>
      </c>
      <c r="G3" s="3" t="s">
        <v>6</v>
      </c>
      <c r="H3" s="2" t="s">
        <v>78</v>
      </c>
      <c r="I3" s="2" t="s">
        <v>38</v>
      </c>
      <c r="J3" s="4">
        <v>68228</v>
      </c>
      <c r="K3" s="4">
        <f>Table13[[#This Row],[verbruik m3]]</f>
        <v>68228</v>
      </c>
      <c r="L3" s="4">
        <v>100</v>
      </c>
      <c r="M3" s="10" t="s">
        <v>76</v>
      </c>
      <c r="N3" s="10"/>
    </row>
    <row r="4" spans="1:14" s="18" customFormat="1">
      <c r="A4" s="16" t="s">
        <v>0</v>
      </c>
      <c r="B4" s="16" t="s">
        <v>75</v>
      </c>
      <c r="C4" s="16" t="s">
        <v>11</v>
      </c>
      <c r="D4" s="16" t="s">
        <v>12</v>
      </c>
      <c r="E4" s="16" t="s">
        <v>1</v>
      </c>
      <c r="F4" s="16" t="s">
        <v>13</v>
      </c>
      <c r="G4" s="16" t="s">
        <v>14</v>
      </c>
      <c r="H4" s="16" t="s">
        <v>78</v>
      </c>
      <c r="I4" s="16" t="s">
        <v>38</v>
      </c>
      <c r="J4" s="17">
        <v>79332</v>
      </c>
      <c r="K4" s="17"/>
      <c r="L4" s="17">
        <v>65</v>
      </c>
      <c r="M4" s="12" t="s">
        <v>76</v>
      </c>
      <c r="N4" s="12" t="s">
        <v>91</v>
      </c>
    </row>
    <row r="5" spans="1:14">
      <c r="A5" s="2" t="s">
        <v>0</v>
      </c>
      <c r="B5" s="2" t="s">
        <v>72</v>
      </c>
      <c r="C5" s="2" t="s">
        <v>21</v>
      </c>
      <c r="D5" s="2" t="s">
        <v>22</v>
      </c>
      <c r="E5" s="2" t="s">
        <v>1</v>
      </c>
      <c r="F5" s="2" t="s">
        <v>23</v>
      </c>
      <c r="G5" s="3" t="s">
        <v>6</v>
      </c>
      <c r="H5" s="2" t="s">
        <v>78</v>
      </c>
      <c r="I5" s="2" t="s">
        <v>8</v>
      </c>
      <c r="J5" s="4">
        <v>270585</v>
      </c>
      <c r="K5" s="4">
        <f>108234-15000</f>
        <v>93234</v>
      </c>
      <c r="L5" s="4">
        <v>209</v>
      </c>
      <c r="M5" s="10" t="s">
        <v>83</v>
      </c>
      <c r="N5" s="10" t="s">
        <v>117</v>
      </c>
    </row>
    <row r="6" spans="1:14">
      <c r="A6" s="2" t="s">
        <v>0</v>
      </c>
      <c r="B6" s="2" t="s">
        <v>74</v>
      </c>
      <c r="C6" s="2" t="s">
        <v>25</v>
      </c>
      <c r="D6" s="2" t="s">
        <v>26</v>
      </c>
      <c r="E6" s="2" t="s">
        <v>1</v>
      </c>
      <c r="F6" s="2" t="s">
        <v>27</v>
      </c>
      <c r="G6" s="2" t="s">
        <v>28</v>
      </c>
      <c r="H6" s="2" t="s">
        <v>78</v>
      </c>
      <c r="I6" s="2" t="s">
        <v>38</v>
      </c>
      <c r="J6" s="4">
        <v>67441</v>
      </c>
      <c r="K6" s="4">
        <f>Table13[[#This Row],[verbruik m3]]</f>
        <v>67441</v>
      </c>
      <c r="L6" s="4">
        <v>100</v>
      </c>
      <c r="M6" s="12" t="s">
        <v>77</v>
      </c>
    </row>
    <row r="7" spans="1:14">
      <c r="A7" s="2" t="s">
        <v>0</v>
      </c>
      <c r="B7" s="2" t="s">
        <v>73</v>
      </c>
      <c r="C7" s="2" t="s">
        <v>33</v>
      </c>
      <c r="D7" s="2" t="s">
        <v>26</v>
      </c>
      <c r="E7" s="2" t="s">
        <v>1</v>
      </c>
      <c r="F7" s="2" t="s">
        <v>34</v>
      </c>
      <c r="G7" s="2" t="s">
        <v>35</v>
      </c>
      <c r="H7" s="2" t="s">
        <v>78</v>
      </c>
      <c r="I7" s="2" t="s">
        <v>8</v>
      </c>
      <c r="J7" s="4">
        <v>160000</v>
      </c>
      <c r="K7" s="4">
        <f>Table13[[#This Row],[verbruik m3]]</f>
        <v>160000</v>
      </c>
      <c r="L7" s="4">
        <v>100</v>
      </c>
      <c r="M7" s="10" t="s">
        <v>77</v>
      </c>
      <c r="N7" s="10"/>
    </row>
    <row r="8" spans="1:14">
      <c r="A8" s="2" t="s">
        <v>0</v>
      </c>
      <c r="B8" s="2" t="s">
        <v>70</v>
      </c>
      <c r="C8" s="2" t="s">
        <v>44</v>
      </c>
      <c r="D8" s="2" t="s">
        <v>9</v>
      </c>
      <c r="E8" s="2" t="s">
        <v>1</v>
      </c>
      <c r="F8" s="2" t="s">
        <v>45</v>
      </c>
      <c r="G8" s="3" t="s">
        <v>6</v>
      </c>
      <c r="H8" s="2" t="s">
        <v>78</v>
      </c>
      <c r="I8" s="2" t="s">
        <v>38</v>
      </c>
      <c r="J8" s="4">
        <v>67661</v>
      </c>
      <c r="K8" s="4">
        <f>Table13[[#This Row],[verbruik m3]]</f>
        <v>67661</v>
      </c>
      <c r="L8" s="4">
        <v>65</v>
      </c>
      <c r="M8" s="12" t="s">
        <v>76</v>
      </c>
    </row>
    <row r="9" spans="1:14">
      <c r="A9" s="8" t="s">
        <v>0</v>
      </c>
      <c r="B9" s="9" t="s">
        <v>80</v>
      </c>
      <c r="C9" s="9" t="s">
        <v>66</v>
      </c>
      <c r="D9" s="9" t="s">
        <v>65</v>
      </c>
      <c r="E9" s="9"/>
      <c r="F9" s="9" t="s">
        <v>67</v>
      </c>
      <c r="G9" s="13" t="s">
        <v>6</v>
      </c>
      <c r="H9" s="9" t="s">
        <v>78</v>
      </c>
      <c r="I9" s="9" t="s">
        <v>38</v>
      </c>
      <c r="J9" s="10">
        <v>125551</v>
      </c>
      <c r="K9" s="10">
        <f>J9</f>
        <v>125551</v>
      </c>
      <c r="L9" s="10">
        <v>160</v>
      </c>
      <c r="M9" s="10" t="s">
        <v>77</v>
      </c>
      <c r="N9" s="10"/>
    </row>
    <row r="10" spans="1:14">
      <c r="A10" s="2" t="s">
        <v>0</v>
      </c>
      <c r="B10" s="2" t="s">
        <v>88</v>
      </c>
      <c r="C10" s="2" t="s">
        <v>84</v>
      </c>
      <c r="D10" s="2" t="s">
        <v>86</v>
      </c>
      <c r="E10" s="2" t="s">
        <v>1</v>
      </c>
      <c r="F10" s="2" t="s">
        <v>87</v>
      </c>
      <c r="G10" s="14" t="s">
        <v>6</v>
      </c>
      <c r="H10" s="2" t="s">
        <v>78</v>
      </c>
      <c r="I10" s="11" t="s">
        <v>38</v>
      </c>
      <c r="J10" s="4">
        <v>7684</v>
      </c>
      <c r="K10" s="4">
        <f>J10</f>
        <v>7684</v>
      </c>
      <c r="L10" s="4"/>
      <c r="M10" s="19"/>
      <c r="N10" s="1" t="s">
        <v>97</v>
      </c>
    </row>
    <row r="11" spans="1:14">
      <c r="A11" s="8" t="s">
        <v>0</v>
      </c>
      <c r="B11" s="9" t="s">
        <v>107</v>
      </c>
      <c r="C11" s="9" t="s">
        <v>95</v>
      </c>
      <c r="D11" s="9" t="s">
        <v>12</v>
      </c>
      <c r="E11" s="9" t="s">
        <v>105</v>
      </c>
      <c r="F11" s="9" t="s">
        <v>106</v>
      </c>
      <c r="G11" s="13" t="s">
        <v>14</v>
      </c>
      <c r="H11" s="9" t="s">
        <v>78</v>
      </c>
      <c r="I11" s="9" t="s">
        <v>38</v>
      </c>
      <c r="J11" s="10">
        <v>25000</v>
      </c>
      <c r="K11" s="10">
        <f>J11</f>
        <v>25000</v>
      </c>
      <c r="L11" s="10"/>
      <c r="M11" s="10"/>
      <c r="N11" s="10" t="s">
        <v>97</v>
      </c>
    </row>
    <row r="12" spans="1:14">
      <c r="A12" s="16" t="s">
        <v>0</v>
      </c>
      <c r="B12" s="16" t="s">
        <v>101</v>
      </c>
      <c r="C12" s="16" t="s">
        <v>98</v>
      </c>
      <c r="D12" s="16" t="s">
        <v>102</v>
      </c>
      <c r="E12" s="16"/>
      <c r="F12" s="16"/>
      <c r="G12" s="14" t="s">
        <v>6</v>
      </c>
      <c r="H12" s="16" t="s">
        <v>78</v>
      </c>
      <c r="I12" s="11" t="s">
        <v>38</v>
      </c>
      <c r="J12" s="17">
        <v>12670</v>
      </c>
      <c r="K12" s="17">
        <f>J12</f>
        <v>12670</v>
      </c>
      <c r="L12" s="4"/>
      <c r="M12" s="19"/>
      <c r="N12" s="18" t="s">
        <v>103</v>
      </c>
    </row>
    <row r="13" spans="1:14">
      <c r="I13" s="5" t="s">
        <v>89</v>
      </c>
      <c r="J13" s="15">
        <f>SUM(J3:J12)</f>
        <v>884152</v>
      </c>
      <c r="K13" s="15">
        <f>SUM(K3:K12)</f>
        <v>627469</v>
      </c>
    </row>
    <row r="16" spans="1:14">
      <c r="J16" s="4"/>
      <c r="K16" s="4"/>
    </row>
    <row r="17" spans="10:11">
      <c r="J17" s="4"/>
      <c r="K17" s="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30</vt:i4>
      </vt:variant>
    </vt:vector>
  </HeadingPairs>
  <TitlesOfParts>
    <vt:vector size="32" baseType="lpstr">
      <vt:lpstr>Elektriciteit</vt:lpstr>
      <vt:lpstr>Aardgas</vt:lpstr>
      <vt:lpstr>Aardgas!DATA10</vt:lpstr>
      <vt:lpstr>DATA10</vt:lpstr>
      <vt:lpstr>Aardgas!DATA11</vt:lpstr>
      <vt:lpstr>DATA11</vt:lpstr>
      <vt:lpstr>Aardgas!DATA12</vt:lpstr>
      <vt:lpstr>DATA12</vt:lpstr>
      <vt:lpstr>Aardgas!DATA16</vt:lpstr>
      <vt:lpstr>DATA16</vt:lpstr>
      <vt:lpstr>Aardgas!DATA24</vt:lpstr>
      <vt:lpstr>DATA24</vt:lpstr>
      <vt:lpstr>Aardgas!DATA3</vt:lpstr>
      <vt:lpstr>DATA3</vt:lpstr>
      <vt:lpstr>Aardgas!DATA35</vt:lpstr>
      <vt:lpstr>DATA35</vt:lpstr>
      <vt:lpstr>Aardgas!DATA36</vt:lpstr>
      <vt:lpstr>DATA36</vt:lpstr>
      <vt:lpstr>Aardgas!DATA7</vt:lpstr>
      <vt:lpstr>DATA7</vt:lpstr>
      <vt:lpstr>Aardgas!DATA8</vt:lpstr>
      <vt:lpstr>DATA8</vt:lpstr>
      <vt:lpstr>Aardgas!DATA9</vt:lpstr>
      <vt:lpstr>DATA9</vt:lpstr>
      <vt:lpstr>Aardgas!TEST0</vt:lpstr>
      <vt:lpstr>TEST0</vt:lpstr>
      <vt:lpstr>Aardgas!TESTHKEY</vt:lpstr>
      <vt:lpstr>TESTHKEY</vt:lpstr>
      <vt:lpstr>Aardgas!TESTKEYS</vt:lpstr>
      <vt:lpstr>TESTKEYS</vt:lpstr>
      <vt:lpstr>Aardgas!TESTVKEY</vt:lpstr>
      <vt:lpstr>TESTVKEY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Cremers Eveline</dc:creator>
  <cp:lastModifiedBy>Edwin Bossenbroek</cp:lastModifiedBy>
  <dcterms:created xsi:type="dcterms:W3CDTF">2022-01-27T07:51:17Z</dcterms:created>
  <dcterms:modified xsi:type="dcterms:W3CDTF">2023-05-11T07:04:34Z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35c4ba-2280-41f8-be7d-6f21d368baa3_Enabled">
    <vt:lpwstr>true</vt:lpwstr>
  </property>
  <property fmtid="{D5CDD505-2E9C-101B-9397-08002B2CF9AE}" pid="3" name="MSIP_Label_c135c4ba-2280-41f8-be7d-6f21d368baa3_SetDate">
    <vt:lpwstr>2022-01-27T07:56:06Z</vt:lpwstr>
  </property>
  <property fmtid="{D5CDD505-2E9C-101B-9397-08002B2CF9AE}" pid="4" name="MSIP_Label_c135c4ba-2280-41f8-be7d-6f21d368baa3_Method">
    <vt:lpwstr>Standard</vt:lpwstr>
  </property>
  <property fmtid="{D5CDD505-2E9C-101B-9397-08002B2CF9AE}" pid="5" name="MSIP_Label_c135c4ba-2280-41f8-be7d-6f21d368baa3_Name">
    <vt:lpwstr>c135c4ba-2280-41f8-be7d-6f21d368baa3</vt:lpwstr>
  </property>
  <property fmtid="{D5CDD505-2E9C-101B-9397-08002B2CF9AE}" pid="6" name="MSIP_Label_c135c4ba-2280-41f8-be7d-6f21d368baa3_SiteId">
    <vt:lpwstr>24139d14-c62c-4c47-8bdd-ce71ea1d50cf</vt:lpwstr>
  </property>
  <property fmtid="{D5CDD505-2E9C-101B-9397-08002B2CF9AE}" pid="7" name="MSIP_Label_c135c4ba-2280-41f8-be7d-6f21d368baa3_ActionId">
    <vt:lpwstr>518ccb19-9372-4c7d-840a-8a2967087cc0</vt:lpwstr>
  </property>
  <property fmtid="{D5CDD505-2E9C-101B-9397-08002B2CF9AE}" pid="8" name="MSIP_Label_c135c4ba-2280-41f8-be7d-6f21d368baa3_ContentBits">
    <vt:lpwstr>0</vt:lpwstr>
  </property>
</Properties>
</file>