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\L&amp;C Consult\Regio Gooi en Vechtstreek\"/>
    </mc:Choice>
  </mc:AlternateContent>
  <xr:revisionPtr revIDLastSave="0" documentId="8_{01A2D2C0-76CA-4DA7-A8B0-6F73CEB246B6}" xr6:coauthVersionLast="47" xr6:coauthVersionMax="47" xr10:uidLastSave="{00000000-0000-0000-0000-000000000000}"/>
  <bookViews>
    <workbookView xWindow="-120" yWindow="-120" windowWidth="29040" windowHeight="15840" tabRatio="601" firstSheet="23" activeTab="26" xr2:uid="{00000000-000D-0000-FFFF-FFFF00000000}"/>
  </bookViews>
  <sheets>
    <sheet name="D1" sheetId="117" r:id="rId1"/>
    <sheet name="D2" sheetId="118" r:id="rId2"/>
    <sheet name="D3" sheetId="119" r:id="rId3"/>
    <sheet name="D4" sheetId="120" r:id="rId4"/>
    <sheet name="D5" sheetId="121" r:id="rId5"/>
    <sheet name="D6" sheetId="122" r:id="rId6"/>
    <sheet name="D7" sheetId="123" r:id="rId7"/>
    <sheet name="D8" sheetId="124" r:id="rId8"/>
    <sheet name="D9" sheetId="125" r:id="rId9"/>
    <sheet name="D10" sheetId="126" r:id="rId10"/>
    <sheet name="D11" sheetId="127" r:id="rId11"/>
    <sheet name="D12" sheetId="128" r:id="rId12"/>
    <sheet name="D13" sheetId="129" r:id="rId13"/>
    <sheet name="D14" sheetId="130" r:id="rId14"/>
    <sheet name="D15" sheetId="131" r:id="rId15"/>
    <sheet name="D16" sheetId="132" r:id="rId16"/>
    <sheet name="D17" sheetId="133" r:id="rId17"/>
    <sheet name="D18" sheetId="134" r:id="rId18"/>
    <sheet name="D19" sheetId="135" r:id="rId19"/>
    <sheet name="D20" sheetId="136" r:id="rId20"/>
    <sheet name="D21" sheetId="137" r:id="rId21"/>
    <sheet name="D22" sheetId="138" r:id="rId22"/>
    <sheet name="D23" sheetId="139" r:id="rId23"/>
    <sheet name="D24" sheetId="140" r:id="rId24"/>
    <sheet name="D25" sheetId="141" r:id="rId25"/>
    <sheet name="D26" sheetId="142" r:id="rId26"/>
    <sheet name="D27" sheetId="143" r:id="rId27"/>
  </sheets>
  <calcPr calcId="181029"/>
</workbook>
</file>

<file path=xl/calcChain.xml><?xml version="1.0" encoding="utf-8"?>
<calcChain xmlns="http://schemas.openxmlformats.org/spreadsheetml/2006/main">
  <c r="J8" i="143" l="1"/>
  <c r="G7" i="143"/>
  <c r="C7" i="143"/>
  <c r="H7" i="143" s="1"/>
  <c r="H8" i="143" s="1"/>
  <c r="J8" i="142"/>
  <c r="G7" i="142"/>
  <c r="C7" i="142"/>
  <c r="H7" i="142" s="1"/>
  <c r="H8" i="142" s="1"/>
  <c r="J10" i="141"/>
  <c r="G8" i="141"/>
  <c r="C8" i="141"/>
  <c r="H8" i="141" s="1"/>
  <c r="H9" i="141" s="1"/>
  <c r="G6" i="141"/>
  <c r="E6" i="141"/>
  <c r="C6" i="141"/>
  <c r="F6" i="141" s="1"/>
  <c r="J10" i="140"/>
  <c r="G8" i="140"/>
  <c r="C8" i="140"/>
  <c r="H8" i="140" s="1"/>
  <c r="H9" i="140" s="1"/>
  <c r="G6" i="140"/>
  <c r="E6" i="140"/>
  <c r="C6" i="140"/>
  <c r="F6" i="140" s="1"/>
  <c r="J10" i="139"/>
  <c r="G8" i="139"/>
  <c r="C8" i="139"/>
  <c r="H8" i="139" s="1"/>
  <c r="H9" i="139" s="1"/>
  <c r="G6" i="139"/>
  <c r="E6" i="139"/>
  <c r="C6" i="139"/>
  <c r="F6" i="139" s="1"/>
  <c r="J10" i="138"/>
  <c r="G8" i="138"/>
  <c r="C8" i="138"/>
  <c r="H8" i="138" s="1"/>
  <c r="H9" i="138" s="1"/>
  <c r="G6" i="138"/>
  <c r="E6" i="138"/>
  <c r="C6" i="138"/>
  <c r="F6" i="138" s="1"/>
  <c r="J10" i="137"/>
  <c r="G8" i="137"/>
  <c r="C8" i="137"/>
  <c r="H8" i="137" s="1"/>
  <c r="H9" i="137" s="1"/>
  <c r="G6" i="137"/>
  <c r="E6" i="137"/>
  <c r="C6" i="137"/>
  <c r="F6" i="137" s="1"/>
  <c r="J10" i="136"/>
  <c r="G8" i="136"/>
  <c r="H8" i="136" s="1"/>
  <c r="H9" i="136" s="1"/>
  <c r="C8" i="136"/>
  <c r="G6" i="136"/>
  <c r="E6" i="136"/>
  <c r="C6" i="136"/>
  <c r="F6" i="136" s="1"/>
  <c r="J10" i="135"/>
  <c r="J10" i="134"/>
  <c r="J10" i="132"/>
  <c r="J10" i="131"/>
  <c r="J10" i="130"/>
  <c r="J10" i="129"/>
  <c r="J10" i="128"/>
  <c r="J10" i="127"/>
  <c r="G8" i="135"/>
  <c r="C8" i="135"/>
  <c r="H8" i="135" s="1"/>
  <c r="H9" i="135" s="1"/>
  <c r="G6" i="135"/>
  <c r="E6" i="135"/>
  <c r="C6" i="135"/>
  <c r="F6" i="135" s="1"/>
  <c r="G8" i="134"/>
  <c r="C8" i="134"/>
  <c r="H8" i="134" s="1"/>
  <c r="H9" i="134" s="1"/>
  <c r="G6" i="134"/>
  <c r="E6" i="134"/>
  <c r="C6" i="134"/>
  <c r="F6" i="134" s="1"/>
  <c r="J8" i="133"/>
  <c r="G7" i="133"/>
  <c r="C7" i="133"/>
  <c r="H7" i="133" s="1"/>
  <c r="H8" i="133" s="1"/>
  <c r="G8" i="132"/>
  <c r="C8" i="132"/>
  <c r="H8" i="132" s="1"/>
  <c r="H9" i="132" s="1"/>
  <c r="G6" i="132"/>
  <c r="E6" i="132"/>
  <c r="C6" i="132"/>
  <c r="F6" i="132" s="1"/>
  <c r="G8" i="131"/>
  <c r="C8" i="131"/>
  <c r="H8" i="131" s="1"/>
  <c r="H9" i="131" s="1"/>
  <c r="G6" i="131"/>
  <c r="E6" i="131"/>
  <c r="C6" i="131"/>
  <c r="F6" i="131" s="1"/>
  <c r="G8" i="130"/>
  <c r="C8" i="130"/>
  <c r="H8" i="130" s="1"/>
  <c r="H9" i="130" s="1"/>
  <c r="G6" i="130"/>
  <c r="E6" i="130"/>
  <c r="C6" i="130"/>
  <c r="F6" i="130" s="1"/>
  <c r="G8" i="129"/>
  <c r="H8" i="129" s="1"/>
  <c r="H9" i="129" s="1"/>
  <c r="C8" i="129"/>
  <c r="G6" i="129"/>
  <c r="E6" i="129"/>
  <c r="C6" i="129"/>
  <c r="F6" i="129" s="1"/>
  <c r="H8" i="128"/>
  <c r="H9" i="128" s="1"/>
  <c r="G8" i="128"/>
  <c r="C8" i="128"/>
  <c r="G6" i="128"/>
  <c r="E6" i="128"/>
  <c r="F6" i="128" s="1"/>
  <c r="C6" i="128"/>
  <c r="G8" i="127"/>
  <c r="C8" i="127"/>
  <c r="H8" i="127" s="1"/>
  <c r="H9" i="127" s="1"/>
  <c r="G6" i="127"/>
  <c r="F6" i="127"/>
  <c r="F7" i="127" s="1"/>
  <c r="E6" i="127"/>
  <c r="C6" i="127"/>
  <c r="J8" i="126"/>
  <c r="G7" i="126"/>
  <c r="C7" i="126"/>
  <c r="H7" i="126" s="1"/>
  <c r="H8" i="126" s="1"/>
  <c r="J8" i="125"/>
  <c r="G7" i="125"/>
  <c r="C7" i="125"/>
  <c r="H7" i="125" s="1"/>
  <c r="H8" i="125" s="1"/>
  <c r="J8" i="124"/>
  <c r="H7" i="124"/>
  <c r="H8" i="124" s="1"/>
  <c r="G7" i="124"/>
  <c r="C7" i="124"/>
  <c r="J8" i="123"/>
  <c r="G7" i="123"/>
  <c r="C7" i="123"/>
  <c r="H7" i="123" s="1"/>
  <c r="H8" i="123" s="1"/>
  <c r="J8" i="122"/>
  <c r="G7" i="122"/>
  <c r="C7" i="122"/>
  <c r="H7" i="122" s="1"/>
  <c r="H8" i="122" s="1"/>
  <c r="J8" i="121"/>
  <c r="G7" i="121"/>
  <c r="H7" i="121" s="1"/>
  <c r="H8" i="121" s="1"/>
  <c r="C7" i="121"/>
  <c r="J8" i="120"/>
  <c r="G7" i="120"/>
  <c r="C7" i="120"/>
  <c r="H7" i="120" s="1"/>
  <c r="H8" i="120" s="1"/>
  <c r="J8" i="119"/>
  <c r="G7" i="119"/>
  <c r="C7" i="119"/>
  <c r="H7" i="119" s="1"/>
  <c r="H8" i="119" s="1"/>
  <c r="J8" i="118"/>
  <c r="G7" i="118"/>
  <c r="C7" i="118"/>
  <c r="H7" i="118" s="1"/>
  <c r="H8" i="118" s="1"/>
  <c r="J8" i="117"/>
  <c r="G7" i="117"/>
  <c r="H7" i="117" s="1"/>
  <c r="H8" i="117" s="1"/>
  <c r="C7" i="117"/>
  <c r="F7" i="141" l="1"/>
  <c r="H6" i="141"/>
  <c r="H7" i="141" s="1"/>
  <c r="H10" i="141" s="1"/>
  <c r="F7" i="140"/>
  <c r="H6" i="140"/>
  <c r="H7" i="140" s="1"/>
  <c r="H10" i="140" s="1"/>
  <c r="F7" i="139"/>
  <c r="H6" i="139"/>
  <c r="H7" i="139" s="1"/>
  <c r="H10" i="139" s="1"/>
  <c r="F7" i="138"/>
  <c r="H6" i="138"/>
  <c r="H7" i="138" s="1"/>
  <c r="H10" i="138" s="1"/>
  <c r="F7" i="137"/>
  <c r="H6" i="137"/>
  <c r="H7" i="137" s="1"/>
  <c r="H10" i="137" s="1"/>
  <c r="F7" i="136"/>
  <c r="H6" i="136"/>
  <c r="H7" i="136" s="1"/>
  <c r="H10" i="136" s="1"/>
  <c r="F7" i="135"/>
  <c r="H6" i="135"/>
  <c r="H7" i="135" s="1"/>
  <c r="H10" i="135" s="1"/>
  <c r="F7" i="134"/>
  <c r="H6" i="134"/>
  <c r="H7" i="134" s="1"/>
  <c r="H10" i="134" s="1"/>
  <c r="F7" i="132"/>
  <c r="H6" i="132"/>
  <c r="H7" i="132" s="1"/>
  <c r="H10" i="132" s="1"/>
  <c r="F7" i="131"/>
  <c r="H6" i="131"/>
  <c r="H7" i="131" s="1"/>
  <c r="H10" i="131" s="1"/>
  <c r="F7" i="130"/>
  <c r="H6" i="130"/>
  <c r="H7" i="130" s="1"/>
  <c r="H10" i="130" s="1"/>
  <c r="F7" i="129"/>
  <c r="H6" i="129"/>
  <c r="H7" i="129" s="1"/>
  <c r="H10" i="129" s="1"/>
  <c r="F7" i="128"/>
  <c r="H6" i="128"/>
  <c r="H7" i="128" s="1"/>
  <c r="H10" i="128" s="1"/>
  <c r="H6" i="127"/>
  <c r="H7" i="127" s="1"/>
  <c r="H10" i="127" s="1"/>
  <c r="F6" i="118" l="1"/>
  <c r="F6" i="117"/>
  <c r="F6" i="120"/>
  <c r="F6" i="143"/>
  <c r="F6" i="125"/>
  <c r="F6" i="133"/>
  <c r="F6" i="126"/>
  <c r="H9" i="119"/>
  <c r="H6" i="119"/>
  <c r="H6" i="121"/>
  <c r="H9" i="121"/>
  <c r="H6" i="117"/>
  <c r="H9" i="117"/>
  <c r="H6" i="125"/>
  <c r="H9" i="125"/>
  <c r="H9" i="142"/>
  <c r="H6" i="142"/>
  <c r="F6" i="121"/>
  <c r="F6" i="123"/>
  <c r="H6" i="143"/>
  <c r="H9" i="143"/>
  <c r="H6" i="123"/>
  <c r="H9" i="123"/>
  <c r="F6" i="119"/>
  <c r="H6" i="124"/>
  <c r="H9" i="124"/>
  <c r="F6" i="142"/>
  <c r="F6" i="124"/>
  <c r="H6" i="126"/>
  <c r="H9" i="126"/>
  <c r="H6" i="122"/>
  <c r="H9" i="122"/>
  <c r="H9" i="118"/>
  <c r="H6" i="118"/>
  <c r="H6" i="120"/>
  <c r="H9" i="120"/>
  <c r="H9" i="133"/>
  <c r="H6" i="133"/>
  <c r="F6" i="122"/>
</calcChain>
</file>

<file path=xl/sharedStrings.xml><?xml version="1.0" encoding="utf-8"?>
<sst xmlns="http://schemas.openxmlformats.org/spreadsheetml/2006/main" count="568" uniqueCount="74">
  <si>
    <t>stk</t>
  </si>
  <si>
    <t>Kostencomponent</t>
  </si>
  <si>
    <t>Omschrijving</t>
  </si>
  <si>
    <t>Hoeveelheid</t>
  </si>
  <si>
    <t>Verbruik eenheid</t>
  </si>
  <si>
    <t>Norm per eenheid</t>
  </si>
  <si>
    <t>Totaal uren</t>
  </si>
  <si>
    <t>Kosten per uur / eenheid</t>
  </si>
  <si>
    <t>Totaal Kosten</t>
  </si>
  <si>
    <t>Loonkosten</t>
  </si>
  <si>
    <t>Subtotaal loonkosten</t>
  </si>
  <si>
    <t>Materialkosten</t>
  </si>
  <si>
    <t/>
  </si>
  <si>
    <t>Subtotaal materiaalkosten</t>
  </si>
  <si>
    <t>Directe kosten</t>
  </si>
  <si>
    <t>Eindtotaal directe kosten</t>
  </si>
  <si>
    <t>Altair plafondlift met monorail in één ruimte, gewicht max. 150 kg, inclusief liftcassette, montage en korting</t>
  </si>
  <si>
    <t>Altair plafondlift met monorail in één ruimte, gewicht max. 150 kg, inclusief liftcassette en montage (30% korting)</t>
  </si>
  <si>
    <t>Altair plafondlift met monorail in één ruimte, gewicht max. 220 kg, inclusief liftcassette, montage en korting</t>
  </si>
  <si>
    <t>Altair plafondlift met monorail in één ruimte, gewicht max. 220 kg, inclusief liftcassette en montage (30% korting)</t>
  </si>
  <si>
    <t>Altair plafondlift met monorail in één ruimte, gewicht max. 300 kg, inclusief liftcassette, montage en korting</t>
  </si>
  <si>
    <t>Altair plafondlift met monorail in één ruimte, gewicht max. 300 kg, inclusief liftcassette en montage (30% korting)</t>
  </si>
  <si>
    <t>Altair plafondlift met traversesysteem in één ruimte, gewicht max. 220 kg, inclusief liftcassette, montage en korting</t>
  </si>
  <si>
    <t>Altair plafondlift met traversesysteem in één ruimte, gewicht max. 220 kg, inclusief liftcassette en montage (+ 28% korting)</t>
  </si>
  <si>
    <t>HeliQ plafondlift met 4 functies met monorail in één ruimte, gewicht max. 150 kg, inclusief liftcassette, montage en korting</t>
  </si>
  <si>
    <t>HeliQ plafondlift met 4 functies met monorail in één ruimte, gewicht tot 150 kg, inclusief liftcassette en montage (+ 30% korting)</t>
  </si>
  <si>
    <t>HeliQ plafondlift met 4 functies met monorail in één ruimte, gewicht tot 220 kg, inclusief liftcassette, montage en korting</t>
  </si>
  <si>
    <t>HeliQ plafondlift met 4 functies met monorail in één ruimte, gewicht tot 220 kg, inclusief liftcassette en montage (30% korting)</t>
  </si>
  <si>
    <t>HeliQ plafondlift met 4 functies met monorail in één ruimte, gewicht tot 300 kg, inclusief liftcassette, montage en korting</t>
  </si>
  <si>
    <t>HeliQ plafondlift met 4 functies met monorail in één ruimte, gewicht tot 300 kg, inclusief liftcassette en montage (30% korting)</t>
  </si>
  <si>
    <t>Plafondlift HeliQ stationair met 6 functies met monorail in één ruimte, elektrische uitvoering, tot 150 kg gewicht, met korting</t>
  </si>
  <si>
    <t>Plafondlift HeliQ stationair met 6 functies met monorail in één ruimte, elektrische uitvoering, maximaal 150 kg gewicht (28% korting)</t>
  </si>
  <si>
    <t>Plafondlift HeliQ stationair met 6 functies met monorail in één ruimte, elektrische uitvoering, tot 220 kg gewicht, met korting</t>
  </si>
  <si>
    <t>Plafondlift HeliQ stationair met 6 functies met monorail in één ruimte, elektrische uitvoering, max. 220 kg gewicht (28% korting)</t>
  </si>
  <si>
    <t>Plafondlift HeliQ stationair met 6 functies met monorail in één ruimte, elektrische uitvoering, tot 300 kg gewicht, met korting</t>
  </si>
  <si>
    <t>Plafondlift HeliQ stationair met 6 functies met monorail in één ruimte, elektrische uitvoering, max. 300 kg gewicht (26% korting)</t>
  </si>
  <si>
    <t>2-punts juk voor Roomer of Altair plafondlift aanbrengen, 350 mm tot 300 kg gewicht, mechanisch met begeleiding</t>
  </si>
  <si>
    <t>Juk plafondlift aanbrengen, type lussenjuk</t>
  </si>
  <si>
    <t>2-punts juk voor Roomer of Altair plafondlift, 350 mm, gewicht tot 300 kg</t>
  </si>
  <si>
    <t>2-punts juk voor Roomer of Altair plafondlift aanbrengen, 450 mm tot 300 kg gewicht, mechanisch met begeleiding</t>
  </si>
  <si>
    <t>2-punts juk voor Roomer of Altair plafondlift, 450 mm, gewicht tot 300 kg</t>
  </si>
  <si>
    <t>2-punts juk voor Roomer of Altair plafondlift aanbrengen, 550 mm tot 300 kg gewicht, mechanisch met begeleiding</t>
  </si>
  <si>
    <t>2-punts juk voor Roomer of Altair plafondlift, 550 mm, gewicht tot 300 kg</t>
  </si>
  <si>
    <t>2-punts lussenjuk voor HeliQ plafondlift aanbrengen, 350 mm tot 300 kg gewicht, mechanisch met begeleiding</t>
  </si>
  <si>
    <t>2-punts lussenjuk voor HeliQ plafondlift, 350 mm, gewicht tot 300 kg</t>
  </si>
  <si>
    <t>2-punts lussenjuk voor HeliQ plafondlift aanbrengen, 450 mm tot 300 kg gewicht, mechanisch met begeleiding</t>
  </si>
  <si>
    <t>2-punts lussenjuk voor HeliQ plafondlift, 450 mm, gewicht tot 300 kg</t>
  </si>
  <si>
    <t>2-punts lussenjuk voor HeliQ plafondlift aanbrengen, 600 mm tot 300 kg gewicht, mechanisch met begeleiding</t>
  </si>
  <si>
    <t>2-punts lussenjuk voor HeliQ plafondlift, 600 mm, gewicht tot 300 kg</t>
  </si>
  <si>
    <t>Meerprijs uitbreiding 2-punts juk voor Roomer of Altair plafondlift naar 4 punts, mechanisch met begeleiding</t>
  </si>
  <si>
    <t>Meerprijs uitbreiding 2-punts juk voor Roomer of Altair plafondlift naar 4 punts, gewicht tot 300 kg</t>
  </si>
  <si>
    <t>4-punts lussenjuk voor HeliQ plafondlift aanbrengen, tot 300 kg gewicht</t>
  </si>
  <si>
    <t>Juk plafondlift aanbrengen, type spreader mechanisch</t>
  </si>
  <si>
    <t>4-punts lussenjuk voor HeliQ plafondlift, tot 300 kg gewicht</t>
  </si>
  <si>
    <t>4-punts kanteljuk met clips voor plafondlift aanbrengen, tot 225 kg gewicht, maat S</t>
  </si>
  <si>
    <t>4-punts kanteljuk met clips voor plafondlift, maat S, mechanische uitvoering</t>
  </si>
  <si>
    <t>4-punts kanteljuk voor plafondlift, type Human Care elektrische uitvoering, tot 225 kg gewicht, maat M</t>
  </si>
  <si>
    <t>Juk plafondlift aanbrengen, type spreader elektrisch</t>
  </si>
  <si>
    <t>4-punts kanteljuk met clips voor plafondlift, elektrische uitvoering, maat M</t>
  </si>
  <si>
    <t>4-punts kanteljuk voor plafondlift, type Human Care elektrische uitvoering, tot 225 kg gewicht, maat L</t>
  </si>
  <si>
    <t>4-punts kanteljuk met clips voor plafondlift, elektrische uitvoering, maat L</t>
  </si>
  <si>
    <t>Tilband voor plafondlift aanbrengen, aanmeten en uitleg gebruik, type Human Care 4 punts E-clips in polyester uitvoering, tot 250 kg gewicht</t>
  </si>
  <si>
    <t>Tilband (sling) plafondlift aanbrengen, inclusief separaat aanmeten</t>
  </si>
  <si>
    <t>Tilband voor plafondlift met 4 punts E-clips, polyester type full body, tot 250 kg gewicht</t>
  </si>
  <si>
    <t>Tilband voor plafondlift aanbrengen, type Human Care 4 punts E-clips in polyester uitvoering, tot 250 kg gewicht</t>
  </si>
  <si>
    <t>Tilband (sling) plafondlift aanbrengen</t>
  </si>
  <si>
    <t>Tilband voor plafondlift met 4 punts E-clips in soft Air Mesh type full body, tot 250 kg gewicht</t>
  </si>
  <si>
    <t>Tilband voor plafondlift met 4 punts E-clips, soft Air Mesh type full body, tot 250 kg gewicht</t>
  </si>
  <si>
    <t>Toiletband plafondlift aanbrengen, type Human Care met 4-punts E-clips, maximaal gewicht 250 kg</t>
  </si>
  <si>
    <t>Toiletband voor plafondlift aanbrengen</t>
  </si>
  <si>
    <t>Toiletband plafondlift met 4 punts E-clips maximaal 250 kg gewicht</t>
  </si>
  <si>
    <t>Servicecontract periodiek en preventief onderhoud plafondlift, incl. weekendservice</t>
  </si>
  <si>
    <t>jr</t>
  </si>
  <si>
    <t>In depot nemen liftcassette plafondlift, excl. opslag rails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</si>
</sst>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CD579-BBFB-49F4-986F-D6BD4FA8961F}">
  <dimension ref="A1:J9"/>
  <sheetViews>
    <sheetView topLeftCell="F1" workbookViewId="0">
      <selection activeCell="J8" sqref="J8"/>
    </sheetView>
  </sheetViews>
  <sheetFormatPr defaultRowHeight="15"/>
  <cols>
    <col min="1" max="1" width="17.85546875" customWidth="1"/>
    <col min="2" max="2" width="101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16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17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(24381/10)</f>
        <v>2438.1</v>
      </c>
      <c r="H7" s="2">
        <f>C7*G7</f>
        <v>2438.1</v>
      </c>
    </row>
    <row r="8" spans="1:10">
      <c r="B8" s="1" t="s">
        <v>13</v>
      </c>
      <c r="H8" s="4">
        <f>SUM(H7:H7)</f>
        <v>2438.1</v>
      </c>
      <c r="J8" s="4">
        <f>H8*1.21</f>
        <v>2950.1009999999997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45EA-0CC7-42BF-AA5F-64CB1C0103A0}">
  <dimension ref="A1:J9"/>
  <sheetViews>
    <sheetView topLeftCell="E1" workbookViewId="0">
      <selection activeCell="J8" sqref="J8"/>
    </sheetView>
  </sheetViews>
  <sheetFormatPr defaultRowHeight="15"/>
  <cols>
    <col min="1" max="1" width="17.85546875" customWidth="1"/>
    <col min="2" max="2" width="113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34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35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(481074/100)</f>
        <v>4810.74</v>
      </c>
      <c r="H7" s="2">
        <f>C7*G7</f>
        <v>4810.74</v>
      </c>
    </row>
    <row r="8" spans="1:10">
      <c r="B8" s="1" t="s">
        <v>13</v>
      </c>
      <c r="H8" s="4">
        <f>SUM(H7:H7)</f>
        <v>4810.74</v>
      </c>
      <c r="J8" s="4">
        <f>H8*1.21</f>
        <v>5820.9953999999998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187B-C5FC-4DBD-8F72-C6D7A3AEC911}">
  <dimension ref="A1:L10"/>
  <sheetViews>
    <sheetView topLeftCell="H7" workbookViewId="0">
      <selection activeCell="J10" sqref="J10"/>
    </sheetView>
  </sheetViews>
  <sheetFormatPr defaultRowHeight="15"/>
  <cols>
    <col min="1" max="1" width="17.85546875" customWidth="1"/>
    <col min="2" max="2" width="6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2" max="12" width="9.140625" style="2"/>
  </cols>
  <sheetData>
    <row r="1" spans="1:12">
      <c r="A1" s="1" t="s">
        <v>36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</row>
    <row r="8" spans="1:12">
      <c r="A8" s="1" t="s">
        <v>11</v>
      </c>
      <c r="B8" t="s">
        <v>38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(26275/100)</f>
        <v>262.75</v>
      </c>
      <c r="H8" s="2">
        <f>C8*G8</f>
        <v>262.75</v>
      </c>
    </row>
    <row r="9" spans="1:12">
      <c r="B9" s="1" t="s">
        <v>13</v>
      </c>
      <c r="H9" s="4">
        <f>SUM(H8:H8)</f>
        <v>262.75</v>
      </c>
      <c r="J9" s="4"/>
    </row>
    <row r="10" spans="1:12">
      <c r="A10" s="1" t="s">
        <v>14</v>
      </c>
      <c r="B10" s="1" t="s">
        <v>15</v>
      </c>
      <c r="H10" s="4">
        <f>H7+H9</f>
        <v>270.58</v>
      </c>
      <c r="J10" s="4">
        <f>H10*1.21</f>
        <v>327.40179999999998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508A-97A0-40C1-A071-E99703781161}">
  <dimension ref="A1:L10"/>
  <sheetViews>
    <sheetView topLeftCell="H1" workbookViewId="0">
      <selection activeCell="L10" sqref="L10"/>
    </sheetView>
  </sheetViews>
  <sheetFormatPr defaultRowHeight="15"/>
  <cols>
    <col min="1" max="1" width="17.85546875" customWidth="1"/>
    <col min="2" max="2" width="6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39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  <c r="L7" s="2"/>
    </row>
    <row r="8" spans="1:12">
      <c r="A8" s="1" t="s">
        <v>11</v>
      </c>
      <c r="B8" t="s">
        <v>40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(26275/100)</f>
        <v>262.75</v>
      </c>
      <c r="H8" s="2">
        <f>C8*G8</f>
        <v>262.75</v>
      </c>
      <c r="L8" s="2"/>
    </row>
    <row r="9" spans="1:12">
      <c r="B9" s="1" t="s">
        <v>13</v>
      </c>
      <c r="H9" s="4">
        <f>SUM(H8:H8)</f>
        <v>262.75</v>
      </c>
      <c r="J9" s="4"/>
      <c r="L9" s="2"/>
    </row>
    <row r="10" spans="1:12">
      <c r="A10" s="1" t="s">
        <v>14</v>
      </c>
      <c r="B10" s="1" t="s">
        <v>15</v>
      </c>
      <c r="H10" s="4">
        <f>H7+H9</f>
        <v>270.58</v>
      </c>
      <c r="J10" s="4">
        <f>H10*1.21</f>
        <v>327.40179999999998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D720-2D5C-44B4-B345-BDD8BBC633C2}">
  <dimension ref="A1:L10"/>
  <sheetViews>
    <sheetView topLeftCell="H1" workbookViewId="0">
      <selection activeCell="K10" sqref="K10"/>
    </sheetView>
  </sheetViews>
  <sheetFormatPr defaultRowHeight="15"/>
  <cols>
    <col min="1" max="1" width="17.85546875" customWidth="1"/>
    <col min="2" max="2" width="6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41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  <c r="L7" s="2"/>
    </row>
    <row r="8" spans="1:12">
      <c r="A8" s="1" t="s">
        <v>11</v>
      </c>
      <c r="B8" t="s">
        <v>42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(28325/100)</f>
        <v>283.25</v>
      </c>
      <c r="H8" s="2">
        <f>C8*G8</f>
        <v>283.25</v>
      </c>
      <c r="L8" s="2"/>
    </row>
    <row r="9" spans="1:12">
      <c r="B9" s="1" t="s">
        <v>13</v>
      </c>
      <c r="H9" s="4">
        <f>SUM(H8:H8)</f>
        <v>283.25</v>
      </c>
      <c r="J9" s="4"/>
      <c r="L9" s="2"/>
    </row>
    <row r="10" spans="1:12">
      <c r="A10" s="1" t="s">
        <v>14</v>
      </c>
      <c r="B10" s="1" t="s">
        <v>15</v>
      </c>
      <c r="H10" s="4">
        <f>H7+H9</f>
        <v>291.08</v>
      </c>
      <c r="J10" s="4">
        <f>H10*1.21</f>
        <v>352.20679999999999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61E1-2505-434F-B8AD-E853E1379F39}">
  <dimension ref="A1:L10"/>
  <sheetViews>
    <sheetView topLeftCell="H1" workbookViewId="0">
      <selection activeCell="L10" sqref="L10"/>
    </sheetView>
  </sheetViews>
  <sheetFormatPr defaultRowHeight="15"/>
  <cols>
    <col min="1" max="1" width="17.85546875" customWidth="1"/>
    <col min="2" max="2" width="61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43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  <c r="L7" s="2"/>
    </row>
    <row r="8" spans="1:12">
      <c r="A8" s="1" t="s">
        <v>11</v>
      </c>
      <c r="B8" t="s">
        <v>44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(25825/100)</f>
        <v>258.25</v>
      </c>
      <c r="H8" s="2">
        <f>C8*G8</f>
        <v>258.25</v>
      </c>
      <c r="L8" s="2"/>
    </row>
    <row r="9" spans="1:12">
      <c r="B9" s="1" t="s">
        <v>13</v>
      </c>
      <c r="H9" s="4">
        <f>SUM(H8:H8)</f>
        <v>258.25</v>
      </c>
      <c r="J9" s="4"/>
      <c r="L9" s="2"/>
    </row>
    <row r="10" spans="1:12">
      <c r="A10" s="1" t="s">
        <v>14</v>
      </c>
      <c r="B10" s="1" t="s">
        <v>15</v>
      </c>
      <c r="H10" s="4">
        <f>H7+H9</f>
        <v>266.08</v>
      </c>
      <c r="J10" s="4">
        <f>H10*1.21</f>
        <v>321.95679999999999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DBDC-0565-4042-95D1-0C3BFE94999D}">
  <dimension ref="A1:L10"/>
  <sheetViews>
    <sheetView topLeftCell="H1" workbookViewId="0">
      <selection activeCell="L10" sqref="L10"/>
    </sheetView>
  </sheetViews>
  <sheetFormatPr defaultRowHeight="15"/>
  <cols>
    <col min="1" max="1" width="17.85546875" customWidth="1"/>
    <col min="2" max="2" width="61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45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  <c r="L7" s="2"/>
    </row>
    <row r="8" spans="1:12">
      <c r="A8" s="1" t="s">
        <v>11</v>
      </c>
      <c r="B8" t="s">
        <v>46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(25825/100)</f>
        <v>258.25</v>
      </c>
      <c r="H8" s="2">
        <f>C8*G8</f>
        <v>258.25</v>
      </c>
      <c r="L8" s="2"/>
    </row>
    <row r="9" spans="1:12">
      <c r="B9" s="1" t="s">
        <v>13</v>
      </c>
      <c r="H9" s="4">
        <f>SUM(H8:H8)</f>
        <v>258.25</v>
      </c>
      <c r="J9" s="4"/>
      <c r="L9" s="2"/>
    </row>
    <row r="10" spans="1:12">
      <c r="A10" s="1" t="s">
        <v>14</v>
      </c>
      <c r="B10" s="1" t="s">
        <v>15</v>
      </c>
      <c r="H10" s="4">
        <f>H7+H9</f>
        <v>266.08</v>
      </c>
      <c r="J10" s="4">
        <f>H10*1.21</f>
        <v>321.95679999999999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0B4F-A376-4CB6-995D-EDE3CAD47E6D}">
  <dimension ref="A1:L10"/>
  <sheetViews>
    <sheetView topLeftCell="E1" workbookViewId="0">
      <selection activeCell="L10" sqref="L10"/>
    </sheetView>
  </sheetViews>
  <sheetFormatPr defaultRowHeight="15"/>
  <cols>
    <col min="1" max="1" width="17.85546875" customWidth="1"/>
    <col min="2" max="2" width="61.71093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47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  <c r="L7" s="2"/>
    </row>
    <row r="8" spans="1:12">
      <c r="A8" s="1" t="s">
        <v>11</v>
      </c>
      <c r="B8" t="s">
        <v>48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(28225/100)</f>
        <v>282.25</v>
      </c>
      <c r="H8" s="2">
        <f>C8*G8</f>
        <v>282.25</v>
      </c>
      <c r="L8" s="2"/>
    </row>
    <row r="9" spans="1:12">
      <c r="B9" s="1" t="s">
        <v>13</v>
      </c>
      <c r="H9" s="4">
        <f>SUM(H8:H8)</f>
        <v>282.25</v>
      </c>
      <c r="J9" s="4"/>
      <c r="L9" s="2"/>
    </row>
    <row r="10" spans="1:12">
      <c r="A10" s="1" t="s">
        <v>14</v>
      </c>
      <c r="B10" s="1" t="s">
        <v>15</v>
      </c>
      <c r="H10" s="4">
        <f>H7+H9</f>
        <v>290.08</v>
      </c>
      <c r="J10" s="4">
        <f>H10*1.21</f>
        <v>350.99679999999995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1F1C-6820-4F11-95A1-79F0ABA45580}">
  <dimension ref="A1:J9"/>
  <sheetViews>
    <sheetView topLeftCell="G1" workbookViewId="0">
      <selection activeCell="J8" sqref="J8"/>
    </sheetView>
  </sheetViews>
  <sheetFormatPr defaultRowHeight="15"/>
  <cols>
    <col min="1" max="1" width="17.85546875" customWidth="1"/>
    <col min="2" max="2" width="88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0" max="10" width="9.140625" style="2"/>
  </cols>
  <sheetData>
    <row r="1" spans="1:10">
      <c r="A1" s="1" t="s">
        <v>49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50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(41725/100)</f>
        <v>417.25</v>
      </c>
      <c r="H7" s="2">
        <f>C7*G7</f>
        <v>417.25</v>
      </c>
    </row>
    <row r="8" spans="1:10">
      <c r="B8" s="1" t="s">
        <v>13</v>
      </c>
      <c r="H8" s="4">
        <f>SUM(H7:H7)</f>
        <v>417.25</v>
      </c>
      <c r="J8" s="4">
        <f>H8*1.21</f>
        <v>504.8725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C33B-1808-4DE9-916B-9D46B9986338}">
  <dimension ref="A1:L10"/>
  <sheetViews>
    <sheetView topLeftCell="B1" workbookViewId="0">
      <selection activeCell="L10" sqref="L10"/>
    </sheetView>
  </sheetViews>
  <sheetFormatPr defaultRowHeight="15"/>
  <cols>
    <col min="1" max="1" width="17.85546875" customWidth="1"/>
    <col min="2" max="2" width="53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51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52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  <c r="L7" s="2"/>
    </row>
    <row r="8" spans="1:12">
      <c r="A8" s="1" t="s">
        <v>11</v>
      </c>
      <c r="B8" t="s">
        <v>53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(30375/100)</f>
        <v>303.75</v>
      </c>
      <c r="H8" s="2">
        <f>C8*G8</f>
        <v>303.75</v>
      </c>
      <c r="L8" s="2"/>
    </row>
    <row r="9" spans="1:12">
      <c r="B9" s="1" t="s">
        <v>13</v>
      </c>
      <c r="H9" s="4">
        <f>SUM(H8:H8)</f>
        <v>303.75</v>
      </c>
      <c r="J9" s="4"/>
      <c r="L9" s="2"/>
    </row>
    <row r="10" spans="1:12">
      <c r="A10" s="1" t="s">
        <v>14</v>
      </c>
      <c r="B10" s="1" t="s">
        <v>15</v>
      </c>
      <c r="H10" s="4">
        <f>H7+H9</f>
        <v>311.58</v>
      </c>
      <c r="J10" s="4">
        <f>H10*1.21</f>
        <v>377.01179999999999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B130-8FCE-4DC5-8BEE-CC410CA0D9B8}">
  <dimension ref="A1:L10"/>
  <sheetViews>
    <sheetView topLeftCell="H1" workbookViewId="0">
      <selection activeCell="J10" sqref="J10"/>
    </sheetView>
  </sheetViews>
  <sheetFormatPr defaultRowHeight="15"/>
  <cols>
    <col min="1" max="1" width="17.85546875" customWidth="1"/>
    <col min="2" max="2" width="68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54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52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2">
      <c r="B7" s="1" t="s">
        <v>10</v>
      </c>
      <c r="F7" s="4">
        <f>SUM(F6:F6)</f>
        <v>0.15</v>
      </c>
      <c r="H7" s="4">
        <f>SUM(H6:H6)</f>
        <v>7.83</v>
      </c>
      <c r="J7" s="4"/>
      <c r="L7" s="2"/>
    </row>
    <row r="8" spans="1:12">
      <c r="A8" s="1" t="s">
        <v>11</v>
      </c>
      <c r="B8" t="s">
        <v>55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(59725/100)</f>
        <v>597.25</v>
      </c>
      <c r="H8" s="2">
        <f>C8*G8</f>
        <v>597.25</v>
      </c>
      <c r="L8" s="2"/>
    </row>
    <row r="9" spans="1:12">
      <c r="B9" s="1" t="s">
        <v>13</v>
      </c>
      <c r="H9" s="4">
        <f>SUM(H8:H8)</f>
        <v>597.25</v>
      </c>
      <c r="J9" s="4"/>
      <c r="L9" s="2"/>
    </row>
    <row r="10" spans="1:12">
      <c r="A10" s="1" t="s">
        <v>14</v>
      </c>
      <c r="B10" s="1" t="s">
        <v>15</v>
      </c>
      <c r="H10" s="4">
        <f>H7+H9</f>
        <v>605.08000000000004</v>
      </c>
      <c r="J10" s="4">
        <f>H10*1.21</f>
        <v>732.14679999999998</v>
      </c>
      <c r="L10" s="4"/>
    </row>
  </sheetData>
  <pageMargins left="0.7" right="0.7" top="0.75" bottom="0.75" header="0.3" footer="0.3"/>
  <ignoredErrors>
    <ignoredError sqref="H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D635-ECC8-4DBF-96C5-46713C85CC38}">
  <dimension ref="A1:J9"/>
  <sheetViews>
    <sheetView topLeftCell="F1" workbookViewId="0">
      <selection activeCell="J8" sqref="J8"/>
    </sheetView>
  </sheetViews>
  <sheetFormatPr defaultRowHeight="15"/>
  <cols>
    <col min="1" max="1" width="17.85546875" customWidth="1"/>
    <col min="2" max="2" width="101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18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19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(25879/10)</f>
        <v>2587.9</v>
      </c>
      <c r="H7" s="2">
        <f>C7*G7</f>
        <v>2587.9</v>
      </c>
    </row>
    <row r="8" spans="1:10">
      <c r="B8" s="1" t="s">
        <v>13</v>
      </c>
      <c r="H8" s="4">
        <f>SUM(H7:H7)</f>
        <v>2587.9</v>
      </c>
      <c r="J8" s="4">
        <f>H8*1.21</f>
        <v>3131.3589999999999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053E-1918-4589-AC6B-A4869D09C5D8}">
  <dimension ref="A1:J10"/>
  <sheetViews>
    <sheetView topLeftCell="H1" workbookViewId="0">
      <selection activeCell="J10" sqref="J10"/>
    </sheetView>
  </sheetViews>
  <sheetFormatPr defaultRowHeight="15"/>
  <cols>
    <col min="1" max="1" width="17.85546875" customWidth="1"/>
    <col min="2" max="2" width="67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56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57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0">
      <c r="B7" s="1" t="s">
        <v>10</v>
      </c>
      <c r="F7" s="4">
        <f>SUM(F6:F6)</f>
        <v>0.15</v>
      </c>
      <c r="H7" s="4">
        <f>SUM(H6:H6)</f>
        <v>7.83</v>
      </c>
    </row>
    <row r="8" spans="1:10">
      <c r="A8" s="1" t="s">
        <v>11</v>
      </c>
      <c r="B8" t="s">
        <v>58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(132725/100)</f>
        <v>1327.25</v>
      </c>
      <c r="H8" s="2">
        <f>C8*G8</f>
        <v>1327.25</v>
      </c>
    </row>
    <row r="9" spans="1:10">
      <c r="B9" s="1" t="s">
        <v>13</v>
      </c>
      <c r="H9" s="4">
        <f>SUM(H8:H8)</f>
        <v>1327.25</v>
      </c>
    </row>
    <row r="10" spans="1:10">
      <c r="A10" s="1" t="s">
        <v>14</v>
      </c>
      <c r="B10" s="1" t="s">
        <v>15</v>
      </c>
      <c r="H10" s="4">
        <f>H7+H9</f>
        <v>1335.08</v>
      </c>
      <c r="J10" s="4">
        <f>H10*1.21</f>
        <v>1615.4467999999999</v>
      </c>
    </row>
  </sheetData>
  <pageMargins left="0.7" right="0.7" top="0.75" bottom="0.75" header="0.3" footer="0.3"/>
  <ignoredErrors>
    <ignoredError sqref="H8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998E-9D23-44F1-8807-91562AEA40F1}">
  <dimension ref="A1:J10"/>
  <sheetViews>
    <sheetView topLeftCell="H1" workbookViewId="0">
      <selection activeCell="J10" sqref="J10"/>
    </sheetView>
  </sheetViews>
  <sheetFormatPr defaultRowHeight="15"/>
  <cols>
    <col min="1" max="1" width="17.85546875" customWidth="1"/>
    <col min="2" max="2" width="66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59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57</v>
      </c>
      <c r="C6" s="2">
        <f>A3/1*1000/1000</f>
        <v>1</v>
      </c>
      <c r="D6" t="s">
        <v>0</v>
      </c>
      <c r="E6" s="3">
        <f>1500/10000</f>
        <v>0.15</v>
      </c>
      <c r="F6" s="2">
        <f>C6*E6</f>
        <v>0.15</v>
      </c>
      <c r="G6" s="2">
        <f>52200/1000</f>
        <v>52.2</v>
      </c>
      <c r="H6" s="2">
        <f>F6*G6</f>
        <v>7.83</v>
      </c>
    </row>
    <row r="7" spans="1:10">
      <c r="B7" s="1" t="s">
        <v>10</v>
      </c>
      <c r="F7" s="4">
        <f>SUM(F6:F6)</f>
        <v>0.15</v>
      </c>
      <c r="H7" s="4">
        <f>SUM(H6:H6)</f>
        <v>7.83</v>
      </c>
    </row>
    <row r="8" spans="1:10">
      <c r="A8" s="1" t="s">
        <v>11</v>
      </c>
      <c r="B8" t="s">
        <v>60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(132725/100)</f>
        <v>1327.25</v>
      </c>
      <c r="H8" s="2">
        <f>C8*G8</f>
        <v>1327.25</v>
      </c>
    </row>
    <row r="9" spans="1:10">
      <c r="B9" s="1" t="s">
        <v>13</v>
      </c>
      <c r="H9" s="4">
        <f>SUM(H8:H8)</f>
        <v>1327.25</v>
      </c>
    </row>
    <row r="10" spans="1:10">
      <c r="A10" s="1" t="s">
        <v>14</v>
      </c>
      <c r="B10" s="1" t="s">
        <v>15</v>
      </c>
      <c r="H10" s="4">
        <f>H7+H9</f>
        <v>1335.08</v>
      </c>
      <c r="J10" s="4">
        <f>H10*1.21</f>
        <v>1615.4467999999999</v>
      </c>
    </row>
  </sheetData>
  <pageMargins left="0.7" right="0.7" top="0.75" bottom="0.75" header="0.3" footer="0.3"/>
  <ignoredErrors>
    <ignoredError sqref="H8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571D-ED2C-4565-818D-41D9DB3BB118}">
  <dimension ref="A1:J10"/>
  <sheetViews>
    <sheetView topLeftCell="G1" workbookViewId="0">
      <selection activeCell="J10" sqref="J10"/>
    </sheetView>
  </sheetViews>
  <sheetFormatPr defaultRowHeight="15"/>
  <cols>
    <col min="1" max="1" width="17.85546875" customWidth="1"/>
    <col min="2" max="2" width="78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61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62</v>
      </c>
      <c r="C6" s="2">
        <f>A3/1*1000/1000</f>
        <v>1</v>
      </c>
      <c r="D6" t="s">
        <v>0</v>
      </c>
      <c r="E6" s="3">
        <f>25000/10000</f>
        <v>2.5</v>
      </c>
      <c r="F6" s="2">
        <f>C6*E6</f>
        <v>2.5</v>
      </c>
      <c r="G6" s="2">
        <f>52200/1000</f>
        <v>52.2</v>
      </c>
      <c r="H6" s="2">
        <f>F6*G6</f>
        <v>130.5</v>
      </c>
    </row>
    <row r="7" spans="1:10">
      <c r="B7" s="1" t="s">
        <v>10</v>
      </c>
      <c r="F7" s="4">
        <f>SUM(F6:F6)</f>
        <v>2.5</v>
      </c>
      <c r="H7" s="4">
        <f>SUM(H6:H6)</f>
        <v>130.5</v>
      </c>
    </row>
    <row r="8" spans="1:10">
      <c r="A8" s="1" t="s">
        <v>11</v>
      </c>
      <c r="B8" t="s">
        <v>63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314</f>
        <v>314</v>
      </c>
      <c r="H8" s="2">
        <f>C8*G8</f>
        <v>314</v>
      </c>
    </row>
    <row r="9" spans="1:10">
      <c r="B9" s="1" t="s">
        <v>13</v>
      </c>
      <c r="H9" s="4">
        <f>SUM(H8:H8)</f>
        <v>314</v>
      </c>
    </row>
    <row r="10" spans="1:10">
      <c r="A10" s="1" t="s">
        <v>14</v>
      </c>
      <c r="B10" s="1" t="s">
        <v>15</v>
      </c>
      <c r="H10" s="4">
        <f>H7+H9</f>
        <v>444.5</v>
      </c>
      <c r="J10" s="4">
        <f>H10*1.21</f>
        <v>537.84500000000003</v>
      </c>
    </row>
  </sheetData>
  <pageMargins left="0.7" right="0.7" top="0.75" bottom="0.75" header="0.3" footer="0.3"/>
  <ignoredErrors>
    <ignoredError sqref="H8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673A-3AA3-484C-8D8D-2EDE64848C4F}">
  <dimension ref="A1:J10"/>
  <sheetViews>
    <sheetView topLeftCell="G1" workbookViewId="0">
      <selection activeCell="J10" sqref="J10"/>
    </sheetView>
  </sheetViews>
  <sheetFormatPr defaultRowHeight="15"/>
  <cols>
    <col min="1" max="1" width="17.85546875" customWidth="1"/>
    <col min="2" max="2" width="78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64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65</v>
      </c>
      <c r="C6" s="2">
        <f>A3/1*1000/1000</f>
        <v>1</v>
      </c>
      <c r="D6" t="s">
        <v>0</v>
      </c>
      <c r="E6" s="3">
        <f>1800/10000</f>
        <v>0.18</v>
      </c>
      <c r="F6" s="2">
        <f>C6*E6</f>
        <v>0.18</v>
      </c>
      <c r="G6" s="2">
        <f>52200/1000</f>
        <v>52.2</v>
      </c>
      <c r="H6" s="2">
        <f>F6*G6</f>
        <v>9.3960000000000008</v>
      </c>
    </row>
    <row r="7" spans="1:10">
      <c r="B7" s="1" t="s">
        <v>10</v>
      </c>
      <c r="F7" s="4">
        <f>SUM(F6:F6)</f>
        <v>0.18</v>
      </c>
      <c r="H7" s="4">
        <f>SUM(H6:H6)</f>
        <v>9.3960000000000008</v>
      </c>
    </row>
    <row r="8" spans="1:10">
      <c r="A8" s="1" t="s">
        <v>11</v>
      </c>
      <c r="B8" t="s">
        <v>63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314</f>
        <v>314</v>
      </c>
      <c r="H8" s="2">
        <f>C8*G8</f>
        <v>314</v>
      </c>
    </row>
    <row r="9" spans="1:10">
      <c r="B9" s="1" t="s">
        <v>13</v>
      </c>
      <c r="H9" s="4">
        <f>SUM(H8:H8)</f>
        <v>314</v>
      </c>
    </row>
    <row r="10" spans="1:10">
      <c r="A10" s="1" t="s">
        <v>14</v>
      </c>
      <c r="B10" s="1" t="s">
        <v>15</v>
      </c>
      <c r="H10" s="4">
        <f>H7+H9</f>
        <v>323.39600000000002</v>
      </c>
      <c r="J10" s="4">
        <f>H10*1.21</f>
        <v>391.30916000000002</v>
      </c>
    </row>
  </sheetData>
  <pageMargins left="0.7" right="0.7" top="0.75" bottom="0.75" header="0.3" footer="0.3"/>
  <ignoredErrors>
    <ignoredError sqref="H8" 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E2C3-43B1-4816-BAE4-7D595703DFA3}">
  <dimension ref="A1:J10"/>
  <sheetViews>
    <sheetView topLeftCell="G1" workbookViewId="0">
      <selection activeCell="J10" sqref="J10"/>
    </sheetView>
  </sheetViews>
  <sheetFormatPr defaultRowHeight="15"/>
  <cols>
    <col min="1" max="1" width="17.85546875" customWidth="1"/>
    <col min="2" max="2" width="81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66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62</v>
      </c>
      <c r="C6" s="2">
        <f>A3/1*1000/1000</f>
        <v>1</v>
      </c>
      <c r="D6" t="s">
        <v>0</v>
      </c>
      <c r="E6" s="3">
        <f>25000/10000</f>
        <v>2.5</v>
      </c>
      <c r="F6" s="2">
        <f>C6*E6</f>
        <v>2.5</v>
      </c>
      <c r="G6" s="2">
        <f>52200/1000</f>
        <v>52.2</v>
      </c>
      <c r="H6" s="2">
        <f>F6*G6</f>
        <v>130.5</v>
      </c>
    </row>
    <row r="7" spans="1:10">
      <c r="B7" s="1" t="s">
        <v>10</v>
      </c>
      <c r="F7" s="4">
        <f>SUM(F6:F6)</f>
        <v>2.5</v>
      </c>
      <c r="H7" s="4">
        <f>SUM(H6:H6)</f>
        <v>130.5</v>
      </c>
    </row>
    <row r="8" spans="1:10">
      <c r="A8" s="1" t="s">
        <v>11</v>
      </c>
      <c r="B8" t="s">
        <v>67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435</f>
        <v>435</v>
      </c>
      <c r="H8" s="2">
        <f>C8*G8</f>
        <v>435</v>
      </c>
    </row>
    <row r="9" spans="1:10">
      <c r="B9" s="1" t="s">
        <v>13</v>
      </c>
      <c r="H9" s="4">
        <f>SUM(H8:H8)</f>
        <v>435</v>
      </c>
    </row>
    <row r="10" spans="1:10">
      <c r="A10" s="1" t="s">
        <v>14</v>
      </c>
      <c r="B10" s="1" t="s">
        <v>15</v>
      </c>
      <c r="H10" s="4">
        <f>H7+H9</f>
        <v>565.5</v>
      </c>
      <c r="J10" s="4">
        <f>H10*1.21</f>
        <v>684.255</v>
      </c>
    </row>
  </sheetData>
  <pageMargins left="0.7" right="0.7" top="0.75" bottom="0.75" header="0.3" footer="0.3"/>
  <ignoredErrors>
    <ignoredError sqref="H8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D273D-6FD6-43A1-8600-5C44B9FB58E5}">
  <dimension ref="A1:J10"/>
  <sheetViews>
    <sheetView topLeftCell="B1" workbookViewId="0">
      <selection activeCell="J10" sqref="J10"/>
    </sheetView>
  </sheetViews>
  <sheetFormatPr defaultRowHeight="15"/>
  <cols>
    <col min="1" max="1" width="17.85546875" customWidth="1"/>
    <col min="2" max="2" width="60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68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t="s">
        <v>69</v>
      </c>
      <c r="C6" s="2">
        <f>A3/1*1000/1000</f>
        <v>1</v>
      </c>
      <c r="D6" t="s">
        <v>0</v>
      </c>
      <c r="E6" s="3">
        <f>1800/10000</f>
        <v>0.18</v>
      </c>
      <c r="F6" s="2">
        <f>C6*E6</f>
        <v>0.18</v>
      </c>
      <c r="G6" s="2">
        <f>52200/1000</f>
        <v>52.2</v>
      </c>
      <c r="H6" s="2">
        <f>F6*G6</f>
        <v>9.3960000000000008</v>
      </c>
    </row>
    <row r="7" spans="1:10">
      <c r="B7" s="1" t="s">
        <v>10</v>
      </c>
      <c r="F7" s="4">
        <f>SUM(F6:F6)</f>
        <v>0.18</v>
      </c>
      <c r="H7" s="4">
        <f>SUM(H6:H6)</f>
        <v>9.3960000000000008</v>
      </c>
    </row>
    <row r="8" spans="1:10">
      <c r="A8" s="1" t="s">
        <v>11</v>
      </c>
      <c r="B8" t="s">
        <v>70</v>
      </c>
      <c r="C8" s="2">
        <f>A3/1*1</f>
        <v>1</v>
      </c>
      <c r="D8" t="s">
        <v>0</v>
      </c>
      <c r="E8" s="3" t="s">
        <v>12</v>
      </c>
      <c r="F8" s="2" t="s">
        <v>12</v>
      </c>
      <c r="G8" s="2">
        <f>414</f>
        <v>414</v>
      </c>
      <c r="H8" s="2">
        <f>C8*G8</f>
        <v>414</v>
      </c>
    </row>
    <row r="9" spans="1:10">
      <c r="B9" s="1" t="s">
        <v>13</v>
      </c>
      <c r="H9" s="4">
        <f>SUM(H8:H8)</f>
        <v>414</v>
      </c>
    </row>
    <row r="10" spans="1:10">
      <c r="A10" s="1" t="s">
        <v>14</v>
      </c>
      <c r="B10" s="1" t="s">
        <v>15</v>
      </c>
      <c r="H10" s="4">
        <f>H7+H9</f>
        <v>423.39600000000002</v>
      </c>
      <c r="J10" s="4">
        <f>H10*1.21</f>
        <v>512.30916000000002</v>
      </c>
    </row>
  </sheetData>
  <pageMargins left="0.7" right="0.7" top="0.75" bottom="0.75" header="0.3" footer="0.3"/>
  <pageSetup paperSize="9" orientation="portrait" r:id="rId1"/>
  <ignoredErrors>
    <ignoredError sqref="H8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664C-1C73-40F4-AD6A-7E0D3A24D2B6}">
  <dimension ref="A1:J9"/>
  <sheetViews>
    <sheetView topLeftCell="G1" workbookViewId="0">
      <selection activeCell="J8" sqref="J8"/>
    </sheetView>
  </sheetViews>
  <sheetFormatPr defaultRowHeight="15"/>
  <cols>
    <col min="1" max="1" width="17.85546875" customWidth="1"/>
    <col min="2" max="2" width="75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71</v>
      </c>
    </row>
    <row r="3" spans="1:10">
      <c r="A3">
        <v>1</v>
      </c>
      <c r="B3" t="s">
        <v>72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71</v>
      </c>
      <c r="C7" s="2">
        <f>A3/1*1</f>
        <v>1</v>
      </c>
      <c r="D7" t="s">
        <v>72</v>
      </c>
      <c r="E7" s="3" t="s">
        <v>12</v>
      </c>
      <c r="F7" s="2" t="s">
        <v>12</v>
      </c>
      <c r="G7" s="2">
        <f>317</f>
        <v>317</v>
      </c>
      <c r="H7" s="2">
        <f>C7*G7</f>
        <v>317</v>
      </c>
    </row>
    <row r="8" spans="1:10">
      <c r="B8" s="1" t="s">
        <v>13</v>
      </c>
      <c r="H8" s="4">
        <f>SUM(H7:H7)</f>
        <v>317</v>
      </c>
      <c r="J8" s="4">
        <f>H8*1.21</f>
        <v>383.57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187E2-9FFA-4F81-8644-AFF09125CA56}">
  <dimension ref="A1:J9"/>
  <sheetViews>
    <sheetView tabSelected="1" workbookViewId="0">
      <selection activeCell="K24" sqref="K24"/>
    </sheetView>
  </sheetViews>
  <sheetFormatPr defaultRowHeight="15"/>
  <cols>
    <col min="1" max="1" width="17.85546875" customWidth="1"/>
    <col min="2" max="2" width="50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73</v>
      </c>
    </row>
    <row r="3" spans="1:10">
      <c r="A3">
        <v>1</v>
      </c>
      <c r="B3" t="s">
        <v>72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73</v>
      </c>
      <c r="C7" s="2">
        <f>A3/1*1</f>
        <v>1</v>
      </c>
      <c r="D7" t="s">
        <v>72</v>
      </c>
      <c r="E7" s="3" t="s">
        <v>12</v>
      </c>
      <c r="F7" s="2" t="s">
        <v>12</v>
      </c>
      <c r="G7" s="2">
        <f>183</f>
        <v>183</v>
      </c>
      <c r="H7" s="2">
        <f>C7*G7</f>
        <v>183</v>
      </c>
    </row>
    <row r="8" spans="1:10">
      <c r="B8" s="1" t="s">
        <v>13</v>
      </c>
      <c r="H8" s="4">
        <f>SUM(H7:H7)</f>
        <v>183</v>
      </c>
      <c r="J8" s="4">
        <f>H8*1.21</f>
        <v>221.43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20AE-8CA7-443E-94F7-82AD5F8A022C}">
  <dimension ref="A1:J9"/>
  <sheetViews>
    <sheetView topLeftCell="F1" workbookViewId="0">
      <selection activeCell="J8" sqref="J8"/>
    </sheetView>
  </sheetViews>
  <sheetFormatPr defaultRowHeight="15"/>
  <cols>
    <col min="1" max="1" width="17.85546875" customWidth="1"/>
    <col min="2" max="2" width="101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20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21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(32718/10)</f>
        <v>3271.8</v>
      </c>
      <c r="H7" s="2">
        <f>C7*G7</f>
        <v>3271.8</v>
      </c>
    </row>
    <row r="8" spans="1:10">
      <c r="B8" s="1" t="s">
        <v>13</v>
      </c>
      <c r="H8" s="4">
        <f>SUM(H7:H7)</f>
        <v>3271.8</v>
      </c>
      <c r="J8" s="4">
        <f>H8*1.21</f>
        <v>3958.8780000000002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40B9-4903-43D6-9C32-C8F33FECE067}">
  <dimension ref="A1:J9"/>
  <sheetViews>
    <sheetView topLeftCell="F1" workbookViewId="0">
      <selection activeCell="J8" sqref="J8"/>
    </sheetView>
  </sheetViews>
  <sheetFormatPr defaultRowHeight="15"/>
  <cols>
    <col min="1" max="1" width="17.85546875" customWidth="1"/>
    <col min="2" max="2" width="109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22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23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(365904/100)</f>
        <v>3659.04</v>
      </c>
      <c r="H7" s="2">
        <f>C7*G7</f>
        <v>3659.04</v>
      </c>
    </row>
    <row r="8" spans="1:10">
      <c r="B8" s="1" t="s">
        <v>13</v>
      </c>
      <c r="H8" s="4">
        <f>SUM(H7:H7)</f>
        <v>3659.04</v>
      </c>
      <c r="J8" s="4">
        <f>H8*1.21</f>
        <v>4427.4384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58AF-1834-43FD-A445-C6EF03B60207}">
  <dimension ref="A1:J9"/>
  <sheetViews>
    <sheetView topLeftCell="E1" workbookViewId="0">
      <selection activeCell="J8" sqref="J8"/>
    </sheetView>
  </sheetViews>
  <sheetFormatPr defaultRowHeight="15"/>
  <cols>
    <col min="1" max="1" width="17.85546875" customWidth="1"/>
    <col min="2" max="2" width="114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24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25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(25396/10)</f>
        <v>2539.6</v>
      </c>
      <c r="H7" s="2">
        <f>C7*G7</f>
        <v>2539.6</v>
      </c>
    </row>
    <row r="8" spans="1:10">
      <c r="B8" s="1" t="s">
        <v>13</v>
      </c>
      <c r="H8" s="4">
        <f>SUM(H7:H7)</f>
        <v>2539.6</v>
      </c>
      <c r="J8" s="4">
        <f>H8*1.21</f>
        <v>3072.9159999999997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6D51-A79C-4603-8D93-1125C8503D00}">
  <dimension ref="A1:J9"/>
  <sheetViews>
    <sheetView topLeftCell="E1" workbookViewId="0">
      <selection activeCell="J8" sqref="J8"/>
    </sheetView>
  </sheetViews>
  <sheetFormatPr defaultRowHeight="15"/>
  <cols>
    <col min="1" max="1" width="17.85546875" customWidth="1"/>
    <col min="2" max="2" width="112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26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27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(25739/10)</f>
        <v>2573.9</v>
      </c>
      <c r="H7" s="2">
        <f>C7*G7</f>
        <v>2573.9</v>
      </c>
    </row>
    <row r="8" spans="1:10">
      <c r="B8" s="1" t="s">
        <v>13</v>
      </c>
      <c r="H8" s="4">
        <f>SUM(H7:H7)</f>
        <v>2573.9</v>
      </c>
      <c r="J8" s="4">
        <f>H8*1.21</f>
        <v>3114.4189999999999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5F10-B999-4008-A2B2-409388867B9B}">
  <dimension ref="A1:J9"/>
  <sheetViews>
    <sheetView topLeftCell="E1" workbookViewId="0">
      <selection activeCell="J8" sqref="J8"/>
    </sheetView>
  </sheetViews>
  <sheetFormatPr defaultRowHeight="15"/>
  <cols>
    <col min="1" max="1" width="17.85546875" customWidth="1"/>
    <col min="2" max="2" width="112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28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29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3306</f>
        <v>3306</v>
      </c>
      <c r="H7" s="2">
        <f>C7*G7</f>
        <v>3306</v>
      </c>
    </row>
    <row r="8" spans="1:10">
      <c r="B8" s="1" t="s">
        <v>13</v>
      </c>
      <c r="H8" s="4">
        <f>SUM(H7:H7)</f>
        <v>3306</v>
      </c>
      <c r="J8" s="4">
        <f>H8*1.21</f>
        <v>4000.2599999999998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8E0D-1EB6-45A0-9F8E-E5E76F0F77B3}">
  <dimension ref="A1:J9"/>
  <sheetViews>
    <sheetView topLeftCell="E1" workbookViewId="0">
      <selection activeCell="J8" sqref="J8"/>
    </sheetView>
  </sheetViews>
  <sheetFormatPr defaultRowHeight="15"/>
  <cols>
    <col min="1" max="1" width="17.85546875" customWidth="1"/>
    <col min="2" max="2" width="117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30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31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(416088/100)</f>
        <v>4160.88</v>
      </c>
      <c r="H7" s="2">
        <f>C7*G7</f>
        <v>4160.88</v>
      </c>
    </row>
    <row r="8" spans="1:10">
      <c r="B8" s="1" t="s">
        <v>13</v>
      </c>
      <c r="H8" s="4">
        <f>SUM(H7:H7)</f>
        <v>4160.88</v>
      </c>
      <c r="J8" s="4">
        <f>H8*1.21</f>
        <v>5034.6647999999996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FCA1-3B63-46EC-B9C7-597F0113C927}">
  <dimension ref="A1:J9"/>
  <sheetViews>
    <sheetView topLeftCell="E1" workbookViewId="0">
      <selection activeCell="J8" sqref="J8"/>
    </sheetView>
  </sheetViews>
  <sheetFormatPr defaultRowHeight="15"/>
  <cols>
    <col min="1" max="1" width="17.85546875" customWidth="1"/>
    <col min="2" max="2" width="113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0">
      <c r="A1" s="1" t="s">
        <v>32</v>
      </c>
    </row>
    <row r="3" spans="1:10">
      <c r="A3">
        <v>1</v>
      </c>
      <c r="B3" t="s">
        <v>0</v>
      </c>
    </row>
    <row r="5" spans="1:10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0">
      <c r="A6" s="1" t="s">
        <v>9</v>
      </c>
      <c r="B6" s="1" t="s">
        <v>10</v>
      </c>
      <c r="F6" s="4" t="str">
        <f ca="1">SUM(F5:F6)</f>
        <v/>
      </c>
      <c r="H6" s="4" t="str">
        <f ca="1">SUM(H5:H6)</f>
        <v/>
      </c>
    </row>
    <row r="7" spans="1:10">
      <c r="A7" s="1" t="s">
        <v>11</v>
      </c>
      <c r="B7" t="s">
        <v>33</v>
      </c>
      <c r="C7" s="2">
        <f>A3/1*1</f>
        <v>1</v>
      </c>
      <c r="D7" t="s">
        <v>0</v>
      </c>
      <c r="E7" s="3" t="s">
        <v>12</v>
      </c>
      <c r="F7" s="2" t="s">
        <v>12</v>
      </c>
      <c r="G7" s="2">
        <f>(445464/100)</f>
        <v>4454.6400000000003</v>
      </c>
      <c r="H7" s="2">
        <f>C7*G7</f>
        <v>4454.6400000000003</v>
      </c>
    </row>
    <row r="8" spans="1:10">
      <c r="B8" s="1" t="s">
        <v>13</v>
      </c>
      <c r="H8" s="4">
        <f>SUM(H7:H7)</f>
        <v>4454.6400000000003</v>
      </c>
      <c r="J8" s="4">
        <f>H8*1.21</f>
        <v>5390.1144000000004</v>
      </c>
    </row>
    <row r="9" spans="1:10">
      <c r="A9" s="1" t="s">
        <v>14</v>
      </c>
      <c r="B9" s="1" t="s">
        <v>15</v>
      </c>
      <c r="H9" s="4" t="str">
        <f ca="1">H6+H8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27</vt:i4>
      </vt:variant>
    </vt:vector>
  </HeadingPairs>
  <TitlesOfParts>
    <vt:vector size="27" baseType="lpstr"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D11</vt:lpstr>
      <vt:lpstr>D12</vt:lpstr>
      <vt:lpstr>D13</vt:lpstr>
      <vt:lpstr>D14</vt:lpstr>
      <vt:lpstr>D15</vt:lpstr>
      <vt:lpstr>D16</vt:lpstr>
      <vt:lpstr>D17</vt:lpstr>
      <vt:lpstr>D18</vt:lpstr>
      <vt:lpstr>D19</vt:lpstr>
      <vt:lpstr>D20</vt:lpstr>
      <vt:lpstr>D21</vt:lpstr>
      <vt:lpstr>D22</vt:lpstr>
      <vt:lpstr>D23</vt:lpstr>
      <vt:lpstr>D24</vt:lpstr>
      <vt:lpstr>D25</vt:lpstr>
      <vt:lpstr>D26</vt:lpstr>
      <vt:lpstr>D27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Boudewijn</dc:creator>
  <cp:lastModifiedBy>Simone Calis</cp:lastModifiedBy>
  <dcterms:created xsi:type="dcterms:W3CDTF">2023-04-24T14:38:00Z</dcterms:created>
  <dcterms:modified xsi:type="dcterms:W3CDTF">2023-04-26T13:55:35Z</dcterms:modified>
</cp:coreProperties>
</file>