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unitedqualitybv.sharepoint.com/klanten/Docs/Boxtel/EA inzameling en verwerking OPK (971)/03. Tech bestek/Aanpassing/"/>
    </mc:Choice>
  </mc:AlternateContent>
  <xr:revisionPtr revIDLastSave="0" documentId="14_{050CB95F-7F36-4544-853E-48348CCBF172}" xr6:coauthVersionLast="47" xr6:coauthVersionMax="47" xr10:uidLastSave="{00000000-0000-0000-0000-000000000000}"/>
  <bookViews>
    <workbookView xWindow="-120" yWindow="-120" windowWidth="29040" windowHeight="15840" tabRatio="840" xr2:uid="{00000000-000D-0000-FFFF-FFFF00000000}"/>
  </bookViews>
  <sheets>
    <sheet name="Voorblad" sheetId="18" r:id="rId1"/>
    <sheet name="1. Kwal.gunningscriteria P1" sheetId="30" r:id="rId2"/>
    <sheet name="2. Inschrijfprijs P1" sheetId="27" r:id="rId3"/>
    <sheet name="3. Fictieve inschrijfprijs P1" sheetId="25" r:id="rId4"/>
  </sheets>
  <definedNames>
    <definedName name="_xlnm.Print_Area" localSheetId="1">'1. Kwal.gunningscriteria P1'!$A$1:$J$59</definedName>
    <definedName name="_xlnm.Print_Area" localSheetId="2">'2. Inschrijfprijs P1'!$A$1:$F$49</definedName>
    <definedName name="_xlnm.Print_Area" localSheetId="3">'3. Fictieve inschrijfprijs P1'!$A$1:$C$7</definedName>
    <definedName name="_xlnm.Print_Area" localSheetId="0">Voorblad!$B$2:$I$23</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 i="30" l="1"/>
  <c r="F32" i="30" s="1"/>
  <c r="F38" i="30"/>
  <c r="F37" i="30"/>
  <c r="F35" i="30"/>
  <c r="F34" i="30"/>
  <c r="F33" i="30"/>
  <c r="F31" i="30"/>
  <c r="F30" i="30"/>
  <c r="D11" i="27"/>
  <c r="G36" i="30" l="1"/>
  <c r="G28" i="30"/>
  <c r="E15" i="30" a="1"/>
  <c r="E15" i="30" s="1"/>
  <c r="E9" i="30"/>
  <c r="E3" i="30"/>
  <c r="F18" i="27" l="1"/>
  <c r="F19" i="27" s="1"/>
  <c r="F7" i="27" l="1"/>
  <c r="F6" i="27"/>
  <c r="G54" i="30" l="1"/>
  <c r="C3" i="25" s="1"/>
  <c r="F5" i="27"/>
  <c r="F11" i="27" l="1"/>
  <c r="F4" i="27"/>
  <c r="F13" i="27" l="1"/>
  <c r="F22" i="27" l="1"/>
  <c r="C4" i="25" s="1"/>
  <c r="C6"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<sst xmlns="http://schemas.openxmlformats.org/spreadsheetml/2006/main" count="244" uniqueCount="174">
  <si>
    <t>Inhoud:</t>
  </si>
  <si>
    <t>Nr.</t>
  </si>
  <si>
    <t>B</t>
  </si>
  <si>
    <t>C</t>
  </si>
  <si>
    <t>D</t>
  </si>
  <si>
    <t>E</t>
  </si>
  <si>
    <t>….....................................................................................................</t>
  </si>
  <si>
    <t>NR.</t>
  </si>
  <si>
    <t>Omschrijving</t>
  </si>
  <si>
    <t>Eenheid</t>
  </si>
  <si>
    <t>PR-1</t>
  </si>
  <si>
    <t>,</t>
  </si>
  <si>
    <t>PR-2</t>
  </si>
  <si>
    <t>PR-3</t>
  </si>
  <si>
    <t>Naam</t>
  </si>
  <si>
    <t>Adres</t>
  </si>
  <si>
    <t>Postcode</t>
  </si>
  <si>
    <t>Plaats</t>
  </si>
  <si>
    <t>Eigenaar</t>
  </si>
  <si>
    <t>PR-5</t>
  </si>
  <si>
    <t>PR-6</t>
  </si>
  <si>
    <t>PR-7</t>
  </si>
  <si>
    <t>PR-8</t>
  </si>
  <si>
    <t>PR-9</t>
  </si>
  <si>
    <t>PR-10</t>
  </si>
  <si>
    <t>PR-11</t>
  </si>
  <si>
    <t>PR-12</t>
  </si>
  <si>
    <t xml:space="preserve">Voorwaarden </t>
  </si>
  <si>
    <t>Voorwaarde</t>
  </si>
  <si>
    <t>ALG</t>
  </si>
  <si>
    <t>Inschrijver past, op straffe van uitsluiting, alleen de geel gearceerde cellen aan. Inschrijver moet alle geel gearceerde cellen invullen. Alle door inschrijver ingevulde waarden moeten correct en ondubbelzinnig zijn.</t>
  </si>
  <si>
    <t>Inschrijver geeft hier zijn naam op.</t>
  </si>
  <si>
    <t xml:space="preserve">Vaste prijs per eenheid conform alle voorwaarden uit het programma van eisen en de overige aanbestedingsdocumenten. De kosten voor opdrachtgever moet inschrijver invullen als een 'positief' getal t.b.v. een juiste prijsberekening. </t>
  </si>
  <si>
    <t xml:space="preserve">De genoemde aantallen worden gebruikt voor de beoordeling. Aan de genoemde aantallen kunnen geen rechten worden ontleend. Inschrijver voert de dienstverlening, ongeacht de daadwerkelijke aantallen, uit tegen de vaste eenheidsprijzen zoals in dit formulier aangegeven. </t>
  </si>
  <si>
    <t xml:space="preserve">NR. </t>
  </si>
  <si>
    <t>Behaalde fictieve korting</t>
  </si>
  <si>
    <t>Prijs</t>
  </si>
  <si>
    <t>Inschrijfprijs</t>
  </si>
  <si>
    <t xml:space="preserve">Dit subtotaal voor het onderdeel verwerking en opbrengsten van OPK wordt gebruikt voor de beoordeling van het onderdeel prijs. </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</si>
  <si>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</si>
  <si>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</si>
  <si>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</si>
  <si>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</si>
  <si>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</si>
  <si>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</si>
  <si>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</si>
  <si>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KG-3</t>
  </si>
  <si>
    <t>1. Kwalitatieve gunningcriteria perceel 1</t>
  </si>
  <si>
    <t>2. Inschrijfprijs perceel 1</t>
  </si>
  <si>
    <t>3. Fictieve inschrijfprijs perceel 1</t>
  </si>
  <si>
    <t>Naam inschrijver (A):</t>
  </si>
  <si>
    <t>Prijs per eenheid (B) excl. btw</t>
  </si>
  <si>
    <t>Aantal (C)</t>
  </si>
  <si>
    <t>Subtotaal (BxC) excl. btw</t>
  </si>
  <si>
    <t>Deel II: Prijs verwerking en opbrengsten OPK</t>
  </si>
  <si>
    <t>Prijs per eenheid (B)</t>
  </si>
  <si>
    <t>Prijs per eenheid (F) excl. btw</t>
  </si>
  <si>
    <t>Subtotaal (FxC) excl. btw</t>
  </si>
  <si>
    <t>Subtotaal Deel II: Prijs verwerking en opbrengsten OPK (G)</t>
  </si>
  <si>
    <r>
      <rPr>
        <b/>
        <u/>
        <sz val="12"/>
        <color rgb="FFFFFFFF"/>
        <rFont val="Century Gothic"/>
        <family val="2"/>
      </rPr>
      <t>Inschrijfprijs (H)</t>
    </r>
    <r>
      <rPr>
        <b/>
        <sz val="12"/>
        <color rgb="FFFFFFFF"/>
        <rFont val="Century Gothic"/>
        <family val="2"/>
      </rPr>
      <t>: 
Subtotaal deel I + Subtotaal Deel II</t>
    </r>
  </si>
  <si>
    <t xml:space="preserve">Eerste overslaglocatie(s)/ontvangstlocatie(s) (I) </t>
  </si>
  <si>
    <t xml:space="preserve">Verwerkingslocatie(s) (J) </t>
  </si>
  <si>
    <t xml:space="preserve">A </t>
  </si>
  <si>
    <t>F</t>
  </si>
  <si>
    <t>G</t>
  </si>
  <si>
    <t>H</t>
  </si>
  <si>
    <t>I</t>
  </si>
  <si>
    <t>J</t>
  </si>
  <si>
    <t>Deel I: Prijs inzameling OPK</t>
  </si>
  <si>
    <t>Vraagstelling</t>
  </si>
  <si>
    <t>Antwoord (aantal invullen):</t>
  </si>
  <si>
    <t>In welk contractjaar is/zijn deze beschikbaar? (antwoord: meerkeuze)</t>
  </si>
  <si>
    <t>Hoeveel unieke inzamelvoertuigen zet inschrijver -standaard tijdens de initiele contractduur- in voor uitvoering van de opdracht?</t>
  </si>
  <si>
    <t>Hoeveel van de in vraag A benoemde inzamelvoertuigen voldoen aan:</t>
  </si>
  <si>
    <t>Euro VI op Biodiesel (Fame 97%, HVO 3%)</t>
  </si>
  <si>
    <t>[invullen door inschrijver]</t>
  </si>
  <si>
    <t>Euro VI op CNG</t>
  </si>
  <si>
    <t>Euro VI op BioCNG</t>
  </si>
  <si>
    <t>Euro VI op LNG</t>
  </si>
  <si>
    <t>Euro VI op Bio LNG</t>
  </si>
  <si>
    <t>Hoeveel van de in vraag A benoemde inzamelvoertuigen zijn:</t>
  </si>
  <si>
    <t>Volledig elektrisch</t>
  </si>
  <si>
    <t>Volledig aangedreven op waterstof</t>
  </si>
  <si>
    <t>Nee. Inzet van Euro VI op diesel (conform programma van eisen)</t>
  </si>
  <si>
    <t>N.v.t. (inschrijver zet dit type inzamelvoertuig niet in)</t>
  </si>
  <si>
    <t>Ja. Inzet van Euro VI op Biodiesel (Fame 97%, HVO 3%)</t>
  </si>
  <si>
    <t>5% tot 15%</t>
  </si>
  <si>
    <t>Ja. Inzet van Euro VI op HVO</t>
  </si>
  <si>
    <t>16% tot 30%</t>
  </si>
  <si>
    <t>Ja. Inzet van Euro VI op CNG</t>
  </si>
  <si>
    <t>3e</t>
  </si>
  <si>
    <t>31% tot 45%</t>
  </si>
  <si>
    <t>Ja. Inzet van Euro VI op BioCNG</t>
  </si>
  <si>
    <t>46% tot 60%</t>
  </si>
  <si>
    <t>Ja. Inzet van Euro VI op LNG</t>
  </si>
  <si>
    <t>61% tot 75%</t>
  </si>
  <si>
    <t>Ja. Inzet van Euro VI op Bio LNG</t>
  </si>
  <si>
    <t>Meer dan 75%</t>
  </si>
  <si>
    <t>Nee.</t>
  </si>
  <si>
    <t>Ja. Volledig elektrisch.</t>
  </si>
  <si>
    <t>5% tot 10%</t>
  </si>
  <si>
    <t>Ja. Op waterstof.</t>
  </si>
  <si>
    <t>11% tot 25%</t>
  </si>
  <si>
    <t>Meer dan 25%</t>
  </si>
  <si>
    <t>KG-1</t>
  </si>
  <si>
    <t>KG-2</t>
  </si>
  <si>
    <t>(Gele cellen) In te vullen door inschrijver</t>
  </si>
  <si>
    <t>PR-4</t>
  </si>
  <si>
    <t>maand</t>
  </si>
  <si>
    <t>rit</t>
  </si>
  <si>
    <t>ton</t>
  </si>
  <si>
    <t>Marktprijs per 08-06-2022 (slotdatum)
Bron: Bontprijs (1.01/1.02) Nederland / België - HOOG zoals vermeld in de Marktberichten Oud Papier en gepubliceerd door de MRB</t>
  </si>
  <si>
    <t>Extra toeslag of afslag op de marktprijs OPK voor de verwerking en vermarkting van het OPK)  (Bij extra opbrengst invullen met een - teken)</t>
  </si>
  <si>
    <t>Personeel dat wordt ingezet bij de uitvoering van de opdracht heeft een training gevolgd en succesvol afgerond die gebaseerd is op de principes van "Het nieuwe rijden" of een daarmee tenminste gelijkwaardige training (www.hetnieuwerijden.nl). Ook tijdelijk personeel dient vakbekwaam te zijn en de training "Het nieuwe rijden" of een gelijkwaardige training  gevolgd te hebben.</t>
  </si>
  <si>
    <t>Personeel dat wordt ingezet bij de uitvoering van de opdracht heeft een training succesvol afgerond die gebaseerd is op de principes van Code 95 "Professioneel voertuigbeheersing, kijktechnieken en defensief rijgedrag" of een daarmee tenminste gelijkwaardige training. Ook tijdelijk personeel  c.q. vervangend personeel dient vakbekwaam te zijn en de training "Professioneel voertuigbeheersing, kijktechnieken en defensief rijgedrag" of een gelijkwaardige training gevolgd te hebbenn.</t>
  </si>
  <si>
    <t>Max. kwaliteitswaarde (maximaal te behalen fictieve korting)</t>
  </si>
  <si>
    <t>Toekennen van de score</t>
  </si>
  <si>
    <t xml:space="preserve">Beschikt inschrijver over een CO2 Prestatieladder certificering?
</t>
  </si>
  <si>
    <t>A) Nee</t>
  </si>
  <si>
    <t>B) Ja</t>
  </si>
  <si>
    <t>Antwoordoptie A = Geen fictieve korting
Antwoordoptie B = 100% van de maximale kwaliteitswaarde</t>
  </si>
  <si>
    <t>Maximale kwaliteitswaarde (maximaal te behalen fictieve korting)</t>
  </si>
  <si>
    <t>KG-4 A</t>
  </si>
  <si>
    <t>KG-4 B</t>
  </si>
  <si>
    <t>KG-4 B1</t>
  </si>
  <si>
    <t>KG-4 B2</t>
  </si>
  <si>
    <t>KG-4 B3</t>
  </si>
  <si>
    <t>KG-4 B4</t>
  </si>
  <si>
    <t>KG-4 B5</t>
  </si>
  <si>
    <t>KG-4 B6</t>
  </si>
  <si>
    <t>KG-4 B7</t>
  </si>
  <si>
    <t>KG-4 C</t>
  </si>
  <si>
    <t>KG-4 C1</t>
  </si>
  <si>
    <t>KG-4 C2</t>
  </si>
  <si>
    <t>Subtotaal Deel I: Inschrijfprijs inzameling (E)</t>
  </si>
  <si>
    <t>Optioneel (D): Optioneel af te roepen door opdrachtgever als een vereniging besluit te stoppen met de inzamelactiviteiten
Deze prijs weegt 100% mee in de beoordeling van de inschrijfprijs</t>
  </si>
  <si>
    <t>Antwoordoptie A = 0 punten
Antwoordoptie B = 20% van de maximale kwaliteitswaarde
Antwoordoptie C = 40% van de maximale kwaliteitswaarde
Antwoordoptie D = 60% van de maximale kwaliteitswaarde
Antwoordoptie E = 80% van de maximale kwaliteitswaarde
Antwoordoptie F = 100% van de maximale kwaliteitswaarde</t>
  </si>
  <si>
    <t>Op welk percentage van de maandelijkse inzamelroutes wordt dit inzamelvoertuig ingezet? (antwoord: meerkeuze)</t>
  </si>
  <si>
    <t>Behaalde totale fictieve korting (totaal behaalde kwaliteitswaarde:</t>
  </si>
  <si>
    <t>Inzamelkosten OPK van de huis-aan-huis inzameling per jaar inzake de uitvoering met behulp van vrijwilligers van 19 verenigingen</t>
  </si>
  <si>
    <t xml:space="preserve">Inzamelkosten OPK per jaar van de huis-aan-huis inzameling inzake de uitvoering zonder de inzet van vrijwilligers van verenigingen (inschrijver voert uit) in de nieuwbouwwijk Heem van Selis en het gebied dat voorheen ingezameld werd door de Witte Merel </t>
  </si>
  <si>
    <t>1e of 2e</t>
  </si>
  <si>
    <t>Maximale totale fictieve korting 
(totaal maximaal te behalen kwaliteitswaarde KG-1 t/m KG-4):</t>
  </si>
  <si>
    <t>Euro VI op HVO-100</t>
  </si>
  <si>
    <t>Euro VI op diesel (geëist conform Programma van eisen)</t>
  </si>
  <si>
    <t>vanaf 4e</t>
  </si>
  <si>
    <t>Toelichting op de wijze van beoordelen: zie aanbestedingsleidraad hoofdstuk V "Gunning". 
Antwoordinstructie: In separaat PDF- en Excel-document bijvoegen als document 04A aan de inschrijving.</t>
  </si>
  <si>
    <t>Transportkosten van de drie afzetcontainers van de verenigingen naar de verwerkingslocatie</t>
  </si>
  <si>
    <t xml:space="preserve">Inzamelkosten OPK (huis-aan-huis inzameling) per jaar inzake de uitvoering van de inzameling van de route van 1 vereniging zonder de inzet van vrijwilligers van verenigingen (beladers van inschrijver). </t>
  </si>
  <si>
    <t xml:space="preserve">Dit subtotaal voor het onderdeel inzameling en transport van OPK wordt gebruikt voor de beoordeling van het onderdeel prijs. </t>
  </si>
  <si>
    <t>De eenheidsprijs voor de genoemde optie wordt 100% meegewogen in de beoordeling van het onderdeel prijs. De eenheidsprijs bij PR-5 is dezelfde prijs als die inschrijver invult bij PR-2 (wordt automatisch ingevuld).</t>
  </si>
  <si>
    <t xml:space="preserve">De inschrijfprijs bestaat uit het Subtotaal Deel I en Subtotaal Deel II (bij elkaar opgeteld). De inschrijfprijs wordt gebruikt voor de beoordeling om de beste prijs-kwaliteitverhouding te kunnen vaststellen.  </t>
  </si>
  <si>
    <t>Inschrijver vermeldt de correcte NAW-gegevens van de overslaglocatie(s) die als eerste ontvangstlocatie(s) voor het ingezamelde OPK gebruikt zal / zullen worden, alsmede de eigenaar van de overslaglocatie(s).</t>
  </si>
  <si>
    <t>Inschrijver vermeldt de correcte NAW-gegevens van de verwerkingslocatie(s) die als verwerkingslocatie(s) voor het ingezamelde OPK gebruikt zal / zullen worden, alsmede de eigenaar van de verwerkingslocatie(s).</t>
  </si>
  <si>
    <t>KG</t>
  </si>
  <si>
    <t>Antwoord
(meerkeuze)</t>
  </si>
  <si>
    <t xml:space="preserve">Naam inschrijver: </t>
  </si>
  <si>
    <t>wha, per jaar</t>
  </si>
  <si>
    <t xml:space="preserve">Vaste prijs per eenheid conform alle voorwaarden uit het Programma van eisen en de overige aanbestedingsdocumenten. In cel D18 moet inschrijver de kosten voor opdrachtgever invullen als een 'positief' getal t.b.v. een juiste prijsberekening. Bij opbrengsten voor opdrachtgever dient inschrijver hier de prijs in te vullen met een "min" teken (negatief getal) t.b.v. een juiste prijsberekening. </t>
  </si>
  <si>
    <t>Fictieve inschrijfrpijs</t>
  </si>
  <si>
    <t>PR-13</t>
  </si>
  <si>
    <t>PR-14</t>
  </si>
  <si>
    <t>PR-15</t>
  </si>
  <si>
    <t>Kosten per maand voor het beschikbaar stellen (t.b.v. de inzameling van OPK op minimaal 1 dag, zie eis A-47 van het Programma van eisen)  van drie afzetcontainers t.b.v. de inzameling van 3 verenigingen</t>
  </si>
  <si>
    <t>Toelichting behaalde fictieve korting</t>
  </si>
  <si>
    <t>Indien inschrijver kolom C, D en E juist invult, wordt kolom G berekend. 
De volgende wegingsfactoren worden bij de B vragen toegepast:
-B1: 0
-B2: 0,9
-B3: 1
-B4: 0,4
-B5: 0,8
-B6: 0,4
-B7: 0,8
Deze factoren worden vermenigvuldigd met een waardering voor het ingangsjaar:
- 1e en 2e jaar: 1
- 3e jaar: 0,8
- vanaf 4e jaar: 0,5</t>
  </si>
  <si>
    <t>Vervolgens wordt dit vermenigvuldigd met het inzetpercentage:
5% tot 15%: 0,15
16% tot 30%: 0,3
31% tot 45%: 0,45
46% tot 60%: 0,6
61% tot 75%: 0,75
Meer dan 75%: 1
Het resultaat wordt per ingezet voertuig opgeteld en gedeeld door het totaal aantal voertuigen en vervolgens vermenigvuldigd met € -20.000,00.</t>
  </si>
  <si>
    <t>Indien inschrijver kolom C, D en E juist invult, wordt kolom G berekend. 
De volgende wegingsfactoren worden bij de C vragen toegepast:
-C1: 1
-C2: 1
Deze factoren worden vermenigvuldigd met een waardering voor het ingangsjaar:
- 1e en 2e jaar: 1
- 3e jaar: 0,8
- vanaf 4e jaar: 0,6</t>
  </si>
  <si>
    <t>Vervolgens wordt dit vermenigvuldigd met het inzetpercentage:
5% tot 10%: 0,6
11% tot 25%: 0,8
Meer dan 25%: 1
Het resultaat wordt per ingezet voertuig opgeteld en gedeeld door het totaal aantal voertuigen en vervolgens vermenigvuldigd met € -30.000,00.</t>
  </si>
  <si>
    <t>….......................................................................................</t>
  </si>
  <si>
    <r>
      <t xml:space="preserve">Bijlage 04A - Gunningscriteria
2. Inschrijfprijs - Perceel 1 </t>
    </r>
    <r>
      <rPr>
        <b/>
        <sz val="14"/>
        <color rgb="FFFF0000"/>
        <rFont val="Century Gothic"/>
        <family val="2"/>
      </rPr>
      <t>(aangepast dd. 18-07-2022)</t>
    </r>
  </si>
  <si>
    <r>
      <t xml:space="preserve">Bijlage 04A - Gunningscriteria
3. Fictieve inschrijfprijs - Perceel 1 </t>
    </r>
    <r>
      <rPr>
        <b/>
        <sz val="14"/>
        <color rgb="FFFF0000"/>
        <rFont val="Century Gothic"/>
        <family val="2"/>
      </rPr>
      <t>(aangepast dd. 18-07-2022)</t>
    </r>
  </si>
  <si>
    <r>
      <t>Europese openbare aanbesteding
 Inzameling en verwerking van OPK
04A- Gunningscriteria perceel 1 (gemeente Boxtel)</t>
    </r>
    <r>
      <rPr>
        <b/>
        <sz val="12"/>
        <color rgb="FFFF0000"/>
        <rFont val="Century Gothic"/>
        <family val="2"/>
      </rPr>
      <t xml:space="preserve"> - aangepast bij (tussentijdse) Nota van inlichtingen dd. 18 juli 2022
</t>
    </r>
  </si>
  <si>
    <r>
      <t xml:space="preserve">Bijlage 04A - Gunningscriteria
1. Kwalitatieve gunningscriteria - Perceel 1 </t>
    </r>
    <r>
      <rPr>
        <b/>
        <sz val="14"/>
        <color rgb="FFFF0000"/>
        <rFont val="Century Gothic"/>
        <family val="2"/>
      </rPr>
      <t>(aangepast dd. 
 18-07-2022)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</si>
</sst>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65" x14ac:knownFonts="1">
    <font>
      <sz val="10"/>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b/>
      <sz val="9"/>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4"/>
      <color theme="0"/>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b/>
      <sz val="14"/>
      <color indexed="9"/>
      <name val="Century Gothic"/>
      <family val="2"/>
    </font>
    <font>
      <b/>
      <sz val="14"/>
      <name val="Century Gothic"/>
      <family val="2"/>
    </font>
    <font>
      <sz val="11"/>
      <name val="Century Gothic"/>
      <family val="2"/>
    </font>
    <font>
      <b/>
      <sz val="11"/>
      <color theme="0"/>
      <name val="Century Gothic"/>
      <family val="2"/>
    </font>
    <font>
      <sz val="9"/>
      <color rgb="FFFF0000"/>
      <name val="Century Gothic"/>
      <family val="2"/>
    </font>
    <font>
      <sz val="9"/>
      <color rgb="FF000000"/>
      <name val="Century Gothic"/>
      <family val="2"/>
    </font>
    <font>
      <sz val="11"/>
      <color theme="1"/>
      <name val="Century Gothic"/>
      <family val="2"/>
    </font>
    <font>
      <b/>
      <sz val="12"/>
      <color theme="1"/>
      <name val="Century Gothic"/>
      <family val="2"/>
    </font>
    <font>
      <b/>
      <sz val="12"/>
      <color rgb="FFFFFFFF"/>
      <name val="Century Gothic"/>
      <family val="2"/>
    </font>
    <font>
      <b/>
      <u/>
      <sz val="12"/>
      <color rgb="FFFFFFFF"/>
      <name val="Century Gothic"/>
      <family val="2"/>
    </font>
    <font>
      <b/>
      <sz val="11"/>
      <color theme="1"/>
      <name val="Century Gothic"/>
      <family val="2"/>
    </font>
    <font>
      <b/>
      <sz val="12"/>
      <color theme="0"/>
      <name val="Century Gothic"/>
      <family val="2"/>
    </font>
    <font>
      <b/>
      <sz val="9"/>
      <color theme="0"/>
      <name val="Century Gothic"/>
      <family val="2"/>
    </font>
    <font>
      <b/>
      <sz val="11"/>
      <name val="Century Gothic"/>
      <family val="2"/>
    </font>
    <font>
      <sz val="11"/>
      <color theme="1"/>
      <name val="Cambria"/>
      <family val="2"/>
      <scheme val="major"/>
    </font>
    <font>
      <sz val="8"/>
      <color theme="1"/>
      <name val="Century Gothic"/>
      <family val="2"/>
    </font>
    <font>
      <b/>
      <sz val="10"/>
      <color rgb="FFFFFFFF"/>
      <name val="Century Gothic"/>
      <family val="2"/>
    </font>
    <font>
      <b/>
      <sz val="10"/>
      <color rgb="FFFF0000"/>
      <name val="Century Gothic"/>
      <family val="2"/>
    </font>
    <font>
      <b/>
      <sz val="10"/>
      <color indexed="9"/>
      <name val="Century Gothic"/>
      <family val="2"/>
    </font>
    <font>
      <b/>
      <sz val="10"/>
      <color theme="0"/>
      <name val="Century Gothic"/>
      <family val="2"/>
    </font>
    <font>
      <sz val="11"/>
      <color theme="0"/>
      <name val="Century Gothic"/>
      <family val="2"/>
    </font>
    <font>
      <b/>
      <sz val="12"/>
      <color rgb="FFFF0000"/>
      <name val="Century Gothic"/>
      <family val="2"/>
    </font>
    <font>
      <b/>
      <sz val="14"/>
      <color rgb="FFFF000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rgb="FFFF0000"/>
        <bgColor indexed="64"/>
      </patternFill>
    </fill>
    <fill>
      <patternFill patternType="solid">
        <fgColor indexed="44"/>
        <bgColor indexed="64"/>
      </patternFill>
    </fill>
    <fill>
      <patternFill patternType="solid">
        <fgColor theme="5"/>
        <bgColor indexed="64"/>
      </patternFill>
    </fill>
    <fill>
      <patternFill patternType="solid">
        <fgColor theme="5" tint="0.59999389629810485"/>
        <bgColor indexed="64"/>
      </patternFill>
    </fill>
    <fill>
      <patternFill patternType="lightUp"/>
    </fill>
    <fill>
      <patternFill patternType="solid">
        <fgColor theme="4" tint="0.39997558519241921"/>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right/>
      <top/>
      <bottom style="thick">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777">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2"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3" fillId="0" borderId="0"/>
    <xf numFmtId="0" fontId="5" fillId="0" borderId="0"/>
    <xf numFmtId="0" fontId="31"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2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31" fillId="0" borderId="0"/>
    <xf numFmtId="0" fontId="5"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31" fillId="0" borderId="0" applyFont="0" applyFill="0" applyBorder="0" applyAlignment="0" applyProtection="0"/>
    <xf numFmtId="44" fontId="4"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33"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3" fillId="0" borderId="0"/>
    <xf numFmtId="0" fontId="2" fillId="0" borderId="0"/>
  </cellStyleXfs>
  <cellXfs count="325">
    <xf numFmtId="0" fontId="0" fillId="0" borderId="0" xfId="0"/>
    <xf numFmtId="0" fontId="6" fillId="27" borderId="37" xfId="588" applyFont="1" applyFill="1" applyBorder="1" applyAlignment="1" applyProtection="1">
      <alignment horizontal="center" vertical="center" wrapText="1"/>
      <protection locked="0"/>
    </xf>
    <xf numFmtId="0" fontId="6" fillId="27" borderId="38" xfId="588" applyFont="1" applyFill="1" applyBorder="1" applyAlignment="1" applyProtection="1">
      <alignment horizontal="center" vertical="center" wrapText="1"/>
      <protection locked="0"/>
    </xf>
    <xf numFmtId="0" fontId="6" fillId="27" borderId="38" xfId="588" applyFont="1" applyFill="1" applyBorder="1" applyAlignment="1" applyProtection="1">
      <alignment horizontal="center" vertical="center"/>
      <protection locked="0"/>
    </xf>
    <xf numFmtId="0" fontId="6" fillId="27" borderId="38" xfId="588" applyFont="1" applyFill="1" applyBorder="1" applyAlignment="1" applyProtection="1">
      <alignment horizontal="left" vertical="center"/>
      <protection locked="0"/>
    </xf>
    <xf numFmtId="0" fontId="6" fillId="27" borderId="16" xfId="588" applyFont="1" applyFill="1" applyBorder="1" applyAlignment="1" applyProtection="1">
      <alignment horizontal="center" vertical="center" wrapText="1"/>
      <protection locked="0"/>
    </xf>
    <xf numFmtId="0" fontId="6" fillId="27" borderId="10" xfId="588" applyFont="1" applyFill="1" applyBorder="1" applyAlignment="1" applyProtection="1">
      <alignment horizontal="center" vertical="center" wrapText="1"/>
      <protection locked="0"/>
    </xf>
    <xf numFmtId="0" fontId="6" fillId="27" borderId="10" xfId="588" applyFont="1" applyFill="1" applyBorder="1" applyAlignment="1" applyProtection="1">
      <alignment horizontal="center" vertical="center"/>
      <protection locked="0"/>
    </xf>
    <xf numFmtId="0" fontId="6" fillId="27" borderId="10" xfId="588" applyFont="1" applyFill="1" applyBorder="1" applyAlignment="1" applyProtection="1">
      <alignment horizontal="left" vertical="center"/>
      <protection locked="0"/>
    </xf>
    <xf numFmtId="0" fontId="6" fillId="27" borderId="37" xfId="587" applyFont="1" applyFill="1" applyBorder="1" applyAlignment="1" applyProtection="1">
      <alignment horizontal="center" vertical="center" wrapText="1"/>
      <protection locked="0"/>
    </xf>
    <xf numFmtId="0" fontId="6" fillId="27" borderId="38" xfId="587" applyFont="1" applyFill="1" applyBorder="1" applyAlignment="1" applyProtection="1">
      <alignment horizontal="center" vertical="center" wrapText="1"/>
      <protection locked="0"/>
    </xf>
    <xf numFmtId="0" fontId="6" fillId="27" borderId="38" xfId="587" applyFont="1" applyFill="1" applyBorder="1" applyAlignment="1" applyProtection="1">
      <alignment horizontal="center" vertical="center"/>
      <protection locked="0"/>
    </xf>
    <xf numFmtId="0" fontId="6" fillId="27" borderId="38" xfId="587" applyFont="1" applyFill="1" applyBorder="1" applyAlignment="1" applyProtection="1">
      <alignment horizontal="left" vertical="center"/>
      <protection locked="0"/>
    </xf>
    <xf numFmtId="0" fontId="6" fillId="27" borderId="16" xfId="587" applyFont="1" applyFill="1" applyBorder="1" applyAlignment="1" applyProtection="1">
      <alignment horizontal="center" vertical="center" wrapText="1"/>
      <protection locked="0"/>
    </xf>
    <xf numFmtId="0" fontId="6" fillId="27" borderId="10" xfId="587" applyFont="1" applyFill="1" applyBorder="1" applyAlignment="1" applyProtection="1">
      <alignment horizontal="center" vertical="center" wrapText="1"/>
      <protection locked="0"/>
    </xf>
    <xf numFmtId="0" fontId="6" fillId="27" borderId="10" xfId="587" applyFont="1" applyFill="1" applyBorder="1" applyAlignment="1" applyProtection="1">
      <alignment horizontal="center" vertical="center"/>
      <protection locked="0"/>
    </xf>
    <xf numFmtId="0" fontId="6" fillId="27" borderId="10" xfId="587" applyFont="1" applyFill="1" applyBorder="1" applyAlignment="1" applyProtection="1">
      <alignment horizontal="left" vertical="center"/>
      <protection locked="0"/>
    </xf>
    <xf numFmtId="164" fontId="35" fillId="0" borderId="35" xfId="391" applyFont="1" applyFill="1" applyBorder="1" applyAlignment="1" applyProtection="1">
      <alignment vertical="center"/>
    </xf>
    <xf numFmtId="164" fontId="0" fillId="0" borderId="37" xfId="391" applyFont="1" applyBorder="1" applyAlignment="1" applyProtection="1">
      <alignment vertical="center"/>
    </xf>
    <xf numFmtId="164" fontId="0" fillId="0" borderId="16" xfId="391" applyFont="1" applyBorder="1" applyAlignment="1" applyProtection="1">
      <alignment vertical="center"/>
    </xf>
    <xf numFmtId="164" fontId="29" fillId="0" borderId="0" xfId="391" applyFont="1" applyBorder="1" applyAlignment="1" applyProtection="1">
      <alignment vertical="center"/>
    </xf>
    <xf numFmtId="0" fontId="6" fillId="0" borderId="0" xfId="547" applyFont="1" applyAlignment="1">
      <alignment vertical="center"/>
    </xf>
    <xf numFmtId="0" fontId="6" fillId="0" borderId="0" xfId="547" applyFont="1" applyAlignment="1">
      <alignment horizontal="center" vertical="center"/>
    </xf>
    <xf numFmtId="0" fontId="56" fillId="0" borderId="0" xfId="567" applyFont="1" applyAlignment="1">
      <alignment vertical="center"/>
    </xf>
    <xf numFmtId="0" fontId="44" fillId="0" borderId="0" xfId="547" applyFont="1" applyAlignment="1">
      <alignment vertical="center"/>
    </xf>
    <xf numFmtId="0" fontId="30" fillId="0" borderId="0" xfId="547" applyFont="1" applyAlignment="1">
      <alignment vertical="center"/>
    </xf>
    <xf numFmtId="0" fontId="30" fillId="0" borderId="0" xfId="547" applyFont="1" applyAlignment="1">
      <alignment vertical="center" wrapText="1"/>
    </xf>
    <xf numFmtId="165" fontId="45" fillId="30" borderId="46" xfId="775" applyNumberFormat="1" applyFont="1" applyFill="1" applyBorder="1" applyAlignment="1">
      <alignment horizontal="center" vertical="center" wrapText="1"/>
    </xf>
    <xf numFmtId="0" fontId="55" fillId="29" borderId="15" xfId="548" applyFont="1" applyFill="1" applyBorder="1" applyAlignment="1">
      <alignment horizontal="left" vertical="top" wrapText="1"/>
    </xf>
    <xf numFmtId="0" fontId="55" fillId="29" borderId="16" xfId="548" applyFont="1" applyFill="1" applyBorder="1" applyAlignment="1">
      <alignment vertical="center" wrapText="1"/>
    </xf>
    <xf numFmtId="0" fontId="6" fillId="0" borderId="36" xfId="547" applyFont="1" applyBorder="1" applyAlignment="1">
      <alignment vertical="center"/>
    </xf>
    <xf numFmtId="0" fontId="6" fillId="0" borderId="35" xfId="547" applyFont="1" applyBorder="1" applyAlignment="1">
      <alignment vertical="center"/>
    </xf>
    <xf numFmtId="0" fontId="6" fillId="0" borderId="34" xfId="547" applyFont="1" applyBorder="1" applyAlignment="1">
      <alignment vertical="center"/>
    </xf>
    <xf numFmtId="0" fontId="6" fillId="0" borderId="33" xfId="547" applyFont="1" applyBorder="1" applyAlignment="1">
      <alignment vertical="center"/>
    </xf>
    <xf numFmtId="0" fontId="6" fillId="0" borderId="32" xfId="547" applyFont="1" applyBorder="1" applyAlignment="1">
      <alignment vertical="center"/>
    </xf>
    <xf numFmtId="0" fontId="30" fillId="0" borderId="17" xfId="0" applyFont="1" applyBorder="1"/>
    <xf numFmtId="0" fontId="30" fillId="0" borderId="18" xfId="0" applyFont="1" applyBorder="1"/>
    <xf numFmtId="0" fontId="30" fillId="0" borderId="19" xfId="0" applyFont="1" applyBorder="1"/>
    <xf numFmtId="0" fontId="30" fillId="0" borderId="20" xfId="0" applyFont="1" applyBorder="1"/>
    <xf numFmtId="0" fontId="30" fillId="0" borderId="0" xfId="0" applyFont="1"/>
    <xf numFmtId="0" fontId="30" fillId="0" borderId="21" xfId="0" applyFont="1" applyBorder="1"/>
    <xf numFmtId="0" fontId="30" fillId="0" borderId="20" xfId="0" applyFont="1" applyBorder="1" applyAlignment="1">
      <alignment vertical="top"/>
    </xf>
    <xf numFmtId="0" fontId="30" fillId="0" borderId="0" xfId="0" applyFont="1" applyAlignment="1">
      <alignment vertical="top"/>
    </xf>
    <xf numFmtId="0" fontId="30" fillId="0" borderId="21" xfId="0" applyFont="1" applyBorder="1" applyAlignment="1">
      <alignment vertical="top"/>
    </xf>
    <xf numFmtId="0" fontId="36" fillId="0" borderId="0" xfId="0" applyFont="1" applyAlignment="1">
      <alignment vertical="top"/>
    </xf>
    <xf numFmtId="0" fontId="40" fillId="0" borderId="0" xfId="0" applyFont="1"/>
    <xf numFmtId="0" fontId="26" fillId="0" borderId="0" xfId="0" applyFont="1"/>
    <xf numFmtId="0" fontId="41" fillId="0" borderId="0" xfId="0" quotePrefix="1" applyFont="1"/>
    <xf numFmtId="0" fontId="0" fillId="0" borderId="0" xfId="0" quotePrefix="1"/>
    <xf numFmtId="0" fontId="34" fillId="0" borderId="0" xfId="0" applyFont="1" applyAlignment="1">
      <alignment horizontal="left" vertical="top"/>
    </xf>
    <xf numFmtId="0" fontId="36" fillId="0" borderId="20" xfId="0" applyFont="1" applyBorder="1" applyAlignment="1">
      <alignment vertical="top"/>
    </xf>
    <xf numFmtId="0" fontId="36" fillId="0" borderId="0" xfId="0" applyFont="1"/>
    <xf numFmtId="0" fontId="39" fillId="0" borderId="0" xfId="0" applyFont="1"/>
    <xf numFmtId="0" fontId="36" fillId="0" borderId="21" xfId="0" applyFont="1" applyBorder="1" applyAlignment="1">
      <alignment vertical="top"/>
    </xf>
    <xf numFmtId="0" fontId="36" fillId="0" borderId="0" xfId="0" quotePrefix="1" applyFont="1"/>
    <xf numFmtId="0" fontId="30" fillId="0" borderId="22" xfId="0" applyFont="1" applyBorder="1"/>
    <xf numFmtId="0" fontId="30" fillId="0" borderId="23" xfId="0" applyFont="1" applyBorder="1"/>
    <xf numFmtId="0" fontId="30" fillId="0" borderId="24" xfId="0" applyFont="1" applyBorder="1"/>
    <xf numFmtId="0" fontId="35" fillId="27" borderId="52" xfId="547" applyFont="1" applyFill="1" applyBorder="1" applyAlignment="1" applyProtection="1">
      <alignment horizontal="center" vertical="center" wrapText="1"/>
      <protection locked="0"/>
    </xf>
    <xf numFmtId="164" fontId="0" fillId="0" borderId="32" xfId="391" applyFont="1" applyBorder="1" applyAlignment="1" applyProtection="1">
      <alignment vertical="center"/>
    </xf>
    <xf numFmtId="164" fontId="0" fillId="0" borderId="35" xfId="391" applyFont="1" applyBorder="1" applyAlignment="1" applyProtection="1">
      <alignment vertical="center"/>
    </xf>
    <xf numFmtId="165" fontId="0" fillId="27" borderId="52" xfId="587" applyNumberFormat="1" applyFont="1" applyFill="1" applyBorder="1" applyAlignment="1" applyProtection="1">
      <alignment horizontal="center" vertical="center" wrapText="1"/>
      <protection locked="0"/>
    </xf>
    <xf numFmtId="165" fontId="0" fillId="27" borderId="38" xfId="588" applyNumberFormat="1" applyFont="1" applyFill="1" applyBorder="1" applyAlignment="1" applyProtection="1">
      <alignment horizontal="center" vertical="center" wrapText="1"/>
      <protection locked="0"/>
    </xf>
    <xf numFmtId="164" fontId="52" fillId="31" borderId="46" xfId="391" applyFont="1" applyFill="1" applyBorder="1" applyAlignment="1" applyProtection="1">
      <alignment vertical="center"/>
    </xf>
    <xf numFmtId="44" fontId="55" fillId="31" borderId="46" xfId="391" applyNumberFormat="1" applyFont="1" applyFill="1" applyBorder="1" applyAlignment="1" applyProtection="1">
      <alignment horizontal="right" vertical="center"/>
    </xf>
    <xf numFmtId="165" fontId="30" fillId="27" borderId="52" xfId="587" applyNumberFormat="1" applyFont="1" applyFill="1" applyBorder="1" applyAlignment="1" applyProtection="1">
      <alignment horizontal="center" vertical="center" wrapText="1"/>
      <protection locked="0"/>
    </xf>
    <xf numFmtId="165" fontId="30" fillId="27" borderId="38" xfId="587" applyNumberFormat="1" applyFont="1" applyFill="1" applyBorder="1" applyAlignment="1" applyProtection="1">
      <alignment horizontal="center" vertical="center" wrapText="1"/>
      <protection locked="0"/>
    </xf>
    <xf numFmtId="0" fontId="30" fillId="0" borderId="15" xfId="547" applyFont="1" applyBorder="1" applyAlignment="1">
      <alignment horizontal="left" vertical="center" wrapText="1"/>
    </xf>
    <xf numFmtId="0" fontId="30" fillId="0" borderId="15" xfId="547" applyFont="1" applyBorder="1" applyAlignment="1">
      <alignment horizontal="left" vertical="center"/>
    </xf>
    <xf numFmtId="0" fontId="55" fillId="29" borderId="59" xfId="548" applyFont="1" applyFill="1" applyBorder="1" applyAlignment="1">
      <alignment vertical="center" wrapText="1"/>
    </xf>
    <xf numFmtId="0" fontId="30" fillId="0" borderId="59" xfId="547" applyFont="1" applyBorder="1" applyAlignment="1">
      <alignment horizontal="left" vertical="center"/>
    </xf>
    <xf numFmtId="0" fontId="30" fillId="0" borderId="16" xfId="547" applyFont="1" applyBorder="1" applyAlignment="1">
      <alignment horizontal="left" vertical="center"/>
    </xf>
    <xf numFmtId="0" fontId="6" fillId="0" borderId="0" xfId="547" applyFont="1" applyBorder="1" applyAlignment="1">
      <alignment vertical="center"/>
    </xf>
    <xf numFmtId="0" fontId="1" fillId="27" borderId="59" xfId="547" applyFont="1" applyFill="1" applyBorder="1" applyAlignment="1" applyProtection="1">
      <alignment horizontal="center" vertical="center" wrapText="1"/>
      <protection locked="0"/>
    </xf>
    <xf numFmtId="0" fontId="35" fillId="27" borderId="59" xfId="547" applyFont="1" applyFill="1" applyBorder="1" applyAlignment="1" applyProtection="1">
      <alignment horizontal="center" vertical="center" wrapText="1"/>
      <protection locked="0"/>
    </xf>
    <xf numFmtId="0" fontId="35" fillId="0" borderId="0" xfId="547" applyFont="1" applyAlignment="1" applyProtection="1">
      <alignment horizontal="center" vertical="center"/>
    </xf>
    <xf numFmtId="0" fontId="35" fillId="0" borderId="36" xfId="547" applyFont="1" applyBorder="1" applyAlignment="1" applyProtection="1">
      <alignment horizontal="center" vertical="center"/>
    </xf>
    <xf numFmtId="0" fontId="6" fillId="0" borderId="36" xfId="0" applyFont="1" applyBorder="1" applyAlignment="1" applyProtection="1">
      <alignment horizontal="center" vertical="center"/>
    </xf>
    <xf numFmtId="0" fontId="35" fillId="0" borderId="0" xfId="587" applyFont="1" applyAlignment="1" applyProtection="1">
      <alignment horizontal="left" vertical="center"/>
    </xf>
    <xf numFmtId="44" fontId="35" fillId="0" borderId="0" xfId="587" applyNumberFormat="1" applyFont="1" applyAlignment="1" applyProtection="1">
      <alignment horizontal="center" vertical="center"/>
    </xf>
    <xf numFmtId="0" fontId="35" fillId="0" borderId="0" xfId="587" applyFont="1" applyAlignment="1" applyProtection="1">
      <alignment horizontal="center" vertical="center" wrapText="1"/>
    </xf>
    <xf numFmtId="0" fontId="35" fillId="0" borderId="35" xfId="587" applyFont="1" applyBorder="1" applyAlignment="1" applyProtection="1">
      <alignment horizontal="center" vertical="center" wrapText="1"/>
    </xf>
    <xf numFmtId="0" fontId="0" fillId="0" borderId="0" xfId="0" applyProtection="1"/>
    <xf numFmtId="0" fontId="26" fillId="29" borderId="15" xfId="548" applyFont="1" applyFill="1" applyBorder="1" applyAlignment="1" applyProtection="1">
      <alignment horizontal="center" vertical="center" wrapText="1"/>
    </xf>
    <xf numFmtId="0" fontId="31" fillId="0" borderId="0" xfId="0" applyFont="1" applyProtection="1"/>
    <xf numFmtId="0" fontId="6" fillId="25" borderId="15" xfId="548" applyFont="1" applyFill="1" applyBorder="1" applyAlignment="1" applyProtection="1">
      <alignment horizontal="center" vertical="center" wrapText="1"/>
    </xf>
    <xf numFmtId="0" fontId="6" fillId="0" borderId="15" xfId="0" applyFont="1" applyBorder="1" applyAlignment="1" applyProtection="1">
      <alignment horizontal="center" vertical="center"/>
    </xf>
    <xf numFmtId="0" fontId="6" fillId="0" borderId="15" xfId="547"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0" xfId="0" applyFont="1" applyAlignment="1" applyProtection="1">
      <alignment vertical="center"/>
    </xf>
    <xf numFmtId="0" fontId="6" fillId="0" borderId="0" xfId="0" applyFont="1" applyAlignment="1" applyProtection="1">
      <alignment horizontal="center" vertical="center"/>
    </xf>
    <xf numFmtId="0" fontId="6" fillId="0" borderId="35" xfId="0" applyFont="1" applyBorder="1" applyAlignment="1" applyProtection="1">
      <alignment horizontal="center" vertical="center"/>
    </xf>
    <xf numFmtId="0" fontId="6" fillId="0" borderId="34" xfId="0" applyFont="1" applyBorder="1" applyAlignment="1" applyProtection="1">
      <alignment horizontal="center" vertical="center"/>
    </xf>
    <xf numFmtId="0" fontId="6" fillId="0" borderId="33" xfId="0" applyFont="1" applyBorder="1" applyAlignment="1" applyProtection="1">
      <alignment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xf>
    <xf numFmtId="0" fontId="6" fillId="0" borderId="39" xfId="547" applyFont="1" applyBorder="1" applyAlignment="1" applyProtection="1">
      <alignment horizontal="center" vertical="center"/>
    </xf>
    <xf numFmtId="0" fontId="29" fillId="29" borderId="45" xfId="548" applyFont="1" applyFill="1" applyBorder="1" applyAlignment="1" applyProtection="1">
      <alignment horizontal="center" vertical="center" wrapText="1"/>
    </xf>
    <xf numFmtId="0" fontId="29" fillId="29" borderId="26" xfId="548" applyFont="1" applyFill="1" applyBorder="1" applyAlignment="1" applyProtection="1">
      <alignment vertical="center" wrapText="1"/>
    </xf>
    <xf numFmtId="0" fontId="29" fillId="29" borderId="26" xfId="548" applyFont="1" applyFill="1" applyBorder="1" applyAlignment="1" applyProtection="1">
      <alignment horizontal="center" vertical="center" wrapText="1"/>
    </xf>
    <xf numFmtId="0" fontId="29" fillId="29" borderId="28" xfId="548" applyFont="1" applyFill="1" applyBorder="1" applyAlignment="1" applyProtection="1">
      <alignment horizontal="center" vertical="center" wrapText="1"/>
    </xf>
    <xf numFmtId="0" fontId="35" fillId="0" borderId="0" xfId="659" applyFont="1" applyAlignment="1" applyProtection="1">
      <alignment vertical="center" wrapText="1"/>
    </xf>
    <xf numFmtId="165" fontId="35" fillId="0" borderId="0" xfId="588" applyNumberFormat="1" applyFont="1" applyAlignment="1" applyProtection="1">
      <alignment horizontal="center" vertical="center" wrapText="1"/>
    </xf>
    <xf numFmtId="0" fontId="38" fillId="24" borderId="46" xfId="547" applyFont="1" applyFill="1" applyBorder="1" applyAlignment="1" applyProtection="1">
      <alignment horizontal="center" vertical="center" wrapText="1"/>
    </xf>
    <xf numFmtId="1" fontId="35" fillId="0" borderId="0" xfId="547" applyNumberFormat="1" applyFont="1" applyAlignment="1" applyProtection="1">
      <alignment horizontal="center" vertical="center"/>
    </xf>
    <xf numFmtId="0" fontId="6" fillId="0" borderId="0" xfId="0" applyFont="1" applyAlignment="1" applyProtection="1">
      <alignment horizontal="left" vertical="center" wrapText="1"/>
    </xf>
    <xf numFmtId="164" fontId="35" fillId="0" borderId="0" xfId="391" applyFont="1" applyFill="1" applyBorder="1" applyAlignment="1" applyProtection="1">
      <alignment horizontal="left" vertical="center"/>
    </xf>
    <xf numFmtId="0" fontId="50" fillId="24" borderId="46" xfId="547" applyFont="1" applyFill="1" applyBorder="1" applyAlignment="1" applyProtection="1">
      <alignment horizontal="center" vertical="center" wrapText="1"/>
    </xf>
    <xf numFmtId="165" fontId="49" fillId="30" borderId="46" xfId="588" applyNumberFormat="1" applyFont="1" applyFill="1" applyBorder="1" applyAlignment="1" applyProtection="1">
      <alignment horizontal="center" vertical="center" wrapText="1"/>
    </xf>
    <xf numFmtId="0" fontId="38" fillId="24" borderId="43" xfId="547" applyFont="1" applyFill="1" applyBorder="1" applyAlignment="1" applyProtection="1">
      <alignment horizontal="center" vertical="center" wrapText="1"/>
    </xf>
    <xf numFmtId="0" fontId="38" fillId="24" borderId="42" xfId="547" applyFont="1" applyFill="1" applyBorder="1" applyAlignment="1" applyProtection="1">
      <alignment horizontal="center" vertical="center" wrapText="1"/>
    </xf>
    <xf numFmtId="0" fontId="48" fillId="0" borderId="0" xfId="0" applyFont="1" applyProtection="1"/>
    <xf numFmtId="0" fontId="29" fillId="29" borderId="15" xfId="548" applyFont="1" applyFill="1" applyBorder="1" applyAlignment="1" applyProtection="1">
      <alignment horizontal="center" vertical="center" wrapText="1"/>
    </xf>
    <xf numFmtId="0" fontId="29" fillId="29" borderId="10" xfId="548" applyFont="1" applyFill="1" applyBorder="1" applyAlignment="1" applyProtection="1">
      <alignment vertical="center" wrapText="1"/>
    </xf>
    <xf numFmtId="0" fontId="29" fillId="29" borderId="10" xfId="548" applyFont="1" applyFill="1" applyBorder="1" applyAlignment="1" applyProtection="1">
      <alignment horizontal="center" vertical="center" wrapText="1"/>
    </xf>
    <xf numFmtId="0" fontId="29" fillId="29" borderId="16" xfId="548" applyFont="1" applyFill="1" applyBorder="1" applyAlignment="1" applyProtection="1">
      <alignment horizontal="center" vertical="center" wrapText="1"/>
    </xf>
    <xf numFmtId="3" fontId="0" fillId="0" borderId="38" xfId="547" applyNumberFormat="1" applyFont="1" applyBorder="1" applyAlignment="1" applyProtection="1">
      <alignment horizontal="center" vertical="center"/>
    </xf>
    <xf numFmtId="0" fontId="30" fillId="0" borderId="39" xfId="547" applyFont="1" applyBorder="1" applyAlignment="1" applyProtection="1">
      <alignment horizontal="center" vertical="center"/>
    </xf>
    <xf numFmtId="0" fontId="0" fillId="0" borderId="38" xfId="659" applyFont="1" applyBorder="1" applyAlignment="1" applyProtection="1">
      <alignment vertical="center" wrapText="1"/>
    </xf>
    <xf numFmtId="0" fontId="0" fillId="0" borderId="38" xfId="547" applyFont="1" applyBorder="1" applyAlignment="1" applyProtection="1">
      <alignment horizontal="center" vertical="center"/>
    </xf>
    <xf numFmtId="0" fontId="30" fillId="0" borderId="47" xfId="0" applyFont="1" applyBorder="1" applyAlignment="1" applyProtection="1">
      <alignment horizontal="center" vertical="center"/>
    </xf>
    <xf numFmtId="0" fontId="30" fillId="0" borderId="12" xfId="665" applyFont="1" applyBorder="1" applyAlignment="1" applyProtection="1">
      <alignment vertical="center" wrapText="1"/>
    </xf>
    <xf numFmtId="0" fontId="34" fillId="0" borderId="12" xfId="0" applyFont="1" applyBorder="1" applyAlignment="1" applyProtection="1">
      <alignment horizontal="center" vertical="center"/>
    </xf>
    <xf numFmtId="165" fontId="34" fillId="0" borderId="12" xfId="587" applyNumberFormat="1" applyFont="1" applyFill="1" applyBorder="1" applyAlignment="1" applyProtection="1">
      <alignment horizontal="center" vertical="center" wrapText="1"/>
    </xf>
    <xf numFmtId="1" fontId="59" fillId="0" borderId="0" xfId="0" applyNumberFormat="1" applyFont="1" applyBorder="1" applyAlignment="1" applyProtection="1">
      <alignment horizontal="center" vertical="center" wrapText="1"/>
    </xf>
    <xf numFmtId="0" fontId="26" fillId="29" borderId="52" xfId="548" applyFont="1" applyFill="1" applyBorder="1" applyAlignment="1" applyProtection="1">
      <alignment vertical="center" wrapText="1"/>
    </xf>
    <xf numFmtId="0" fontId="26" fillId="29" borderId="52" xfId="548" applyFont="1" applyFill="1" applyBorder="1" applyAlignment="1" applyProtection="1">
      <alignment horizontal="center" vertical="center" wrapText="1"/>
    </xf>
    <xf numFmtId="0" fontId="26" fillId="29" borderId="16" xfId="548" applyFont="1" applyFill="1" applyBorder="1" applyAlignment="1" applyProtection="1">
      <alignment horizontal="center" vertical="center" wrapText="1"/>
    </xf>
    <xf numFmtId="0" fontId="0" fillId="0" borderId="39" xfId="0" applyBorder="1" applyAlignment="1" applyProtection="1">
      <alignment horizontal="center" vertical="center"/>
    </xf>
    <xf numFmtId="0" fontId="30" fillId="0" borderId="38" xfId="665" applyFont="1" applyBorder="1" applyAlignment="1" applyProtection="1">
      <alignment vertical="center" wrapText="1"/>
    </xf>
    <xf numFmtId="0" fontId="0" fillId="0" borderId="38" xfId="0" applyBorder="1" applyAlignment="1" applyProtection="1">
      <alignment horizontal="center" vertical="center"/>
    </xf>
    <xf numFmtId="165" fontId="0" fillId="0" borderId="38" xfId="587" applyNumberFormat="1" applyFont="1" applyFill="1" applyBorder="1" applyAlignment="1" applyProtection="1">
      <alignment horizontal="center" vertical="center" wrapText="1"/>
    </xf>
    <xf numFmtId="1" fontId="30" fillId="0" borderId="38" xfId="0" applyNumberFormat="1" applyFont="1" applyBorder="1" applyAlignment="1" applyProtection="1">
      <alignment horizontal="center" vertical="center"/>
    </xf>
    <xf numFmtId="9" fontId="0" fillId="0" borderId="0" xfId="0" applyNumberFormat="1" applyProtection="1"/>
    <xf numFmtId="0" fontId="0" fillId="0" borderId="36" xfId="0" applyBorder="1" applyAlignment="1" applyProtection="1">
      <alignment horizontal="center" vertical="center"/>
    </xf>
    <xf numFmtId="0" fontId="30" fillId="0" borderId="0" xfId="665" applyFont="1" applyBorder="1" applyAlignment="1" applyProtection="1">
      <alignment vertical="center" wrapText="1"/>
    </xf>
    <xf numFmtId="0" fontId="0" fillId="0" borderId="0" xfId="0" applyBorder="1" applyAlignment="1" applyProtection="1">
      <alignment horizontal="center" vertical="center"/>
    </xf>
    <xf numFmtId="165" fontId="0" fillId="0" borderId="0" xfId="587" applyNumberFormat="1" applyFont="1" applyFill="1" applyBorder="1" applyAlignment="1" applyProtection="1">
      <alignment horizontal="center" vertical="center" wrapText="1"/>
    </xf>
    <xf numFmtId="1" fontId="34" fillId="0" borderId="33" xfId="0" applyNumberFormat="1" applyFont="1" applyBorder="1" applyAlignment="1" applyProtection="1">
      <alignment horizontal="center" vertical="center"/>
    </xf>
    <xf numFmtId="0" fontId="35" fillId="0" borderId="36" xfId="0" applyFont="1" applyBorder="1" applyAlignment="1" applyProtection="1">
      <alignment horizontal="center" vertical="center"/>
    </xf>
    <xf numFmtId="0" fontId="54" fillId="0" borderId="0" xfId="0" applyFont="1" applyAlignment="1" applyProtection="1">
      <alignment vertical="center" wrapText="1"/>
    </xf>
    <xf numFmtId="165" fontId="0" fillId="0" borderId="38" xfId="588" applyNumberFormat="1" applyFont="1" applyFill="1" applyBorder="1" applyAlignment="1" applyProtection="1">
      <alignment horizontal="center" vertical="center" wrapText="1"/>
    </xf>
    <xf numFmtId="1" fontId="30" fillId="0" borderId="38" xfId="0" applyNumberFormat="1" applyFont="1" applyBorder="1" applyAlignment="1" applyProtection="1">
      <alignment horizontal="center" vertical="center" wrapText="1"/>
    </xf>
    <xf numFmtId="0" fontId="34" fillId="0" borderId="0" xfId="0" applyFont="1" applyProtection="1"/>
    <xf numFmtId="0" fontId="30" fillId="0" borderId="39" xfId="0" applyFont="1" applyBorder="1" applyAlignment="1" applyProtection="1">
      <alignment horizontal="center" vertical="center"/>
    </xf>
    <xf numFmtId="0" fontId="30" fillId="0" borderId="38" xfId="0" applyFont="1" applyBorder="1" applyAlignment="1" applyProtection="1">
      <alignment horizontal="center" vertical="center"/>
    </xf>
    <xf numFmtId="1" fontId="30" fillId="0" borderId="52" xfId="0" applyNumberFormat="1" applyFont="1" applyBorder="1" applyAlignment="1" applyProtection="1">
      <alignment horizontal="center" vertical="center" wrapText="1"/>
    </xf>
    <xf numFmtId="0" fontId="30" fillId="0" borderId="15" xfId="0" applyFont="1" applyBorder="1" applyAlignment="1" applyProtection="1">
      <alignment horizontal="center" vertical="center"/>
    </xf>
    <xf numFmtId="0" fontId="30" fillId="0" borderId="52" xfId="665" applyFont="1" applyBorder="1" applyAlignment="1" applyProtection="1">
      <alignment vertical="center" wrapText="1"/>
    </xf>
    <xf numFmtId="0" fontId="30" fillId="0" borderId="52" xfId="0" applyFont="1" applyBorder="1" applyAlignment="1" applyProtection="1">
      <alignment horizontal="center" vertical="center"/>
    </xf>
    <xf numFmtId="1" fontId="0" fillId="0" borderId="52" xfId="0" applyNumberFormat="1" applyFont="1" applyBorder="1" applyAlignment="1" applyProtection="1">
      <alignment horizontal="center" vertical="center" wrapText="1"/>
    </xf>
    <xf numFmtId="1" fontId="0" fillId="0" borderId="52" xfId="0" applyNumberFormat="1" applyFont="1" applyBorder="1" applyAlignment="1" applyProtection="1">
      <alignment horizontal="center" vertical="center"/>
    </xf>
    <xf numFmtId="0" fontId="0" fillId="0" borderId="0" xfId="0" applyAlignment="1" applyProtection="1">
      <alignment wrapText="1"/>
    </xf>
    <xf numFmtId="0" fontId="0" fillId="0" borderId="15" xfId="0" applyBorder="1" applyAlignment="1" applyProtection="1">
      <alignment horizontal="center" vertical="center"/>
    </xf>
    <xf numFmtId="0" fontId="0" fillId="0" borderId="52" xfId="665" applyFont="1" applyBorder="1" applyAlignment="1" applyProtection="1">
      <alignment vertical="center" wrapText="1"/>
    </xf>
    <xf numFmtId="0" fontId="0" fillId="0" borderId="52" xfId="0" applyBorder="1" applyAlignment="1" applyProtection="1">
      <alignment horizontal="center" vertical="center"/>
    </xf>
    <xf numFmtId="0" fontId="26" fillId="29" borderId="44" xfId="548" applyFont="1" applyFill="1" applyBorder="1" applyAlignment="1" applyProtection="1">
      <alignment horizontal="center" vertical="center" wrapText="1"/>
    </xf>
    <xf numFmtId="0" fontId="26" fillId="29" borderId="43" xfId="548" applyFont="1" applyFill="1" applyBorder="1" applyAlignment="1" applyProtection="1">
      <alignment vertical="center" wrapText="1"/>
    </xf>
    <xf numFmtId="0" fontId="26" fillId="29" borderId="43" xfId="548" applyFont="1" applyFill="1" applyBorder="1" applyAlignment="1" applyProtection="1">
      <alignment horizontal="center" vertical="center" wrapText="1"/>
    </xf>
    <xf numFmtId="0" fontId="26" fillId="29" borderId="42" xfId="548" applyFont="1" applyFill="1" applyBorder="1" applyAlignment="1" applyProtection="1">
      <alignment horizontal="center" vertical="center" wrapText="1"/>
    </xf>
    <xf numFmtId="0" fontId="43" fillId="27" borderId="30" xfId="547" applyFont="1" applyFill="1" applyBorder="1" applyAlignment="1" applyProtection="1">
      <alignment vertical="center" wrapText="1"/>
    </xf>
    <xf numFmtId="0" fontId="31" fillId="0" borderId="0" xfId="557" applyProtection="1">
      <protection hidden="1"/>
    </xf>
    <xf numFmtId="0" fontId="58" fillId="26" borderId="59" xfId="557" applyFont="1" applyFill="1" applyBorder="1" applyAlignment="1" applyProtection="1">
      <alignment wrapText="1"/>
      <protection hidden="1"/>
    </xf>
    <xf numFmtId="0" fontId="58" fillId="26" borderId="59" xfId="557" applyFont="1" applyFill="1" applyBorder="1" applyAlignment="1" applyProtection="1">
      <alignment horizontal="left" vertical="center" wrapText="1"/>
      <protection hidden="1"/>
    </xf>
    <xf numFmtId="0" fontId="60" fillId="24" borderId="59" xfId="557" applyFont="1" applyFill="1" applyBorder="1" applyAlignment="1" applyProtection="1">
      <alignment horizontal="center" vertical="center" wrapText="1"/>
      <protection hidden="1"/>
    </xf>
    <xf numFmtId="0" fontId="61" fillId="26" borderId="59" xfId="557" applyFont="1" applyFill="1" applyBorder="1" applyAlignment="1" applyProtection="1">
      <alignment horizontal="center" vertical="center"/>
      <protection hidden="1"/>
    </xf>
    <xf numFmtId="0" fontId="31" fillId="0" borderId="0" xfId="557" applyFont="1" applyProtection="1">
      <protection hidden="1"/>
    </xf>
    <xf numFmtId="0" fontId="6" fillId="0" borderId="59" xfId="547" applyFont="1" applyBorder="1" applyAlignment="1" applyProtection="1">
      <alignment horizontal="center" vertical="center" wrapText="1"/>
      <protection hidden="1"/>
    </xf>
    <xf numFmtId="0" fontId="6" fillId="0" borderId="59" xfId="557" applyFont="1" applyBorder="1" applyAlignment="1" applyProtection="1">
      <alignment horizontal="left" vertical="top" wrapText="1"/>
      <protection hidden="1"/>
    </xf>
    <xf numFmtId="44" fontId="6" fillId="0" borderId="59" xfId="557" applyNumberFormat="1" applyFont="1" applyBorder="1" applyAlignment="1" applyProtection="1">
      <alignment horizontal="center" vertical="center" wrapText="1"/>
      <protection hidden="1"/>
    </xf>
    <xf numFmtId="44" fontId="47" fillId="0" borderId="59" xfId="0" applyNumberFormat="1" applyFont="1" applyBorder="1" applyAlignment="1" applyProtection="1">
      <alignment vertical="center"/>
      <protection hidden="1"/>
    </xf>
    <xf numFmtId="0" fontId="6" fillId="0" borderId="59" xfId="557" applyFont="1" applyBorder="1" applyAlignment="1" applyProtection="1">
      <alignment horizontal="center" vertical="center" wrapText="1"/>
      <protection hidden="1"/>
    </xf>
    <xf numFmtId="0" fontId="6" fillId="0" borderId="0" xfId="557" applyFont="1" applyAlignment="1" applyProtection="1">
      <alignment vertical="center" wrapText="1"/>
      <protection hidden="1"/>
    </xf>
    <xf numFmtId="0" fontId="6" fillId="0" borderId="55" xfId="547" applyFont="1" applyBorder="1" applyAlignment="1" applyProtection="1">
      <alignment horizontal="center" vertical="center" wrapText="1"/>
      <protection hidden="1"/>
    </xf>
    <xf numFmtId="0" fontId="6" fillId="0" borderId="53" xfId="557" applyFont="1" applyBorder="1" applyAlignment="1" applyProtection="1">
      <alignment horizontal="left" vertical="top" wrapText="1"/>
      <protection hidden="1"/>
    </xf>
    <xf numFmtId="0" fontId="35" fillId="0" borderId="53" xfId="547" applyFont="1" applyFill="1" applyBorder="1" applyAlignment="1" applyProtection="1">
      <alignment horizontal="center" vertical="center" wrapText="1"/>
      <protection hidden="1"/>
    </xf>
    <xf numFmtId="44" fontId="6" fillId="0" borderId="53" xfId="557" applyNumberFormat="1" applyFont="1" applyBorder="1" applyAlignment="1" applyProtection="1">
      <alignment horizontal="center" vertical="center" wrapText="1"/>
      <protection hidden="1"/>
    </xf>
    <xf numFmtId="0" fontId="6" fillId="0" borderId="53" xfId="557" applyFont="1" applyBorder="1" applyAlignment="1" applyProtection="1">
      <alignment vertical="center" wrapText="1"/>
      <protection hidden="1"/>
    </xf>
    <xf numFmtId="0" fontId="6" fillId="0" borderId="54" xfId="557" applyFont="1" applyBorder="1" applyAlignment="1" applyProtection="1">
      <alignment horizontal="center" vertical="center" wrapText="1"/>
      <protection hidden="1"/>
    </xf>
    <xf numFmtId="0" fontId="6" fillId="0" borderId="62" xfId="547" applyFont="1" applyBorder="1" applyAlignment="1" applyProtection="1">
      <alignment horizontal="center" vertical="center" wrapText="1"/>
      <protection hidden="1"/>
    </xf>
    <xf numFmtId="0" fontId="6" fillId="0" borderId="0" xfId="557" applyFont="1" applyBorder="1" applyAlignment="1" applyProtection="1">
      <alignment horizontal="left" vertical="top" wrapText="1"/>
      <protection hidden="1"/>
    </xf>
    <xf numFmtId="0" fontId="35" fillId="25" borderId="0" xfId="547" applyFont="1" applyFill="1" applyBorder="1" applyAlignment="1" applyProtection="1">
      <alignment horizontal="center" vertical="center" wrapText="1"/>
      <protection hidden="1"/>
    </xf>
    <xf numFmtId="0" fontId="6" fillId="0" borderId="0" xfId="557" applyFont="1" applyBorder="1" applyAlignment="1" applyProtection="1">
      <alignment horizontal="center" vertical="center" wrapText="1"/>
      <protection hidden="1"/>
    </xf>
    <xf numFmtId="0" fontId="6" fillId="0" borderId="0" xfId="557" applyFont="1" applyBorder="1" applyAlignment="1" applyProtection="1">
      <alignment vertical="center" wrapText="1"/>
      <protection hidden="1"/>
    </xf>
    <xf numFmtId="0" fontId="6" fillId="0" borderId="63" xfId="557" applyFont="1" applyBorder="1" applyAlignment="1" applyProtection="1">
      <alignment horizontal="center" vertical="center" wrapText="1"/>
      <protection hidden="1"/>
    </xf>
    <xf numFmtId="0" fontId="6" fillId="0" borderId="59" xfId="557" applyFont="1" applyBorder="1" applyAlignment="1" applyProtection="1">
      <alignment wrapText="1"/>
      <protection hidden="1"/>
    </xf>
    <xf numFmtId="44" fontId="6" fillId="0" borderId="59" xfId="547" applyNumberFormat="1" applyFont="1" applyBorder="1" applyAlignment="1" applyProtection="1">
      <alignment horizontal="center" vertical="center" wrapText="1"/>
      <protection hidden="1"/>
    </xf>
    <xf numFmtId="0" fontId="6" fillId="0" borderId="53" xfId="557" applyFont="1" applyBorder="1" applyAlignment="1" applyProtection="1">
      <alignment wrapText="1"/>
      <protection hidden="1"/>
    </xf>
    <xf numFmtId="44" fontId="6" fillId="0" borderId="53" xfId="547" applyNumberFormat="1" applyFont="1" applyBorder="1" applyAlignment="1" applyProtection="1">
      <alignment horizontal="center" vertical="center" wrapText="1"/>
      <protection hidden="1"/>
    </xf>
    <xf numFmtId="0" fontId="6" fillId="0" borderId="0" xfId="557" applyFont="1" applyBorder="1" applyAlignment="1" applyProtection="1">
      <alignment wrapText="1"/>
      <protection hidden="1"/>
    </xf>
    <xf numFmtId="0" fontId="6" fillId="0" borderId="56" xfId="547" applyFont="1" applyBorder="1" applyAlignment="1" applyProtection="1">
      <alignment horizontal="center" vertical="center" wrapText="1"/>
      <protection hidden="1"/>
    </xf>
    <xf numFmtId="0" fontId="6" fillId="0" borderId="57" xfId="557" applyFont="1" applyBorder="1" applyAlignment="1" applyProtection="1">
      <alignment vertical="center" wrapText="1"/>
      <protection hidden="1"/>
    </xf>
    <xf numFmtId="0" fontId="6" fillId="0" borderId="58" xfId="557" applyFont="1" applyBorder="1" applyAlignment="1" applyProtection="1">
      <alignment horizontal="center" vertical="center" wrapText="1"/>
      <protection hidden="1"/>
    </xf>
    <xf numFmtId="0" fontId="6" fillId="0" borderId="59" xfId="557" applyFont="1" applyBorder="1" applyAlignment="1" applyProtection="1">
      <alignment vertical="center" wrapText="1"/>
      <protection hidden="1"/>
    </xf>
    <xf numFmtId="44" fontId="6" fillId="0" borderId="59" xfId="557" applyNumberFormat="1" applyFont="1" applyBorder="1" applyAlignment="1" applyProtection="1">
      <alignment vertical="center" wrapText="1"/>
      <protection hidden="1"/>
    </xf>
    <xf numFmtId="0" fontId="6" fillId="0" borderId="51" xfId="547" applyFont="1" applyBorder="1" applyAlignment="1" applyProtection="1">
      <alignment horizontal="center" vertical="center" wrapText="1"/>
      <protection hidden="1"/>
    </xf>
    <xf numFmtId="0" fontId="6" fillId="0" borderId="57" xfId="557" applyFont="1" applyBorder="1" applyAlignment="1" applyProtection="1">
      <alignment wrapText="1"/>
      <protection hidden="1"/>
    </xf>
    <xf numFmtId="44" fontId="35" fillId="0" borderId="0" xfId="776" applyNumberFormat="1" applyFont="1" applyAlignment="1" applyProtection="1">
      <alignment horizontal="left" vertical="center"/>
      <protection hidden="1"/>
    </xf>
    <xf numFmtId="0" fontId="35" fillId="0" borderId="0" xfId="776" applyFont="1" applyAlignment="1" applyProtection="1">
      <alignment horizontal="center" vertical="center" wrapText="1"/>
      <protection hidden="1"/>
    </xf>
    <xf numFmtId="0" fontId="6" fillId="0" borderId="14" xfId="557" applyFont="1" applyBorder="1" applyAlignment="1" applyProtection="1">
      <alignment horizontal="center" vertical="center" wrapText="1"/>
      <protection hidden="1"/>
    </xf>
    <xf numFmtId="44" fontId="35" fillId="0" borderId="0" xfId="776" applyNumberFormat="1" applyFont="1" applyAlignment="1" applyProtection="1">
      <alignment horizontal="left" vertical="center" wrapText="1"/>
      <protection hidden="1"/>
    </xf>
    <xf numFmtId="0" fontId="6" fillId="0" borderId="0" xfId="547" applyFont="1" applyAlignment="1" applyProtection="1">
      <alignment horizontal="center" vertical="center" wrapText="1"/>
      <protection hidden="1"/>
    </xf>
    <xf numFmtId="0" fontId="6" fillId="0" borderId="0" xfId="547" applyFont="1" applyAlignment="1" applyProtection="1">
      <alignment vertical="center" wrapText="1"/>
      <protection hidden="1"/>
    </xf>
    <xf numFmtId="0" fontId="6" fillId="0" borderId="52" xfId="557" applyFont="1" applyBorder="1" applyAlignment="1" applyProtection="1">
      <alignment wrapText="1"/>
      <protection hidden="1"/>
    </xf>
    <xf numFmtId="0" fontId="6" fillId="0" borderId="26" xfId="547" applyFont="1" applyBorder="1" applyAlignment="1" applyProtection="1">
      <alignment horizontal="center" vertical="center" wrapText="1"/>
      <protection hidden="1"/>
    </xf>
    <xf numFmtId="0" fontId="46" fillId="0" borderId="0" xfId="557" applyFont="1" applyAlignment="1" applyProtection="1">
      <alignment vertical="center" wrapText="1"/>
      <protection hidden="1"/>
    </xf>
    <xf numFmtId="0" fontId="35" fillId="0" borderId="27" xfId="547" applyFont="1" applyFill="1" applyBorder="1" applyAlignment="1" applyProtection="1">
      <alignment horizontal="center" vertical="center" wrapText="1"/>
      <protection hidden="1"/>
    </xf>
    <xf numFmtId="0" fontId="58" fillId="26" borderId="52" xfId="557" applyFont="1" applyFill="1" applyBorder="1" applyAlignment="1" applyProtection="1">
      <alignment horizontal="left" vertical="center" wrapText="1"/>
      <protection hidden="1"/>
    </xf>
    <xf numFmtId="0" fontId="58" fillId="26" borderId="52" xfId="557" applyFont="1" applyFill="1" applyBorder="1" applyAlignment="1" applyProtection="1">
      <alignment horizontal="center" vertical="center" wrapText="1"/>
      <protection hidden="1"/>
    </xf>
    <xf numFmtId="0" fontId="6" fillId="0" borderId="0" xfId="557" applyFont="1" applyAlignment="1" applyProtection="1">
      <alignment horizontal="center" vertical="center" wrapText="1"/>
      <protection hidden="1"/>
    </xf>
    <xf numFmtId="0" fontId="35" fillId="0" borderId="52" xfId="547" applyFont="1" applyBorder="1" applyAlignment="1" applyProtection="1">
      <alignment vertical="center"/>
      <protection hidden="1"/>
    </xf>
    <xf numFmtId="0" fontId="35" fillId="0" borderId="52" xfId="547" applyFont="1" applyBorder="1" applyAlignment="1" applyProtection="1">
      <alignment horizontal="left" vertical="center" wrapText="1"/>
      <protection hidden="1"/>
    </xf>
    <xf numFmtId="0" fontId="35" fillId="32" borderId="52" xfId="547" applyFont="1" applyFill="1" applyBorder="1" applyAlignment="1" applyProtection="1">
      <alignment horizontal="center" vertical="center" wrapText="1"/>
      <protection hidden="1"/>
    </xf>
    <xf numFmtId="0" fontId="35" fillId="0" borderId="25" xfId="547" applyFont="1" applyBorder="1" applyAlignment="1" applyProtection="1">
      <alignment horizontal="left" vertical="center" wrapText="1"/>
      <protection hidden="1"/>
    </xf>
    <xf numFmtId="0" fontId="1" fillId="0" borderId="52" xfId="547" applyFont="1" applyBorder="1" applyAlignment="1" applyProtection="1">
      <alignment vertical="center" wrapText="1"/>
      <protection hidden="1"/>
    </xf>
    <xf numFmtId="0" fontId="35" fillId="0" borderId="52" xfId="547" applyFont="1" applyBorder="1" applyAlignment="1" applyProtection="1">
      <alignment horizontal="center" vertical="center" wrapText="1"/>
      <protection hidden="1"/>
    </xf>
    <xf numFmtId="0" fontId="35" fillId="0" borderId="52" xfId="547" applyFont="1" applyBorder="1" applyAlignment="1" applyProtection="1">
      <alignment vertical="center" wrapText="1"/>
      <protection hidden="1"/>
    </xf>
    <xf numFmtId="0" fontId="35" fillId="0" borderId="52" xfId="547" applyNumberFormat="1" applyFont="1" applyBorder="1" applyAlignment="1" applyProtection="1">
      <alignment horizontal="center" vertical="center" wrapText="1"/>
      <protection hidden="1"/>
    </xf>
    <xf numFmtId="0" fontId="6" fillId="0" borderId="52" xfId="547" applyFont="1" applyBorder="1" applyAlignment="1" applyProtection="1">
      <alignment horizontal="center" vertical="center" wrapText="1"/>
      <protection hidden="1"/>
    </xf>
    <xf numFmtId="0" fontId="35" fillId="0" borderId="0" xfId="547" applyFont="1" applyAlignment="1" applyProtection="1">
      <alignment horizontal="center" vertical="center"/>
      <protection hidden="1"/>
    </xf>
    <xf numFmtId="0" fontId="35" fillId="0" borderId="0" xfId="547" applyFont="1" applyAlignment="1" applyProtection="1">
      <alignment vertical="center" wrapText="1"/>
      <protection hidden="1"/>
    </xf>
    <xf numFmtId="0" fontId="35" fillId="0" borderId="0" xfId="547" applyFont="1" applyAlignment="1" applyProtection="1">
      <alignment horizontal="center" vertical="center" wrapText="1"/>
      <protection hidden="1"/>
    </xf>
    <xf numFmtId="0" fontId="35" fillId="0" borderId="47" xfId="547" applyFont="1" applyBorder="1" applyAlignment="1" applyProtection="1">
      <alignment horizontal="center" vertical="center" wrapText="1"/>
      <protection hidden="1"/>
    </xf>
    <xf numFmtId="0" fontId="35" fillId="0" borderId="11" xfId="547" applyFont="1" applyBorder="1" applyAlignment="1" applyProtection="1">
      <alignment horizontal="center" vertical="center" wrapText="1"/>
      <protection hidden="1"/>
    </xf>
    <xf numFmtId="0" fontId="35" fillId="0" borderId="11" xfId="547" applyFont="1" applyBorder="1" applyAlignment="1" applyProtection="1">
      <alignment horizontal="center" vertical="center"/>
      <protection hidden="1"/>
    </xf>
    <xf numFmtId="0" fontId="35" fillId="0" borderId="12" xfId="547" applyFont="1" applyBorder="1" applyAlignment="1" applyProtection="1">
      <alignment horizontal="center" vertical="center" wrapText="1"/>
      <protection hidden="1"/>
    </xf>
    <xf numFmtId="0" fontId="35" fillId="0" borderId="36" xfId="547" applyFont="1" applyBorder="1" applyAlignment="1" applyProtection="1">
      <alignment horizontal="center" vertical="center" wrapText="1"/>
      <protection hidden="1"/>
    </xf>
    <xf numFmtId="0" fontId="35" fillId="0" borderId="35" xfId="547" applyFont="1" applyBorder="1" applyAlignment="1" applyProtection="1">
      <alignment horizontal="center" vertical="center" wrapText="1"/>
      <protection hidden="1"/>
    </xf>
    <xf numFmtId="0" fontId="35" fillId="0" borderId="35" xfId="547" applyFont="1" applyBorder="1" applyAlignment="1" applyProtection="1">
      <alignment horizontal="center" vertical="center"/>
      <protection hidden="1"/>
    </xf>
    <xf numFmtId="0" fontId="1" fillId="0" borderId="36" xfId="547" applyFont="1" applyBorder="1" applyAlignment="1" applyProtection="1">
      <alignment horizontal="center" vertical="center" wrapText="1"/>
      <protection hidden="1"/>
    </xf>
    <xf numFmtId="0" fontId="35" fillId="0" borderId="36" xfId="547" applyFont="1" applyBorder="1" applyAlignment="1" applyProtection="1">
      <alignment horizontal="center" vertical="center"/>
      <protection hidden="1"/>
    </xf>
    <xf numFmtId="0" fontId="35" fillId="0" borderId="34" xfId="547" applyFont="1" applyBorder="1" applyAlignment="1" applyProtection="1">
      <alignment horizontal="center" vertical="center" wrapText="1"/>
      <protection hidden="1"/>
    </xf>
    <xf numFmtId="0" fontId="35" fillId="0" borderId="32" xfId="547" applyFont="1" applyBorder="1" applyAlignment="1" applyProtection="1">
      <alignment horizontal="center" vertical="center" wrapText="1"/>
      <protection hidden="1"/>
    </xf>
    <xf numFmtId="0" fontId="35" fillId="0" borderId="32" xfId="547" applyFont="1" applyBorder="1" applyAlignment="1" applyProtection="1">
      <alignment horizontal="center" vertical="center"/>
      <protection hidden="1"/>
    </xf>
    <xf numFmtId="0" fontId="35" fillId="0" borderId="33" xfId="547" applyFont="1" applyBorder="1" applyAlignment="1" applyProtection="1">
      <alignment horizontal="center" vertical="center" wrapText="1"/>
      <protection hidden="1"/>
    </xf>
    <xf numFmtId="0" fontId="35" fillId="0" borderId="0" xfId="547" applyFont="1" applyAlignment="1" applyProtection="1">
      <alignment vertical="center"/>
      <protection hidden="1"/>
    </xf>
    <xf numFmtId="0" fontId="1" fillId="0" borderId="34" xfId="547" applyFont="1" applyBorder="1" applyAlignment="1" applyProtection="1">
      <alignment horizontal="center" vertical="center" wrapText="1"/>
      <protection hidden="1"/>
    </xf>
    <xf numFmtId="0" fontId="35" fillId="0" borderId="34" xfId="547" applyFont="1" applyBorder="1" applyAlignment="1" applyProtection="1">
      <alignment horizontal="center" vertical="center"/>
      <protection hidden="1"/>
    </xf>
    <xf numFmtId="44" fontId="53" fillId="0" borderId="61" xfId="547" applyNumberFormat="1" applyFont="1" applyFill="1" applyBorder="1" applyAlignment="1" applyProtection="1">
      <alignment vertical="center" wrapText="1"/>
      <protection hidden="1"/>
    </xf>
    <xf numFmtId="0" fontId="6" fillId="0" borderId="0" xfId="557" applyFont="1" applyAlignment="1" applyProtection="1">
      <alignment horizontal="left" vertical="top" wrapText="1"/>
      <protection hidden="1"/>
    </xf>
    <xf numFmtId="0" fontId="46" fillId="0" borderId="0" xfId="557" applyFont="1" applyFill="1" applyAlignment="1" applyProtection="1">
      <alignment vertical="top" wrapText="1"/>
      <protection hidden="1"/>
    </xf>
    <xf numFmtId="44" fontId="53" fillId="33" borderId="60" xfId="547" applyNumberFormat="1" applyFont="1" applyFill="1" applyBorder="1" applyAlignment="1" applyProtection="1">
      <alignment vertical="center" wrapText="1"/>
      <protection hidden="1"/>
    </xf>
    <xf numFmtId="0" fontId="35" fillId="0" borderId="0" xfId="557" applyFont="1" applyAlignment="1" applyProtection="1">
      <alignment horizontal="center" vertical="center"/>
      <protection hidden="1"/>
    </xf>
    <xf numFmtId="0" fontId="35" fillId="0" borderId="0" xfId="557" applyFont="1" applyAlignment="1" applyProtection="1">
      <alignment horizontal="left" vertical="center" wrapText="1"/>
      <protection hidden="1"/>
    </xf>
    <xf numFmtId="0" fontId="35" fillId="25" borderId="0" xfId="557" applyFont="1" applyFill="1" applyAlignment="1" applyProtection="1">
      <alignment horizontal="center" vertical="center" wrapText="1"/>
      <protection hidden="1"/>
    </xf>
    <xf numFmtId="0" fontId="57" fillId="0" borderId="0" xfId="557" applyFont="1" applyAlignment="1" applyProtection="1">
      <alignment horizontal="center" vertical="center" wrapText="1"/>
      <protection hidden="1"/>
    </xf>
    <xf numFmtId="0" fontId="35" fillId="0" borderId="0" xfId="557" applyFont="1" applyAlignment="1" applyProtection="1">
      <alignment vertical="center" wrapText="1"/>
      <protection hidden="1"/>
    </xf>
    <xf numFmtId="0" fontId="48" fillId="0" borderId="0" xfId="557" applyFont="1" applyAlignment="1" applyProtection="1">
      <alignment vertical="center" wrapText="1"/>
      <protection hidden="1"/>
    </xf>
    <xf numFmtId="0" fontId="48" fillId="0" borderId="0" xfId="557" applyFont="1" applyProtection="1">
      <protection hidden="1"/>
    </xf>
    <xf numFmtId="0" fontId="6" fillId="0" borderId="52" xfId="547" applyNumberFormat="1" applyFont="1" applyBorder="1" applyAlignment="1" applyProtection="1">
      <alignment horizontal="center" vertical="center" wrapText="1"/>
      <protection hidden="1"/>
    </xf>
    <xf numFmtId="0" fontId="1" fillId="27" borderId="52" xfId="547" applyFont="1" applyFill="1" applyBorder="1" applyAlignment="1" applyProtection="1">
      <alignment horizontal="center" vertical="center" wrapText="1"/>
      <protection locked="0"/>
    </xf>
    <xf numFmtId="0" fontId="28" fillId="0" borderId="20" xfId="0" applyFont="1" applyBorder="1" applyAlignment="1">
      <alignment horizontal="center" vertical="center" wrapText="1"/>
    </xf>
    <xf numFmtId="0" fontId="28" fillId="0" borderId="0" xfId="0" applyFont="1" applyAlignment="1">
      <alignment horizontal="center" vertical="center" wrapText="1"/>
    </xf>
    <xf numFmtId="0" fontId="28" fillId="0" borderId="21" xfId="0" applyFont="1" applyBorder="1" applyAlignment="1">
      <alignment horizontal="center" vertical="center" wrapText="1"/>
    </xf>
    <xf numFmtId="0" fontId="28" fillId="0" borderId="20" xfId="0" applyFont="1" applyBorder="1" applyAlignment="1">
      <alignment horizontal="center"/>
    </xf>
    <xf numFmtId="0" fontId="28" fillId="0" borderId="0" xfId="0" applyFont="1" applyAlignment="1">
      <alignment horizontal="center"/>
    </xf>
    <xf numFmtId="0" fontId="28" fillId="0" borderId="21" xfId="0" applyFont="1" applyBorder="1" applyAlignment="1">
      <alignment horizontal="center"/>
    </xf>
    <xf numFmtId="0" fontId="26" fillId="0" borderId="20" xfId="0" applyFont="1" applyBorder="1" applyAlignment="1">
      <alignment horizontal="center"/>
    </xf>
    <xf numFmtId="0" fontId="26" fillId="0" borderId="0" xfId="0" applyFont="1" applyAlignment="1">
      <alignment horizontal="center"/>
    </xf>
    <xf numFmtId="0" fontId="26" fillId="0" borderId="21" xfId="0" applyFont="1" applyBorder="1" applyAlignment="1">
      <alignment horizontal="center"/>
    </xf>
    <xf numFmtId="0" fontId="6" fillId="0" borderId="65" xfId="557" applyFont="1" applyBorder="1" applyAlignment="1" applyProtection="1">
      <alignment horizontal="center" vertical="center" wrapText="1"/>
      <protection hidden="1"/>
    </xf>
    <xf numFmtId="0" fontId="61" fillId="26" borderId="65" xfId="557" applyFont="1" applyFill="1" applyBorder="1" applyAlignment="1" applyProtection="1">
      <alignment horizontal="center" vertical="center" wrapText="1"/>
      <protection hidden="1"/>
    </xf>
    <xf numFmtId="0" fontId="6" fillId="0" borderId="65" xfId="557" applyFont="1" applyFill="1" applyBorder="1" applyAlignment="1" applyProtection="1">
      <alignment horizontal="center" vertical="top" wrapText="1"/>
      <protection hidden="1"/>
    </xf>
    <xf numFmtId="0" fontId="49" fillId="27" borderId="13" xfId="547" applyFont="1" applyFill="1" applyBorder="1" applyAlignment="1" applyProtection="1">
      <alignment horizontal="center" vertical="center" wrapText="1"/>
      <protection locked="0"/>
    </xf>
    <xf numFmtId="0" fontId="49" fillId="27" borderId="41" xfId="547" applyFont="1" applyFill="1" applyBorder="1" applyAlignment="1" applyProtection="1">
      <alignment horizontal="center" vertical="center" wrapText="1"/>
      <protection locked="0"/>
    </xf>
    <xf numFmtId="0" fontId="49" fillId="27" borderId="25" xfId="547" applyFont="1" applyFill="1" applyBorder="1" applyAlignment="1" applyProtection="1">
      <alignment horizontal="center" vertical="center" wrapText="1"/>
      <protection locked="0"/>
    </xf>
    <xf numFmtId="0" fontId="52" fillId="27" borderId="0" xfId="557" applyFont="1" applyFill="1" applyAlignment="1" applyProtection="1">
      <alignment horizontal="left" vertical="center"/>
      <protection hidden="1"/>
    </xf>
    <xf numFmtId="0" fontId="45" fillId="28" borderId="0" xfId="547" applyFont="1" applyFill="1" applyAlignment="1" applyProtection="1">
      <alignment horizontal="left" vertical="center" wrapText="1"/>
      <protection hidden="1"/>
    </xf>
    <xf numFmtId="0" fontId="62" fillId="28" borderId="0" xfId="547" applyFont="1" applyFill="1" applyAlignment="1" applyProtection="1">
      <alignment horizontal="left" vertical="center" wrapText="1"/>
      <protection hidden="1"/>
    </xf>
    <xf numFmtId="0" fontId="42" fillId="24" borderId="55" xfId="547" applyFont="1" applyFill="1" applyBorder="1" applyAlignment="1" applyProtection="1">
      <alignment horizontal="left" vertical="center" wrapText="1"/>
      <protection hidden="1"/>
    </xf>
    <xf numFmtId="0" fontId="42" fillId="24" borderId="54" xfId="547" applyFont="1" applyFill="1" applyBorder="1" applyAlignment="1" applyProtection="1">
      <alignment horizontal="left" vertical="center" wrapText="1"/>
      <protection hidden="1"/>
    </xf>
    <xf numFmtId="0" fontId="35" fillId="0" borderId="13" xfId="547" applyFont="1" applyBorder="1" applyAlignment="1" applyProtection="1">
      <alignment horizontal="left" vertical="center" wrapText="1"/>
      <protection hidden="1"/>
    </xf>
    <xf numFmtId="0" fontId="35" fillId="0" borderId="41" xfId="547" applyFont="1" applyBorder="1" applyAlignment="1" applyProtection="1">
      <alignment horizontal="left" vertical="center" wrapText="1"/>
      <protection hidden="1"/>
    </xf>
    <xf numFmtId="0" fontId="35" fillId="0" borderId="25" xfId="547" applyFont="1" applyBorder="1" applyAlignment="1" applyProtection="1">
      <alignment horizontal="left" vertical="center" wrapText="1"/>
      <protection hidden="1"/>
    </xf>
    <xf numFmtId="44" fontId="1" fillId="0" borderId="64" xfId="547" applyNumberFormat="1" applyFont="1" applyBorder="1" applyAlignment="1" applyProtection="1">
      <alignment horizontal="center" vertical="center" wrapText="1"/>
      <protection hidden="1"/>
    </xf>
    <xf numFmtId="0" fontId="53" fillId="26" borderId="60" xfId="557" applyFont="1" applyFill="1" applyBorder="1" applyAlignment="1" applyProtection="1">
      <alignment horizontal="left" vertical="top" wrapText="1"/>
      <protection hidden="1"/>
    </xf>
    <xf numFmtId="44" fontId="54" fillId="26" borderId="60" xfId="557" applyNumberFormat="1" applyFont="1" applyFill="1" applyBorder="1" applyAlignment="1" applyProtection="1">
      <alignment horizontal="center" vertical="center" wrapText="1"/>
      <protection hidden="1"/>
    </xf>
    <xf numFmtId="44" fontId="6" fillId="0" borderId="52" xfId="547" applyNumberFormat="1" applyFont="1" applyBorder="1" applyAlignment="1" applyProtection="1">
      <alignment horizontal="center" vertical="center" wrapText="1"/>
      <protection hidden="1"/>
    </xf>
    <xf numFmtId="44" fontId="35" fillId="0" borderId="52" xfId="547" applyNumberFormat="1" applyFont="1" applyBorder="1" applyAlignment="1" applyProtection="1">
      <alignment horizontal="center" vertical="center" wrapText="1"/>
      <protection hidden="1"/>
    </xf>
    <xf numFmtId="0" fontId="53" fillId="0" borderId="61" xfId="547" applyFont="1" applyFill="1" applyBorder="1" applyAlignment="1" applyProtection="1">
      <alignment horizontal="left" vertical="center" wrapText="1"/>
      <protection hidden="1"/>
    </xf>
    <xf numFmtId="0" fontId="53" fillId="33" borderId="60" xfId="547" applyFont="1" applyFill="1" applyBorder="1" applyAlignment="1" applyProtection="1">
      <alignment horizontal="left" vertical="center" wrapText="1"/>
      <protection hidden="1"/>
    </xf>
    <xf numFmtId="0" fontId="1" fillId="0" borderId="10" xfId="587" applyFont="1" applyBorder="1" applyAlignment="1" applyProtection="1">
      <alignment horizontal="left" vertical="center"/>
    </xf>
    <xf numFmtId="0" fontId="35" fillId="0" borderId="10" xfId="587" applyFont="1" applyBorder="1" applyAlignment="1" applyProtection="1">
      <alignment horizontal="left" vertical="center"/>
    </xf>
    <xf numFmtId="0" fontId="35" fillId="0" borderId="16" xfId="587" applyFont="1" applyBorder="1" applyAlignment="1" applyProtection="1">
      <alignment horizontal="left" vertical="center"/>
    </xf>
    <xf numFmtId="0" fontId="1" fillId="0" borderId="38" xfId="587" applyFont="1" applyBorder="1" applyAlignment="1" applyProtection="1">
      <alignment horizontal="left" vertical="center"/>
    </xf>
    <xf numFmtId="0" fontId="35" fillId="0" borderId="38" xfId="587" applyFont="1" applyBorder="1" applyAlignment="1" applyProtection="1">
      <alignment horizontal="left" vertical="center"/>
    </xf>
    <xf numFmtId="0" fontId="35" fillId="0" borderId="37" xfId="587" applyFont="1" applyBorder="1" applyAlignment="1" applyProtection="1">
      <alignment horizontal="left" vertical="center"/>
    </xf>
    <xf numFmtId="0" fontId="35" fillId="0" borderId="10" xfId="587" applyFont="1" applyBorder="1" applyAlignment="1" applyProtection="1">
      <alignment horizontal="left" vertical="center" wrapText="1"/>
    </xf>
    <xf numFmtId="0" fontId="35" fillId="0" borderId="16" xfId="587" applyFont="1" applyBorder="1" applyAlignment="1" applyProtection="1">
      <alignment horizontal="left" vertical="center" wrapText="1"/>
    </xf>
    <xf numFmtId="0" fontId="6" fillId="0" borderId="13" xfId="587" applyFont="1" applyBorder="1" applyAlignment="1" applyProtection="1">
      <alignment horizontal="left" vertical="center" wrapText="1"/>
    </xf>
    <xf numFmtId="0" fontId="6" fillId="0" borderId="41" xfId="587" applyFont="1" applyBorder="1" applyAlignment="1" applyProtection="1">
      <alignment horizontal="left" vertical="center" wrapText="1"/>
    </xf>
    <xf numFmtId="0" fontId="6" fillId="0" borderId="40" xfId="587" applyFont="1" applyBorder="1" applyAlignment="1" applyProtection="1">
      <alignment horizontal="left" vertical="center" wrapText="1"/>
    </xf>
    <xf numFmtId="0" fontId="47" fillId="0" borderId="10" xfId="587" applyFont="1" applyBorder="1" applyAlignment="1" applyProtection="1">
      <alignment horizontal="left" vertical="center" wrapText="1"/>
    </xf>
    <xf numFmtId="0" fontId="47" fillId="0" borderId="16" xfId="587" applyFont="1" applyBorder="1" applyAlignment="1" applyProtection="1">
      <alignment horizontal="left" vertical="center" wrapText="1"/>
    </xf>
    <xf numFmtId="0" fontId="1" fillId="0" borderId="10" xfId="588" applyFont="1" applyBorder="1" applyAlignment="1" applyProtection="1">
      <alignment horizontal="left" vertical="center" wrapText="1"/>
    </xf>
    <xf numFmtId="0" fontId="35" fillId="0" borderId="10" xfId="588" applyFont="1" applyBorder="1" applyAlignment="1" applyProtection="1">
      <alignment horizontal="left" vertical="center" wrapText="1"/>
    </xf>
    <xf numFmtId="0" fontId="35" fillId="0" borderId="16" xfId="588" applyFont="1" applyBorder="1" applyAlignment="1" applyProtection="1">
      <alignment horizontal="left" vertical="center" wrapText="1"/>
    </xf>
    <xf numFmtId="0" fontId="37" fillId="24" borderId="30" xfId="547" applyFont="1" applyFill="1" applyBorder="1" applyAlignment="1" applyProtection="1">
      <alignment horizontal="left" vertical="center" wrapText="1"/>
    </xf>
    <xf numFmtId="0" fontId="37" fillId="24" borderId="29" xfId="547" applyFont="1" applyFill="1" applyBorder="1" applyAlignment="1" applyProtection="1">
      <alignment horizontal="left" vertical="center" wrapText="1"/>
    </xf>
    <xf numFmtId="0" fontId="26" fillId="27" borderId="29" xfId="547" applyFont="1" applyFill="1" applyBorder="1" applyAlignment="1" applyProtection="1">
      <alignment horizontal="left" wrapText="1"/>
      <protection locked="0"/>
    </xf>
    <xf numFmtId="0" fontId="26" fillId="27" borderId="31" xfId="547" applyFont="1" applyFill="1" applyBorder="1" applyAlignment="1" applyProtection="1">
      <alignment horizontal="left" wrapText="1"/>
      <protection locked="0"/>
    </xf>
    <xf numFmtId="0" fontId="53" fillId="26" borderId="48" xfId="548" applyFont="1" applyFill="1" applyBorder="1" applyAlignment="1" applyProtection="1">
      <alignment horizontal="left" vertical="center" wrapText="1"/>
    </xf>
    <xf numFmtId="0" fontId="53" fillId="26" borderId="49" xfId="548" applyFont="1" applyFill="1" applyBorder="1" applyAlignment="1" applyProtection="1">
      <alignment horizontal="left" vertical="center" wrapText="1"/>
    </xf>
    <xf numFmtId="0" fontId="53" fillId="26" borderId="50" xfId="548" applyFont="1" applyFill="1" applyBorder="1" applyAlignment="1" applyProtection="1">
      <alignment horizontal="left" vertical="center" wrapText="1"/>
    </xf>
    <xf numFmtId="0" fontId="53" fillId="26" borderId="44" xfId="548" applyFont="1" applyFill="1" applyBorder="1" applyAlignment="1" applyProtection="1">
      <alignment horizontal="left" vertical="center" wrapText="1"/>
    </xf>
    <xf numFmtId="0" fontId="53" fillId="26" borderId="43" xfId="548" applyFont="1" applyFill="1" applyBorder="1" applyAlignment="1" applyProtection="1">
      <alignment horizontal="left" vertical="center" wrapText="1"/>
    </xf>
    <xf numFmtId="0" fontId="53" fillId="26" borderId="42" xfId="548" applyFont="1" applyFill="1" applyBorder="1" applyAlignment="1" applyProtection="1">
      <alignment horizontal="left" vertical="center" wrapText="1"/>
    </xf>
    <xf numFmtId="0" fontId="38" fillId="24" borderId="44" xfId="547" applyFont="1" applyFill="1" applyBorder="1" applyAlignment="1" applyProtection="1">
      <alignment horizontal="left" vertical="center" wrapText="1"/>
    </xf>
    <xf numFmtId="0" fontId="38" fillId="24" borderId="43" xfId="547" applyFont="1" applyFill="1" applyBorder="1" applyAlignment="1" applyProtection="1">
      <alignment horizontal="left" vertical="center" wrapText="1"/>
    </xf>
    <xf numFmtId="0" fontId="38" fillId="24" borderId="36" xfId="547" applyFont="1" applyFill="1" applyBorder="1" applyAlignment="1" applyProtection="1">
      <alignment horizontal="left" vertical="center" wrapText="1"/>
    </xf>
    <xf numFmtId="0" fontId="38" fillId="24" borderId="0" xfId="547" applyFont="1" applyFill="1" applyAlignment="1" applyProtection="1">
      <alignment horizontal="left" vertical="center" wrapText="1"/>
    </xf>
    <xf numFmtId="0" fontId="38" fillId="24" borderId="35" xfId="547" applyFont="1" applyFill="1" applyBorder="1" applyAlignment="1" applyProtection="1">
      <alignment horizontal="left" vertical="center" wrapText="1"/>
    </xf>
    <xf numFmtId="0" fontId="38" fillId="24" borderId="42" xfId="547" applyFont="1" applyFill="1" applyBorder="1" applyAlignment="1" applyProtection="1">
      <alignment horizontal="left" vertical="center" wrapText="1"/>
    </xf>
    <xf numFmtId="0" fontId="26" fillId="29" borderId="10" xfId="548" applyFont="1" applyFill="1" applyBorder="1" applyAlignment="1" applyProtection="1">
      <alignment horizontal="left" vertical="center" wrapText="1"/>
    </xf>
    <xf numFmtId="0" fontId="26" fillId="29" borderId="16" xfId="548" applyFont="1" applyFill="1" applyBorder="1" applyAlignment="1" applyProtection="1">
      <alignment horizontal="left" vertical="center" wrapText="1"/>
    </xf>
    <xf numFmtId="0" fontId="35" fillId="0" borderId="13" xfId="587" applyFont="1" applyBorder="1" applyAlignment="1" applyProtection="1">
      <alignment horizontal="left" vertical="center"/>
    </xf>
    <xf numFmtId="0" fontId="35" fillId="0" borderId="41" xfId="587" applyFont="1" applyBorder="1" applyAlignment="1" applyProtection="1">
      <alignment horizontal="left" vertical="center"/>
    </xf>
    <xf numFmtId="0" fontId="35" fillId="0" borderId="40" xfId="587" applyFont="1" applyBorder="1" applyAlignment="1" applyProtection="1">
      <alignment horizontal="left" vertical="center"/>
    </xf>
    <xf numFmtId="0" fontId="38" fillId="24" borderId="44" xfId="0" applyFont="1" applyFill="1" applyBorder="1" applyAlignment="1" applyProtection="1">
      <alignment horizontal="left" vertical="center" wrapText="1"/>
    </xf>
    <xf numFmtId="0" fontId="38" fillId="24" borderId="43" xfId="0" applyFont="1" applyFill="1" applyBorder="1" applyAlignment="1" applyProtection="1">
      <alignment horizontal="left" vertical="center" wrapText="1"/>
    </xf>
    <xf numFmtId="0" fontId="38" fillId="24" borderId="42" xfId="0" applyFont="1" applyFill="1" applyBorder="1" applyAlignment="1" applyProtection="1">
      <alignment horizontal="left" vertical="center" wrapText="1"/>
    </xf>
    <xf numFmtId="0" fontId="37" fillId="24" borderId="44" xfId="547" applyFont="1" applyFill="1" applyBorder="1" applyAlignment="1">
      <alignment horizontal="left" vertical="center" wrapText="1"/>
    </xf>
    <xf numFmtId="0" fontId="37" fillId="24" borderId="43" xfId="547" applyFont="1" applyFill="1" applyBorder="1" applyAlignment="1">
      <alignment horizontal="left" vertical="center" wrapText="1"/>
    </xf>
    <xf numFmtId="0" fontId="37" fillId="24" borderId="42" xfId="547" applyFont="1" applyFill="1" applyBorder="1" applyAlignment="1">
      <alignment horizontal="left" vertical="center" wrapText="1"/>
    </xf>
    <xf numFmtId="0" fontId="45" fillId="24" borderId="46" xfId="547" applyFont="1" applyFill="1" applyBorder="1" applyAlignment="1">
      <alignment horizontal="left" vertical="center" wrapText="1"/>
    </xf>
  </cellXfs>
  <cellStyles count="7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2" xfId="774" xr:uid="{54925A51-8C1D-4623-BCB3-05A8CC6872D5}"/>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3" xfId="560" xr:uid="{00000000-0005-0000-0000-000031020000}"/>
    <cellStyle name="Standaard 19 2 3 2" xfId="561" xr:uid="{00000000-0005-0000-0000-000032020000}"/>
    <cellStyle name="Standaard 19 2 4" xfId="562" xr:uid="{00000000-0005-0000-0000-000033020000}"/>
    <cellStyle name="Standaard 19 3" xfId="563" xr:uid="{00000000-0005-0000-0000-000034020000}"/>
    <cellStyle name="Standaard 19 3 2" xfId="564" xr:uid="{00000000-0005-0000-0000-000035020000}"/>
    <cellStyle name="Standaard 19 4" xfId="565" xr:uid="{00000000-0005-0000-0000-000036020000}"/>
    <cellStyle name="Standaard 19 5" xfId="566" xr:uid="{00000000-0005-0000-0000-000037020000}"/>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3" xfId="582" xr:uid="{00000000-0005-0000-0000-000047020000}"/>
    <cellStyle name="Standaard 25 3 4" xfId="583" xr:uid="{00000000-0005-0000-0000-000048020000}"/>
    <cellStyle name="Standaard 25 3 5" xfId="584" xr:uid="{00000000-0005-0000-0000-000049020000}"/>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3 2" xfId="775" xr:uid="{ABD4279F-E907-4B72-9AD7-FEE207841BBC}"/>
    <cellStyle name="Standaard 27 3 2 2" xfId="776" xr:uid="{522B5FC6-E45A-4495-BD9E-C5E1F4BBC395}"/>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3" xfId="600" xr:uid="{00000000-0005-0000-0000-000059020000}"/>
    <cellStyle name="Standaard 31 4" xfId="601" xr:uid="{00000000-0005-0000-0000-00005A020000}"/>
    <cellStyle name="Standaard 32" xfId="602" xr:uid="{00000000-0005-0000-0000-00005B020000}"/>
    <cellStyle name="Standaard 32 2" xfId="603" xr:uid="{00000000-0005-0000-0000-00005C020000}"/>
    <cellStyle name="Standaard 32 2 2" xfId="604" xr:uid="{00000000-0005-0000-0000-00005D020000}"/>
    <cellStyle name="Standaard 32 3" xfId="605" xr:uid="{00000000-0005-0000-0000-00005E020000}"/>
    <cellStyle name="Standaard 32 4" xfId="606" xr:uid="{00000000-0005-0000-0000-00005F020000}"/>
    <cellStyle name="Standaard 33" xfId="607" xr:uid="{00000000-0005-0000-0000-000060020000}"/>
    <cellStyle name="Standaard 33 2" xfId="608" xr:uid="{00000000-0005-0000-0000-000061020000}"/>
    <cellStyle name="Standaard 33 2 2" xfId="609" xr:uid="{00000000-0005-0000-0000-000062020000}"/>
    <cellStyle name="Standaard 33 3" xfId="610" xr:uid="{00000000-0005-0000-0000-000063020000}"/>
    <cellStyle name="Standaard 33 4" xfId="611" xr:uid="{00000000-0005-0000-0000-000064020000}"/>
    <cellStyle name="Standaard 34" xfId="612" xr:uid="{00000000-0005-0000-0000-000065020000}"/>
    <cellStyle name="Standaard 34 2" xfId="613" xr:uid="{00000000-0005-0000-0000-000066020000}"/>
    <cellStyle name="Standaard 34 2 2" xfId="614" xr:uid="{00000000-0005-0000-0000-000067020000}"/>
    <cellStyle name="Standaard 34 3" xfId="615" xr:uid="{00000000-0005-0000-0000-000068020000}"/>
    <cellStyle name="Standaard 34 4" xfId="616" xr:uid="{00000000-0005-0000-0000-000069020000}"/>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6" xfId="669" xr:uid="{00000000-0005-0000-0000-00009E020000}"/>
    <cellStyle name="Standaard 60" xfId="670" xr:uid="{00000000-0005-0000-0000-00009F020000}"/>
    <cellStyle name="Standaard 61" xfId="671" xr:uid="{00000000-0005-0000-0000-0000A0020000}"/>
    <cellStyle name="Standaard 62" xfId="672" xr:uid="{00000000-0005-0000-0000-0000A1020000}"/>
    <cellStyle name="Standaard 63" xfId="673" xr:uid="{00000000-0005-0000-0000-0000A2020000}"/>
    <cellStyle name="Standaard 64" xfId="674" xr:uid="{00000000-0005-0000-0000-0000A3020000}"/>
    <cellStyle name="Standaard 65" xfId="675" xr:uid="{00000000-0005-0000-0000-0000A4020000}"/>
    <cellStyle name="Standaard 66" xfId="676" xr:uid="{00000000-0005-0000-0000-0000A5020000}"/>
    <cellStyle name="Standaard 67" xfId="677" xr:uid="{00000000-0005-0000-0000-0000A6020000}"/>
    <cellStyle name="Standaard 68" xfId="678" xr:uid="{00000000-0005-0000-0000-0000A7020000}"/>
    <cellStyle name="Standaard 69" xfId="679" xr:uid="{00000000-0005-0000-0000-0000A8020000}"/>
    <cellStyle name="Standaard 7" xfId="680" xr:uid="{00000000-0005-0000-0000-0000A9020000}"/>
    <cellStyle name="Standaard 70" xfId="681" xr:uid="{00000000-0005-0000-0000-0000AA020000}"/>
    <cellStyle name="Standaard 71" xfId="682" xr:uid="{00000000-0005-0000-0000-0000AB020000}"/>
    <cellStyle name="Standaard 72" xfId="683" xr:uid="{00000000-0005-0000-0000-0000AC020000}"/>
    <cellStyle name="Standaard 73" xfId="684" xr:uid="{00000000-0005-0000-0000-0000AD020000}"/>
    <cellStyle name="Standaard 74" xfId="685" xr:uid="{00000000-0005-0000-0000-0000AE020000}"/>
    <cellStyle name="Standaard 75" xfId="686" xr:uid="{00000000-0005-0000-0000-0000AF020000}"/>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3" xfId="738" xr:uid="{00000000-0005-0000-0000-0000E3020000}"/>
    <cellStyle name="Valuta 2 3" xfId="739" xr:uid="{00000000-0005-0000-0000-0000E4020000}"/>
    <cellStyle name="Valuta 2 4" xfId="740" xr:uid="{00000000-0005-0000-0000-0000E5020000}"/>
    <cellStyle name="Valuta 3" xfId="741" xr:uid="{00000000-0005-0000-0000-0000E6020000}"/>
    <cellStyle name="Valuta 6" xfId="772" xr:uid="{00000000-0005-0000-0000-0000E7020000}"/>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81643</xdr:colOff>
      <xdr:row>1</xdr:row>
      <xdr:rowOff>457200</xdr:rowOff>
    </xdr:from>
    <xdr:to>
      <xdr:col>5</xdr:col>
      <xdr:colOff>465364</xdr:colOff>
      <xdr:row>1</xdr:row>
      <xdr:rowOff>1019175</xdr:rowOff>
    </xdr:to>
    <xdr:pic>
      <xdr:nvPicPr>
        <xdr:cNvPr id="4" name="Afbeelding 5" descr="Ondernemer, bekijk of de gemeente Sint-Michielsgestel u kan helpen!">
          <a:extLst>
            <a:ext uri="{FF2B5EF4-FFF2-40B4-BE49-F238E27FC236}">
              <a16:creationId xmlns:a16="http://schemas.microsoft.com/office/drawing/2014/main" id="{262E0E38-DC30-40CA-81D7-A27D37BC5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014" y="854529"/>
          <a:ext cx="29527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255815</xdr:colOff>
      <xdr:row>1</xdr:row>
      <xdr:rowOff>337457</xdr:rowOff>
    </xdr:from>
    <xdr:to>
      <xdr:col>8</xdr:col>
      <xdr:colOff>877661</xdr:colOff>
      <xdr:row>1</xdr:row>
      <xdr:rowOff>1051832</xdr:rowOff>
    </xdr:to>
    <xdr:pic>
      <xdr:nvPicPr>
        <xdr:cNvPr id="5" name="Afbeelding 6">
          <a:extLst>
            <a:ext uri="{FF2B5EF4-FFF2-40B4-BE49-F238E27FC236}">
              <a16:creationId xmlns:a16="http://schemas.microsoft.com/office/drawing/2014/main" id="{E90B02DF-BBC8-4F23-BC95-0B369F5770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75215" y="734786"/>
          <a:ext cx="3381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abSelected="1" zoomScale="80" zoomScaleNormal="80" workbookViewId="0">
      <selection activeCell="L7" sqref="L7"/>
    </sheetView>
  </sheetViews>
  <sheetFormatPr defaultColWidth="8.85546875" defaultRowHeight="13.5" x14ac:dyDescent="0.25"/>
  <cols>
    <col min="1" max="1" width="3.7109375" customWidth="1"/>
    <col min="2" max="3" width="5.28515625" customWidth="1"/>
    <col min="4" max="9" width="13.42578125" customWidth="1"/>
  </cols>
  <sheetData>
    <row r="1" spans="2:9" ht="31.5" customHeight="1" x14ac:dyDescent="0.25"/>
    <row r="2" spans="2:9" ht="108.75" customHeight="1" x14ac:dyDescent="0.25">
      <c r="B2" s="35"/>
      <c r="C2" s="36"/>
      <c r="D2" s="36"/>
      <c r="E2" s="36"/>
      <c r="F2" s="36"/>
      <c r="G2" s="36"/>
      <c r="H2" s="36"/>
      <c r="I2" s="37"/>
    </row>
    <row r="3" spans="2:9" ht="40.5" customHeight="1" x14ac:dyDescent="0.25">
      <c r="B3" s="38"/>
      <c r="C3" s="39"/>
      <c r="D3" s="39"/>
      <c r="E3" s="39"/>
      <c r="F3" s="39"/>
      <c r="G3" s="39"/>
      <c r="H3" s="39"/>
      <c r="I3" s="40"/>
    </row>
    <row r="4" spans="2:9" ht="92.25" customHeight="1" x14ac:dyDescent="0.25">
      <c r="B4" s="251" t="s">
        <v>172</v>
      </c>
      <c r="C4" s="252"/>
      <c r="D4" s="252"/>
      <c r="E4" s="252"/>
      <c r="F4" s="252"/>
      <c r="G4" s="252"/>
      <c r="H4" s="252"/>
      <c r="I4" s="253"/>
    </row>
    <row r="5" spans="2:9" ht="29.25" customHeight="1" x14ac:dyDescent="0.25">
      <c r="B5" s="38"/>
      <c r="C5" s="39"/>
      <c r="D5" s="39"/>
      <c r="E5" s="39"/>
      <c r="F5" s="39"/>
      <c r="G5" s="39"/>
      <c r="H5" s="39"/>
      <c r="I5" s="40"/>
    </row>
    <row r="6" spans="2:9" ht="29.25" customHeight="1" x14ac:dyDescent="0.25">
      <c r="B6" s="254"/>
      <c r="C6" s="255"/>
      <c r="D6" s="255"/>
      <c r="E6" s="255"/>
      <c r="F6" s="255"/>
      <c r="G6" s="255"/>
      <c r="H6" s="255"/>
      <c r="I6" s="256"/>
    </row>
    <row r="7" spans="2:9" ht="29.25" customHeight="1" x14ac:dyDescent="0.25">
      <c r="B7" s="257"/>
      <c r="C7" s="258"/>
      <c r="D7" s="258"/>
      <c r="E7" s="258"/>
      <c r="F7" s="258"/>
      <c r="G7" s="258"/>
      <c r="H7" s="258"/>
      <c r="I7" s="259"/>
    </row>
    <row r="8" spans="2:9" ht="29.25" customHeight="1" x14ac:dyDescent="0.25">
      <c r="B8" s="41"/>
      <c r="C8" s="42"/>
      <c r="E8" s="42"/>
      <c r="F8" s="42"/>
      <c r="G8" s="42"/>
      <c r="H8" s="42"/>
      <c r="I8" s="43"/>
    </row>
    <row r="9" spans="2:9" ht="12.6" customHeight="1" x14ac:dyDescent="0.25">
      <c r="B9" s="41"/>
      <c r="C9" s="42"/>
      <c r="D9" s="44"/>
      <c r="E9" s="42"/>
      <c r="F9" s="42"/>
      <c r="G9" s="42"/>
      <c r="H9" s="42"/>
      <c r="I9" s="43"/>
    </row>
    <row r="10" spans="2:9" ht="12.6" customHeight="1" x14ac:dyDescent="0.25">
      <c r="B10" s="41"/>
      <c r="C10" s="42"/>
      <c r="D10" s="45" t="s">
        <v>0</v>
      </c>
      <c r="E10" s="42"/>
      <c r="F10" s="42"/>
      <c r="G10" s="42"/>
      <c r="H10" s="42"/>
      <c r="I10" s="43"/>
    </row>
    <row r="11" spans="2:9" ht="12.6" customHeight="1" x14ac:dyDescent="0.25">
      <c r="B11" s="41"/>
      <c r="C11" s="42"/>
      <c r="E11" s="42"/>
      <c r="F11" s="42"/>
      <c r="G11" s="42"/>
      <c r="H11" s="42"/>
      <c r="I11" s="43"/>
    </row>
    <row r="12" spans="2:9" ht="12.6" customHeight="1" x14ac:dyDescent="0.25">
      <c r="B12" s="41"/>
      <c r="C12" s="42"/>
      <c r="D12" s="46" t="s">
        <v>47</v>
      </c>
      <c r="E12" s="42"/>
      <c r="F12" s="42"/>
      <c r="G12" s="42"/>
      <c r="H12" s="42"/>
      <c r="I12" s="43"/>
    </row>
    <row r="13" spans="2:9" ht="12.6" customHeight="1" x14ac:dyDescent="0.25">
      <c r="B13" s="41"/>
      <c r="C13" s="42"/>
      <c r="D13" s="47" t="s">
        <v>48</v>
      </c>
      <c r="E13" s="42"/>
      <c r="F13" s="42"/>
      <c r="G13" s="42"/>
      <c r="H13" s="42"/>
      <c r="I13" s="43"/>
    </row>
    <row r="14" spans="2:9" ht="12.6" customHeight="1" x14ac:dyDescent="0.25">
      <c r="B14" s="41"/>
      <c r="C14" s="42"/>
      <c r="D14" s="47" t="s">
        <v>49</v>
      </c>
      <c r="E14" s="42"/>
      <c r="F14" s="42"/>
      <c r="G14" s="42"/>
      <c r="H14" s="42"/>
      <c r="I14" s="43"/>
    </row>
    <row r="15" spans="2:9" ht="12.6" customHeight="1" x14ac:dyDescent="0.25">
      <c r="B15" s="41"/>
      <c r="C15" s="42"/>
      <c r="D15" s="48"/>
      <c r="E15" s="49"/>
      <c r="F15" s="49"/>
      <c r="G15" s="49"/>
      <c r="H15" s="49"/>
      <c r="I15" s="43"/>
    </row>
    <row r="16" spans="2:9" ht="12.6" customHeight="1" x14ac:dyDescent="0.25">
      <c r="B16" s="41"/>
      <c r="C16" s="39"/>
      <c r="D16" s="48"/>
      <c r="E16" s="42"/>
      <c r="F16" s="42"/>
      <c r="G16" s="42"/>
      <c r="H16" s="42"/>
      <c r="I16" s="43"/>
    </row>
    <row r="17" spans="2:9" s="51" customFormat="1" ht="12.6" customHeight="1" x14ac:dyDescent="0.25">
      <c r="B17" s="50"/>
      <c r="D17" s="52"/>
      <c r="E17" s="44"/>
      <c r="F17" s="44"/>
      <c r="G17" s="44"/>
      <c r="H17" s="44"/>
      <c r="I17" s="53"/>
    </row>
    <row r="18" spans="2:9" s="51" customFormat="1" ht="12.6" customHeight="1" x14ac:dyDescent="0.25">
      <c r="B18" s="50"/>
      <c r="D18" s="54"/>
      <c r="E18" s="44"/>
      <c r="F18" s="44"/>
      <c r="G18" s="44"/>
      <c r="H18" s="44"/>
      <c r="I18" s="53"/>
    </row>
    <row r="19" spans="2:9" s="51" customFormat="1" ht="12.6" customHeight="1" x14ac:dyDescent="0.25">
      <c r="B19" s="50"/>
      <c r="D19" s="54"/>
      <c r="E19" s="44"/>
      <c r="F19" s="44"/>
      <c r="G19" s="44"/>
      <c r="H19" s="44"/>
      <c r="I19" s="53"/>
    </row>
    <row r="20" spans="2:9" s="51" customFormat="1" ht="12.6" customHeight="1" x14ac:dyDescent="0.25">
      <c r="B20" s="50"/>
      <c r="D20" s="54"/>
      <c r="E20" s="44"/>
      <c r="F20" s="44"/>
      <c r="G20" s="44"/>
      <c r="H20" s="44"/>
      <c r="I20" s="53"/>
    </row>
    <row r="21" spans="2:9" s="51" customFormat="1" ht="12.6" customHeight="1" x14ac:dyDescent="0.25">
      <c r="B21" s="50"/>
      <c r="E21" s="44"/>
      <c r="F21" s="44"/>
      <c r="G21" s="44"/>
      <c r="H21" s="44"/>
      <c r="I21" s="53"/>
    </row>
    <row r="22" spans="2:9" s="51" customFormat="1" ht="12.6" customHeight="1" x14ac:dyDescent="0.25">
      <c r="B22" s="50"/>
      <c r="E22" s="44"/>
      <c r="F22" s="44"/>
      <c r="G22" s="44"/>
      <c r="H22" s="44"/>
      <c r="I22" s="53"/>
    </row>
    <row r="23" spans="2:9" x14ac:dyDescent="0.25">
      <c r="B23" s="55"/>
      <c r="C23" s="56"/>
      <c r="D23" s="56"/>
      <c r="E23" s="56"/>
      <c r="F23" s="56"/>
      <c r="G23" s="56"/>
      <c r="H23" s="56"/>
      <c r="I23" s="57"/>
    </row>
  </sheetData>
  <sheetProtection algorithmName="SHA-512" hashValue="1W7nk6adcETNzl/QRGUzHE+BqBSypOu0oDeRAYNByAVFeBL9/CPrmtQ5YFctKHw6xEXnZ8j+pslT3/X4ZTHTtw==" saltValue="Qf1WlQ3MVjyI5ng4HH8VBg==" spinCount="100000" sheet="1" selectLockedCells="1" selectUnlockedCell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7FDB1-60D6-4679-8B61-01AC3F37C4C5}">
  <sheetPr>
    <pageSetUpPr fitToPage="1"/>
  </sheetPr>
  <dimension ref="A1:J59"/>
  <sheetViews>
    <sheetView view="pageBreakPreview" zoomScale="80" zoomScaleNormal="75" zoomScaleSheetLayoutView="80" workbookViewId="0">
      <selection activeCell="C35" sqref="C35"/>
    </sheetView>
  </sheetViews>
  <sheetFormatPr defaultColWidth="8.85546875" defaultRowHeight="14.25" x14ac:dyDescent="0.25"/>
  <cols>
    <col min="1" max="1" width="9.7109375" style="161" bestFit="1" customWidth="1"/>
    <col min="2" max="2" width="71.42578125" style="161" customWidth="1"/>
    <col min="3" max="3" width="30.7109375" style="161" customWidth="1"/>
    <col min="4" max="4" width="23.7109375" style="161" customWidth="1"/>
    <col min="5" max="5" width="35.7109375" style="161" customWidth="1"/>
    <col min="6" max="6" width="30.28515625" style="246" customWidth="1"/>
    <col min="7" max="7" width="16" style="161" bestFit="1" customWidth="1"/>
    <col min="8" max="8" width="18.7109375" style="161" customWidth="1"/>
    <col min="9" max="9" width="65.7109375" style="161" customWidth="1"/>
    <col min="10" max="10" width="49.7109375" style="161" customWidth="1"/>
    <col min="11" max="16384" width="8.85546875" style="161"/>
  </cols>
  <sheetData>
    <row r="1" spans="1:8" ht="58.9" customHeight="1" x14ac:dyDescent="0.25">
      <c r="A1" s="269" t="s">
        <v>173</v>
      </c>
      <c r="B1" s="270"/>
      <c r="C1" s="263" t="s">
        <v>156</v>
      </c>
      <c r="D1" s="264"/>
      <c r="E1" s="264" t="s">
        <v>169</v>
      </c>
      <c r="F1" s="265"/>
    </row>
    <row r="2" spans="1:8" s="166" customFormat="1" ht="39.6" customHeight="1" x14ac:dyDescent="0.25">
      <c r="A2" s="162"/>
      <c r="B2" s="163" t="s">
        <v>69</v>
      </c>
      <c r="C2" s="164" t="s">
        <v>155</v>
      </c>
      <c r="D2" s="164" t="s">
        <v>115</v>
      </c>
      <c r="E2" s="165" t="s">
        <v>35</v>
      </c>
      <c r="F2" s="164" t="s">
        <v>116</v>
      </c>
    </row>
    <row r="3" spans="1:8" s="172" customFormat="1" ht="85.5" x14ac:dyDescent="0.25">
      <c r="A3" s="167" t="s">
        <v>104</v>
      </c>
      <c r="B3" s="168" t="s">
        <v>113</v>
      </c>
      <c r="C3" s="73" t="s">
        <v>118</v>
      </c>
      <c r="D3" s="169">
        <v>-5000</v>
      </c>
      <c r="E3" s="170">
        <f>IF(C3=C7,D3,0)</f>
        <v>0</v>
      </c>
      <c r="F3" s="171" t="s">
        <v>120</v>
      </c>
    </row>
    <row r="4" spans="1:8" s="172" customFormat="1" x14ac:dyDescent="0.25">
      <c r="A4" s="173"/>
      <c r="B4" s="174"/>
      <c r="C4" s="175"/>
      <c r="D4" s="176"/>
      <c r="E4" s="177"/>
      <c r="F4" s="178"/>
    </row>
    <row r="5" spans="1:8" s="172" customFormat="1" hidden="1" x14ac:dyDescent="0.25">
      <c r="A5" s="179"/>
      <c r="B5" s="180"/>
      <c r="C5" s="181" t="s">
        <v>39</v>
      </c>
      <c r="D5" s="182">
        <v>0</v>
      </c>
      <c r="E5" s="183"/>
      <c r="F5" s="184"/>
    </row>
    <row r="6" spans="1:8" s="172" customFormat="1" hidden="1" x14ac:dyDescent="0.25">
      <c r="A6" s="179"/>
      <c r="B6" s="180"/>
      <c r="C6" s="181" t="s">
        <v>118</v>
      </c>
      <c r="D6" s="182">
        <v>0</v>
      </c>
      <c r="E6" s="183"/>
      <c r="F6" s="184"/>
    </row>
    <row r="7" spans="1:8" s="172" customFormat="1" hidden="1" x14ac:dyDescent="0.25">
      <c r="A7" s="179"/>
      <c r="B7" s="180"/>
      <c r="C7" s="181" t="s">
        <v>119</v>
      </c>
      <c r="D7" s="182">
        <v>1</v>
      </c>
      <c r="E7" s="183"/>
      <c r="F7" s="184"/>
    </row>
    <row r="8" spans="1:8" s="166" customFormat="1" ht="39.6" customHeight="1" x14ac:dyDescent="0.25">
      <c r="A8" s="162"/>
      <c r="B8" s="163" t="s">
        <v>69</v>
      </c>
      <c r="C8" s="164" t="s">
        <v>155</v>
      </c>
      <c r="D8" s="164" t="s">
        <v>115</v>
      </c>
      <c r="E8" s="165" t="s">
        <v>35</v>
      </c>
      <c r="F8" s="164" t="s">
        <v>116</v>
      </c>
    </row>
    <row r="9" spans="1:8" s="172" customFormat="1" ht="99.75" x14ac:dyDescent="0.3">
      <c r="A9" s="167" t="s">
        <v>105</v>
      </c>
      <c r="B9" s="185" t="s">
        <v>114</v>
      </c>
      <c r="C9" s="73" t="s">
        <v>118</v>
      </c>
      <c r="D9" s="186">
        <v>-5000</v>
      </c>
      <c r="E9" s="170">
        <f>IF(C9=C13,D9,0)</f>
        <v>0</v>
      </c>
      <c r="F9" s="171" t="s">
        <v>120</v>
      </c>
    </row>
    <row r="10" spans="1:8" s="172" customFormat="1" x14ac:dyDescent="0.3">
      <c r="A10" s="173"/>
      <c r="B10" s="187"/>
      <c r="C10" s="175"/>
      <c r="D10" s="188"/>
      <c r="E10" s="177"/>
      <c r="F10" s="178"/>
    </row>
    <row r="11" spans="1:8" s="172" customFormat="1" hidden="1" x14ac:dyDescent="0.3">
      <c r="A11" s="179"/>
      <c r="B11" s="189"/>
      <c r="C11" s="181" t="s">
        <v>39</v>
      </c>
      <c r="D11" s="182">
        <v>0</v>
      </c>
      <c r="E11" s="183"/>
      <c r="F11" s="184"/>
    </row>
    <row r="12" spans="1:8" s="172" customFormat="1" hidden="1" x14ac:dyDescent="0.3">
      <c r="A12" s="179"/>
      <c r="B12" s="189"/>
      <c r="C12" s="181" t="s">
        <v>118</v>
      </c>
      <c r="D12" s="182">
        <v>0</v>
      </c>
      <c r="E12" s="183"/>
      <c r="F12" s="184"/>
    </row>
    <row r="13" spans="1:8" s="172" customFormat="1" hidden="1" x14ac:dyDescent="0.25">
      <c r="A13" s="190"/>
      <c r="B13" s="191"/>
      <c r="C13" s="181" t="s">
        <v>119</v>
      </c>
      <c r="D13" s="182">
        <v>1</v>
      </c>
      <c r="E13" s="191"/>
      <c r="F13" s="192"/>
    </row>
    <row r="14" spans="1:8" s="166" customFormat="1" ht="39.6" customHeight="1" x14ac:dyDescent="0.25">
      <c r="A14" s="162"/>
      <c r="B14" s="163" t="s">
        <v>69</v>
      </c>
      <c r="C14" s="164" t="s">
        <v>155</v>
      </c>
      <c r="D14" s="164" t="s">
        <v>115</v>
      </c>
      <c r="E14" s="165" t="s">
        <v>35</v>
      </c>
      <c r="F14" s="164" t="s">
        <v>116</v>
      </c>
    </row>
    <row r="15" spans="1:8" s="172" customFormat="1" ht="165.6" customHeight="1" x14ac:dyDescent="0.25">
      <c r="A15" s="167" t="s">
        <v>46</v>
      </c>
      <c r="B15" s="193" t="s">
        <v>117</v>
      </c>
      <c r="C15" s="74" t="s">
        <v>40</v>
      </c>
      <c r="D15" s="169">
        <v>-10000</v>
      </c>
      <c r="E15" s="194" cm="1">
        <f t="array" ref="E15">_xlfn.IFS(C15=C18,D18*D15,C15=C19,D19*D15,C15=C20,D20*D15,C15=C21,D21*D15,C15=C22,D22*D15,C15=C23,D23*D15)</f>
        <v>0</v>
      </c>
      <c r="F15" s="168" t="s">
        <v>136</v>
      </c>
    </row>
    <row r="16" spans="1:8" s="172" customFormat="1" x14ac:dyDescent="0.3">
      <c r="A16" s="195"/>
      <c r="B16" s="183"/>
      <c r="C16" s="196"/>
      <c r="D16" s="182"/>
      <c r="E16" s="182"/>
      <c r="F16" s="183"/>
      <c r="G16" s="183"/>
      <c r="H16" s="183"/>
    </row>
    <row r="17" spans="1:10" s="172" customFormat="1" hidden="1" x14ac:dyDescent="0.25">
      <c r="A17" s="195"/>
      <c r="C17" s="197" t="s">
        <v>39</v>
      </c>
      <c r="D17" s="198">
        <v>0</v>
      </c>
      <c r="E17" s="199"/>
    </row>
    <row r="18" spans="1:10" s="172" customFormat="1" hidden="1" x14ac:dyDescent="0.25">
      <c r="A18" s="195"/>
      <c r="C18" s="200" t="s">
        <v>40</v>
      </c>
      <c r="D18" s="198">
        <v>0</v>
      </c>
      <c r="E18" s="199"/>
    </row>
    <row r="19" spans="1:10" s="172" customFormat="1" ht="28.5" hidden="1" x14ac:dyDescent="0.25">
      <c r="A19" s="195"/>
      <c r="C19" s="200" t="s">
        <v>41</v>
      </c>
      <c r="D19" s="198">
        <v>0.2</v>
      </c>
      <c r="E19" s="199"/>
    </row>
    <row r="20" spans="1:10" s="172" customFormat="1" ht="28.5" hidden="1" x14ac:dyDescent="0.25">
      <c r="A20" s="195"/>
      <c r="C20" s="200" t="s">
        <v>42</v>
      </c>
      <c r="D20" s="198">
        <v>0.4</v>
      </c>
      <c r="E20" s="199"/>
    </row>
    <row r="21" spans="1:10" s="172" customFormat="1" ht="28.5" hidden="1" x14ac:dyDescent="0.25">
      <c r="A21" s="195"/>
      <c r="C21" s="200" t="s">
        <v>43</v>
      </c>
      <c r="D21" s="198">
        <v>0.6</v>
      </c>
      <c r="E21" s="199"/>
    </row>
    <row r="22" spans="1:10" s="172" customFormat="1" ht="28.5" hidden="1" x14ac:dyDescent="0.25">
      <c r="A22" s="195"/>
      <c r="C22" s="200" t="s">
        <v>44</v>
      </c>
      <c r="D22" s="198">
        <v>0.8</v>
      </c>
      <c r="E22" s="199"/>
    </row>
    <row r="23" spans="1:10" s="172" customFormat="1" ht="28.5" hidden="1" x14ac:dyDescent="0.25">
      <c r="A23" s="195"/>
      <c r="C23" s="200" t="s">
        <v>45</v>
      </c>
      <c r="D23" s="198">
        <v>1</v>
      </c>
      <c r="E23" s="199"/>
    </row>
    <row r="24" spans="1:10" s="172" customFormat="1" hidden="1" x14ac:dyDescent="0.3">
      <c r="A24" s="201"/>
      <c r="B24" s="202"/>
      <c r="C24" s="203"/>
      <c r="D24" s="204"/>
      <c r="E24" s="201"/>
      <c r="F24" s="205"/>
    </row>
    <row r="25" spans="1:10" s="172" customFormat="1" hidden="1" x14ac:dyDescent="0.25">
      <c r="A25" s="201"/>
      <c r="B25" s="202"/>
      <c r="C25" s="206"/>
      <c r="D25" s="204"/>
      <c r="E25" s="201"/>
      <c r="F25" s="205"/>
    </row>
    <row r="26" spans="1:10" s="209" customFormat="1" ht="63.75" x14ac:dyDescent="0.25">
      <c r="A26" s="207" t="s">
        <v>1</v>
      </c>
      <c r="B26" s="207" t="s">
        <v>69</v>
      </c>
      <c r="C26" s="208" t="s">
        <v>70</v>
      </c>
      <c r="D26" s="208" t="s">
        <v>71</v>
      </c>
      <c r="E26" s="208" t="s">
        <v>137</v>
      </c>
      <c r="F26" s="208"/>
      <c r="G26" s="208" t="s">
        <v>35</v>
      </c>
      <c r="H26" s="208" t="s">
        <v>121</v>
      </c>
      <c r="I26" s="261" t="s">
        <v>164</v>
      </c>
      <c r="J26" s="261"/>
    </row>
    <row r="27" spans="1:10" s="172" customFormat="1" ht="26.45" customHeight="1" x14ac:dyDescent="0.25">
      <c r="A27" s="210" t="s">
        <v>122</v>
      </c>
      <c r="B27" s="211" t="s">
        <v>72</v>
      </c>
      <c r="C27" s="74">
        <f>SUM(C29:C35,C37:C38)</f>
        <v>0</v>
      </c>
      <c r="D27" s="212"/>
      <c r="E27" s="212"/>
      <c r="F27" s="212"/>
      <c r="G27" s="212"/>
      <c r="H27" s="212"/>
      <c r="I27" s="262" t="s">
        <v>165</v>
      </c>
      <c r="J27" s="260" t="s">
        <v>166</v>
      </c>
    </row>
    <row r="28" spans="1:10" s="172" customFormat="1" x14ac:dyDescent="0.25">
      <c r="A28" s="210" t="s">
        <v>123</v>
      </c>
      <c r="B28" s="271" t="s">
        <v>73</v>
      </c>
      <c r="C28" s="272"/>
      <c r="D28" s="272"/>
      <c r="E28" s="273"/>
      <c r="F28" s="213"/>
      <c r="G28" s="274">
        <f>IF(SUM(F30:F35)&lt;-20000,-20000,SUM(F30:F35))</f>
        <v>0</v>
      </c>
      <c r="H28" s="277">
        <v>-20000</v>
      </c>
      <c r="I28" s="262"/>
      <c r="J28" s="260"/>
    </row>
    <row r="29" spans="1:10" s="172" customFormat="1" x14ac:dyDescent="0.25">
      <c r="A29" s="210" t="s">
        <v>124</v>
      </c>
      <c r="B29" s="214" t="s">
        <v>144</v>
      </c>
      <c r="C29" s="74">
        <v>0</v>
      </c>
      <c r="D29" s="215"/>
      <c r="E29" s="215"/>
      <c r="F29" s="215"/>
      <c r="G29" s="274"/>
      <c r="H29" s="277"/>
      <c r="I29" s="262"/>
      <c r="J29" s="260"/>
    </row>
    <row r="30" spans="1:10" s="172" customFormat="1" x14ac:dyDescent="0.25">
      <c r="A30" s="210" t="s">
        <v>125</v>
      </c>
      <c r="B30" s="216" t="s">
        <v>74</v>
      </c>
      <c r="C30" s="74">
        <v>0</v>
      </c>
      <c r="D30" s="250" t="s">
        <v>75</v>
      </c>
      <c r="E30" s="58" t="s">
        <v>75</v>
      </c>
      <c r="F30" s="217">
        <f t="shared" ref="F30:F35" si="0">IFERROR($H$28*(((C30/($C$27-(SUM($C$37:$C$38))))*C42)*(VLOOKUP(D30,$D$40:$E$44,2,FALSE)))*(VLOOKUP(E30,$G$40:$H$47,2,FALSE)),0)</f>
        <v>0</v>
      </c>
      <c r="G30" s="274"/>
      <c r="H30" s="277"/>
      <c r="I30" s="262"/>
      <c r="J30" s="260"/>
    </row>
    <row r="31" spans="1:10" s="172" customFormat="1" x14ac:dyDescent="0.25">
      <c r="A31" s="210" t="s">
        <v>126</v>
      </c>
      <c r="B31" s="214" t="s">
        <v>143</v>
      </c>
      <c r="C31" s="74">
        <v>0</v>
      </c>
      <c r="D31" s="58" t="s">
        <v>75</v>
      </c>
      <c r="E31" s="58" t="s">
        <v>75</v>
      </c>
      <c r="F31" s="215">
        <f t="shared" si="0"/>
        <v>0</v>
      </c>
      <c r="G31" s="274"/>
      <c r="H31" s="277"/>
      <c r="I31" s="262"/>
      <c r="J31" s="260"/>
    </row>
    <row r="32" spans="1:10" s="172" customFormat="1" x14ac:dyDescent="0.25">
      <c r="A32" s="210" t="s">
        <v>127</v>
      </c>
      <c r="B32" s="216" t="s">
        <v>76</v>
      </c>
      <c r="C32" s="74">
        <v>0</v>
      </c>
      <c r="D32" s="58" t="s">
        <v>75</v>
      </c>
      <c r="E32" s="58" t="s">
        <v>75</v>
      </c>
      <c r="F32" s="215">
        <f t="shared" si="0"/>
        <v>0</v>
      </c>
      <c r="G32" s="274"/>
      <c r="H32" s="277"/>
      <c r="I32" s="262"/>
      <c r="J32" s="260"/>
    </row>
    <row r="33" spans="1:10" s="172" customFormat="1" x14ac:dyDescent="0.25">
      <c r="A33" s="210" t="s">
        <v>128</v>
      </c>
      <c r="B33" s="216" t="s">
        <v>77</v>
      </c>
      <c r="C33" s="58">
        <v>0</v>
      </c>
      <c r="D33" s="58" t="s">
        <v>75</v>
      </c>
      <c r="E33" s="58" t="s">
        <v>75</v>
      </c>
      <c r="F33" s="215">
        <f t="shared" si="0"/>
        <v>0</v>
      </c>
      <c r="G33" s="274"/>
      <c r="H33" s="277"/>
      <c r="I33" s="262"/>
      <c r="J33" s="260"/>
    </row>
    <row r="34" spans="1:10" s="172" customFormat="1" x14ac:dyDescent="0.25">
      <c r="A34" s="210" t="s">
        <v>129</v>
      </c>
      <c r="B34" s="216" t="s">
        <v>78</v>
      </c>
      <c r="C34" s="58">
        <v>0</v>
      </c>
      <c r="D34" s="58" t="s">
        <v>75</v>
      </c>
      <c r="E34" s="58" t="s">
        <v>75</v>
      </c>
      <c r="F34" s="215">
        <f t="shared" si="0"/>
        <v>0</v>
      </c>
      <c r="G34" s="274"/>
      <c r="H34" s="277"/>
      <c r="I34" s="262"/>
      <c r="J34" s="260"/>
    </row>
    <row r="35" spans="1:10" s="172" customFormat="1" ht="76.150000000000006" customHeight="1" x14ac:dyDescent="0.25">
      <c r="A35" s="210" t="s">
        <v>130</v>
      </c>
      <c r="B35" s="216" t="s">
        <v>79</v>
      </c>
      <c r="C35" s="58">
        <v>0</v>
      </c>
      <c r="D35" s="58" t="s">
        <v>75</v>
      </c>
      <c r="E35" s="58" t="s">
        <v>75</v>
      </c>
      <c r="F35" s="215">
        <f t="shared" si="0"/>
        <v>0</v>
      </c>
      <c r="G35" s="274"/>
      <c r="H35" s="277"/>
      <c r="I35" s="262"/>
      <c r="J35" s="260"/>
    </row>
    <row r="36" spans="1:10" s="172" customFormat="1" ht="21" customHeight="1" x14ac:dyDescent="0.25">
      <c r="A36" s="210" t="s">
        <v>131</v>
      </c>
      <c r="B36" s="271" t="s">
        <v>80</v>
      </c>
      <c r="C36" s="272"/>
      <c r="D36" s="272"/>
      <c r="E36" s="273"/>
      <c r="F36" s="213"/>
      <c r="G36" s="278">
        <f>IF(SUM(F37:F38)&lt;-30000,-30000,SUM(F37:F38))</f>
        <v>0</v>
      </c>
      <c r="H36" s="277">
        <v>-30000</v>
      </c>
      <c r="I36" s="261" t="s">
        <v>164</v>
      </c>
      <c r="J36" s="261"/>
    </row>
    <row r="37" spans="1:10" s="172" customFormat="1" ht="44.45" customHeight="1" x14ac:dyDescent="0.25">
      <c r="A37" s="210" t="s">
        <v>132</v>
      </c>
      <c r="B37" s="216" t="s">
        <v>81</v>
      </c>
      <c r="C37" s="58">
        <v>0</v>
      </c>
      <c r="D37" s="250" t="s">
        <v>75</v>
      </c>
      <c r="E37" s="58" t="s">
        <v>75</v>
      </c>
      <c r="F37" s="249">
        <f>IFERROR($H$36*(((C37/($C$27-(SUM($C$29:$C$35))))*C50)*(VLOOKUP(D37,$D$48:$E$52,2,FALSE)))*(VLOOKUP(E37,$G$48:$H$52,2,FALSE)),0)</f>
        <v>0</v>
      </c>
      <c r="G37" s="278"/>
      <c r="H37" s="277"/>
      <c r="I37" s="260" t="s">
        <v>167</v>
      </c>
      <c r="J37" s="260" t="s">
        <v>168</v>
      </c>
    </row>
    <row r="38" spans="1:10" s="172" customFormat="1" ht="85.15" customHeight="1" thickBot="1" x14ac:dyDescent="0.3">
      <c r="A38" s="210" t="s">
        <v>133</v>
      </c>
      <c r="B38" s="216" t="s">
        <v>82</v>
      </c>
      <c r="C38" s="58">
        <v>0</v>
      </c>
      <c r="D38" s="58" t="s">
        <v>75</v>
      </c>
      <c r="E38" s="58" t="s">
        <v>75</v>
      </c>
      <c r="F38" s="218">
        <f>IFERROR($H$36*(((C38/($C$27-(SUM($C$29:$C$35))))*C51)*(VLOOKUP(D38,$D$48:$E$52,2,FALSE)))*(VLOOKUP(E38,$G$48:$H$52,2,FALSE)),0)</f>
        <v>0</v>
      </c>
      <c r="G38" s="278"/>
      <c r="H38" s="277"/>
      <c r="I38" s="260"/>
      <c r="J38" s="260"/>
    </row>
    <row r="39" spans="1:10" s="172" customFormat="1" ht="15" hidden="1" thickBot="1" x14ac:dyDescent="0.3">
      <c r="A39" s="219"/>
      <c r="B39" s="219"/>
      <c r="C39" s="219"/>
      <c r="D39" s="220"/>
      <c r="E39" s="221"/>
      <c r="F39" s="221"/>
      <c r="G39" s="221"/>
      <c r="H39" s="221"/>
    </row>
    <row r="40" spans="1:10" s="172" customFormat="1" ht="28.5" hidden="1" x14ac:dyDescent="0.25">
      <c r="A40" s="219"/>
      <c r="B40" s="222" t="s">
        <v>75</v>
      </c>
      <c r="C40" s="223">
        <v>0</v>
      </c>
      <c r="D40" s="222" t="s">
        <v>75</v>
      </c>
      <c r="E40" s="224">
        <v>0</v>
      </c>
      <c r="F40" s="225"/>
      <c r="G40" s="225" t="s">
        <v>75</v>
      </c>
      <c r="H40" s="223">
        <v>0</v>
      </c>
    </row>
    <row r="41" spans="1:10" s="172" customFormat="1" ht="57" hidden="1" x14ac:dyDescent="0.25">
      <c r="A41" s="219"/>
      <c r="B41" s="226" t="s">
        <v>83</v>
      </c>
      <c r="C41" s="227">
        <v>0</v>
      </c>
      <c r="D41" s="226" t="s">
        <v>84</v>
      </c>
      <c r="E41" s="228">
        <v>0</v>
      </c>
      <c r="F41" s="221"/>
      <c r="G41" s="226" t="s">
        <v>84</v>
      </c>
      <c r="H41" s="228">
        <v>0</v>
      </c>
    </row>
    <row r="42" spans="1:10" s="172" customFormat="1" hidden="1" x14ac:dyDescent="0.25">
      <c r="A42" s="219"/>
      <c r="B42" s="226" t="s">
        <v>85</v>
      </c>
      <c r="C42" s="227">
        <v>0.9</v>
      </c>
      <c r="D42" s="229" t="s">
        <v>141</v>
      </c>
      <c r="E42" s="228">
        <v>1</v>
      </c>
      <c r="F42" s="221"/>
      <c r="G42" s="230" t="s">
        <v>86</v>
      </c>
      <c r="H42" s="227">
        <v>0.15</v>
      </c>
    </row>
    <row r="43" spans="1:10" s="172" customFormat="1" hidden="1" x14ac:dyDescent="0.25">
      <c r="A43" s="219"/>
      <c r="B43" s="226" t="s">
        <v>87</v>
      </c>
      <c r="C43" s="227">
        <v>1</v>
      </c>
      <c r="D43" s="226" t="s">
        <v>90</v>
      </c>
      <c r="E43" s="228">
        <v>0.8</v>
      </c>
      <c r="F43" s="221"/>
      <c r="G43" s="230" t="s">
        <v>88</v>
      </c>
      <c r="H43" s="227">
        <v>0.3</v>
      </c>
    </row>
    <row r="44" spans="1:10" s="172" customFormat="1" hidden="1" x14ac:dyDescent="0.25">
      <c r="A44" s="219"/>
      <c r="B44" s="226" t="s">
        <v>89</v>
      </c>
      <c r="C44" s="227">
        <v>0.4</v>
      </c>
      <c r="D44" s="229" t="s">
        <v>145</v>
      </c>
      <c r="E44" s="228">
        <v>0.5</v>
      </c>
      <c r="F44" s="221"/>
      <c r="G44" s="219" t="s">
        <v>91</v>
      </c>
      <c r="H44" s="227">
        <v>0.45</v>
      </c>
    </row>
    <row r="45" spans="1:10" s="172" customFormat="1" hidden="1" x14ac:dyDescent="0.25">
      <c r="A45" s="219"/>
      <c r="B45" s="226" t="s">
        <v>92</v>
      </c>
      <c r="C45" s="227">
        <v>0.8</v>
      </c>
      <c r="D45" s="226"/>
      <c r="E45" s="228"/>
      <c r="F45" s="221"/>
      <c r="G45" s="221" t="s">
        <v>93</v>
      </c>
      <c r="H45" s="228">
        <v>0.6</v>
      </c>
    </row>
    <row r="46" spans="1:10" s="172" customFormat="1" hidden="1" x14ac:dyDescent="0.25">
      <c r="A46" s="219"/>
      <c r="B46" s="226" t="s">
        <v>94</v>
      </c>
      <c r="C46" s="227">
        <v>0.4</v>
      </c>
      <c r="D46" s="226"/>
      <c r="E46" s="228"/>
      <c r="F46" s="221"/>
      <c r="G46" s="221" t="s">
        <v>95</v>
      </c>
      <c r="H46" s="228">
        <v>0.75</v>
      </c>
    </row>
    <row r="47" spans="1:10" s="172" customFormat="1" ht="15" hidden="1" thickBot="1" x14ac:dyDescent="0.3">
      <c r="A47" s="219"/>
      <c r="B47" s="231" t="s">
        <v>96</v>
      </c>
      <c r="C47" s="232">
        <v>0.8</v>
      </c>
      <c r="D47" s="231"/>
      <c r="E47" s="233"/>
      <c r="F47" s="234"/>
      <c r="G47" s="234" t="s">
        <v>97</v>
      </c>
      <c r="H47" s="233">
        <v>1</v>
      </c>
    </row>
    <row r="48" spans="1:10" s="172" customFormat="1" ht="29.25" hidden="1" thickBot="1" x14ac:dyDescent="0.3">
      <c r="A48" s="219"/>
      <c r="B48" s="222" t="s">
        <v>75</v>
      </c>
      <c r="C48" s="223">
        <v>0</v>
      </c>
      <c r="D48" s="222" t="s">
        <v>75</v>
      </c>
      <c r="E48" s="224">
        <v>0</v>
      </c>
      <c r="F48" s="235"/>
      <c r="G48" s="222" t="s">
        <v>75</v>
      </c>
      <c r="H48" s="223">
        <v>0</v>
      </c>
    </row>
    <row r="49" spans="1:8" s="172" customFormat="1" ht="57" hidden="1" x14ac:dyDescent="0.25">
      <c r="A49" s="219"/>
      <c r="B49" s="226" t="s">
        <v>98</v>
      </c>
      <c r="C49" s="227">
        <v>0</v>
      </c>
      <c r="D49" s="226" t="s">
        <v>84</v>
      </c>
      <c r="E49" s="228">
        <v>0</v>
      </c>
      <c r="F49" s="225"/>
      <c r="G49" s="226" t="s">
        <v>84</v>
      </c>
      <c r="H49" s="227">
        <v>0</v>
      </c>
    </row>
    <row r="50" spans="1:8" s="172" customFormat="1" hidden="1" x14ac:dyDescent="0.25">
      <c r="A50" s="219"/>
      <c r="B50" s="226" t="s">
        <v>99</v>
      </c>
      <c r="C50" s="227">
        <v>1</v>
      </c>
      <c r="D50" s="229" t="s">
        <v>141</v>
      </c>
      <c r="E50" s="228">
        <v>1</v>
      </c>
      <c r="F50" s="221"/>
      <c r="G50" s="230" t="s">
        <v>100</v>
      </c>
      <c r="H50" s="227">
        <v>0.6</v>
      </c>
    </row>
    <row r="51" spans="1:8" s="172" customFormat="1" ht="15" hidden="1" thickBot="1" x14ac:dyDescent="0.3">
      <c r="A51" s="219"/>
      <c r="B51" s="231" t="s">
        <v>101</v>
      </c>
      <c r="C51" s="232">
        <v>1</v>
      </c>
      <c r="D51" s="229" t="s">
        <v>90</v>
      </c>
      <c r="E51" s="228">
        <v>0.8</v>
      </c>
      <c r="F51" s="221"/>
      <c r="G51" s="230" t="s">
        <v>102</v>
      </c>
      <c r="H51" s="227">
        <v>0.8</v>
      </c>
    </row>
    <row r="52" spans="1:8" s="172" customFormat="1" ht="15" hidden="1" thickBot="1" x14ac:dyDescent="0.3">
      <c r="A52" s="219"/>
      <c r="B52" s="219"/>
      <c r="C52" s="219"/>
      <c r="D52" s="236" t="s">
        <v>145</v>
      </c>
      <c r="E52" s="233">
        <v>0.6</v>
      </c>
      <c r="F52" s="221"/>
      <c r="G52" s="237" t="s">
        <v>103</v>
      </c>
      <c r="H52" s="232">
        <v>1</v>
      </c>
    </row>
    <row r="53" spans="1:8" s="172" customFormat="1" ht="12" hidden="1" customHeight="1" thickBot="1" x14ac:dyDescent="0.3">
      <c r="A53" s="279"/>
      <c r="B53" s="279"/>
      <c r="C53" s="238"/>
      <c r="D53" s="202"/>
      <c r="E53" s="239"/>
      <c r="F53" s="240"/>
    </row>
    <row r="54" spans="1:8" s="172" customFormat="1" ht="36" customHeight="1" thickTop="1" thickBot="1" x14ac:dyDescent="0.3">
      <c r="A54" s="280" t="s">
        <v>142</v>
      </c>
      <c r="B54" s="280"/>
      <c r="C54" s="241">
        <v>-70000</v>
      </c>
      <c r="E54" s="275" t="s">
        <v>138</v>
      </c>
      <c r="F54" s="275"/>
      <c r="G54" s="276">
        <f>SUM(E3+E9+E15+G28+G36)</f>
        <v>0</v>
      </c>
      <c r="H54" s="276"/>
    </row>
    <row r="55" spans="1:8" ht="15" thickTop="1" x14ac:dyDescent="0.25">
      <c r="A55" s="242"/>
      <c r="B55" s="243"/>
      <c r="C55" s="244"/>
      <c r="D55" s="245"/>
      <c r="E55" s="245"/>
    </row>
    <row r="56" spans="1:8" s="248" customFormat="1" ht="42" customHeight="1" x14ac:dyDescent="0.3">
      <c r="A56" s="267" t="s">
        <v>146</v>
      </c>
      <c r="B56" s="268"/>
      <c r="C56" s="268"/>
      <c r="D56" s="268"/>
      <c r="E56" s="268"/>
      <c r="F56" s="247"/>
    </row>
    <row r="59" spans="1:8" ht="26.45" customHeight="1" x14ac:dyDescent="0.25">
      <c r="A59" s="266" t="s">
        <v>106</v>
      </c>
      <c r="B59" s="266"/>
    </row>
  </sheetData>
  <sheetProtection algorithmName="SHA-512" hashValue="RxXP5jPBpeQ7IJXglRZUS83/MKeNY1S9n0K/G+eewO5x+QYf9H9Ja2HVozVCZ2+sNrFGhulC94LtIqa+SR8u1g==" saltValue="YVcwCqf4Crkp3kArfStL4g==" spinCount="100000" sheet="1" objects="1" scenarios="1"/>
  <mergeCells count="21">
    <mergeCell ref="G28:G35"/>
    <mergeCell ref="E54:F54"/>
    <mergeCell ref="G54:H54"/>
    <mergeCell ref="H28:H35"/>
    <mergeCell ref="B36:E36"/>
    <mergeCell ref="G36:G38"/>
    <mergeCell ref="H36:H38"/>
    <mergeCell ref="A53:B53"/>
    <mergeCell ref="A54:B54"/>
    <mergeCell ref="C1:D1"/>
    <mergeCell ref="E1:F1"/>
    <mergeCell ref="A59:B59"/>
    <mergeCell ref="A56:E56"/>
    <mergeCell ref="A1:B1"/>
    <mergeCell ref="B28:E28"/>
    <mergeCell ref="J27:J35"/>
    <mergeCell ref="I26:J26"/>
    <mergeCell ref="I36:J36"/>
    <mergeCell ref="I37:I38"/>
    <mergeCell ref="J37:J38"/>
    <mergeCell ref="I27:I35"/>
  </mergeCells>
  <dataValidations count="8">
    <dataValidation type="list" allowBlank="1" showInputMessage="1" showErrorMessage="1" sqref="D37:D38" xr:uid="{81A1072F-334F-478B-A888-3F24CD462455}">
      <formula1>$D$48:$D$52</formula1>
    </dataValidation>
    <dataValidation type="list" allowBlank="1" showInputMessage="1" showErrorMessage="1" sqref="D30:D35" xr:uid="{3F3DF103-1BA1-48B2-9DE4-B220377BB50B}">
      <formula1>$D$40:$D$44</formula1>
    </dataValidation>
    <dataValidation type="list" operator="lessThanOrEqual" allowBlank="1" showInputMessage="1" showErrorMessage="1" sqref="C24 C16" xr:uid="{E07FE2B6-7F40-4B61-9B03-F21DB395C344}">
      <formula1>#REF!</formula1>
    </dataValidation>
    <dataValidation type="list" allowBlank="1" showInputMessage="1" showErrorMessage="1" sqref="E30:E35" xr:uid="{6DB4A8E7-134E-4B88-BF42-07B0208C90B4}">
      <formula1>$G$40:$G$47</formula1>
    </dataValidation>
    <dataValidation type="list" allowBlank="1" showInputMessage="1" showErrorMessage="1" sqref="E37:E38" xr:uid="{A8600EBF-A20C-4BC3-89D4-55B5007E0214}">
      <formula1>$G$48:$G$52</formula1>
    </dataValidation>
    <dataValidation type="list" operator="lessThanOrEqual" allowBlank="1" showInputMessage="1" showErrorMessage="1" sqref="C15" xr:uid="{5B7E34A4-50AF-41C6-8382-75F67402A2D2}">
      <formula1>$C$18:$C$23</formula1>
    </dataValidation>
    <dataValidation operator="lessThanOrEqual" allowBlank="1" showInputMessage="1" showErrorMessage="1" sqref="F15 C17:D23 C16 C24 B15 E53:E54" xr:uid="{1A0A6BAC-BFB2-4E44-BF8D-914F5CDBD32F}"/>
    <dataValidation type="list" allowBlank="1" showInputMessage="1" showErrorMessage="1" promptTitle="Invullen door inschrijver" prompt="Invullen door inschrijver" sqref="C3 C9" xr:uid="{F2A868B4-10A6-4043-BDB9-EF19843A0089}">
      <formula1>$C$6:$C$7</formula1>
    </dataValidation>
  </dataValidations>
  <pageMargins left="0.70866141732283472" right="0.70866141732283472" top="0.55118110236220474" bottom="0.65" header="0.31496062992125984" footer="0.23622047244094491"/>
  <pageSetup paperSize="9" scale="37"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B1501-B7A4-494B-922E-91CDAD88B2CA}">
  <sheetPr>
    <pageSetUpPr fitToPage="1"/>
  </sheetPr>
  <dimension ref="A1:G52"/>
  <sheetViews>
    <sheetView showGridLines="0" view="pageBreakPreview" zoomScale="80" zoomScaleNormal="75" zoomScaleSheetLayoutView="80" workbookViewId="0">
      <pane ySplit="1" topLeftCell="A2" activePane="bottomLeft" state="frozen"/>
      <selection pane="bottomLeft" activeCell="F35" sqref="F35"/>
    </sheetView>
  </sheetViews>
  <sheetFormatPr defaultColWidth="9.140625" defaultRowHeight="13.5" x14ac:dyDescent="0.25"/>
  <cols>
    <col min="1" max="1" width="9.28515625" style="82" customWidth="1"/>
    <col min="2" max="2" width="51.28515625" style="82" customWidth="1"/>
    <col min="3" max="6" width="32.7109375" style="82" customWidth="1"/>
    <col min="7" max="7" width="43" style="82" bestFit="1" customWidth="1"/>
    <col min="8" max="8" width="9.42578125" style="82" bestFit="1" customWidth="1"/>
    <col min="9" max="16384" width="9.140625" style="82"/>
  </cols>
  <sheetData>
    <row r="1" spans="1:7" ht="41.45" customHeight="1" thickBot="1" x14ac:dyDescent="0.3">
      <c r="A1" s="297" t="s">
        <v>170</v>
      </c>
      <c r="B1" s="298"/>
      <c r="C1" s="298"/>
      <c r="D1" s="160" t="s">
        <v>50</v>
      </c>
      <c r="E1" s="299" t="s">
        <v>6</v>
      </c>
      <c r="F1" s="300"/>
    </row>
    <row r="2" spans="1:7" ht="27.6" customHeight="1" thickBot="1" x14ac:dyDescent="0.3">
      <c r="A2" s="301" t="s">
        <v>68</v>
      </c>
      <c r="B2" s="302"/>
      <c r="C2" s="302"/>
      <c r="D2" s="302"/>
      <c r="E2" s="302"/>
      <c r="F2" s="303"/>
    </row>
    <row r="3" spans="1:7" s="84" customFormat="1" ht="27" customHeight="1" x14ac:dyDescent="0.25">
      <c r="A3" s="156" t="s">
        <v>7</v>
      </c>
      <c r="B3" s="157" t="s">
        <v>8</v>
      </c>
      <c r="C3" s="158" t="s">
        <v>9</v>
      </c>
      <c r="D3" s="158" t="s">
        <v>51</v>
      </c>
      <c r="E3" s="158" t="s">
        <v>52</v>
      </c>
      <c r="F3" s="159" t="s">
        <v>53</v>
      </c>
    </row>
    <row r="4" spans="1:7" ht="71.45" customHeight="1" x14ac:dyDescent="0.25">
      <c r="A4" s="153" t="s">
        <v>10</v>
      </c>
      <c r="B4" s="154" t="s">
        <v>139</v>
      </c>
      <c r="C4" s="155" t="s">
        <v>157</v>
      </c>
      <c r="D4" s="61"/>
      <c r="E4" s="151">
        <v>11070</v>
      </c>
      <c r="F4" s="19">
        <f>D4*E4</f>
        <v>0</v>
      </c>
      <c r="G4" s="152"/>
    </row>
    <row r="5" spans="1:7" ht="74.45" customHeight="1" x14ac:dyDescent="0.25">
      <c r="A5" s="147" t="s">
        <v>12</v>
      </c>
      <c r="B5" s="148" t="s">
        <v>140</v>
      </c>
      <c r="C5" s="149" t="s">
        <v>157</v>
      </c>
      <c r="D5" s="65"/>
      <c r="E5" s="150">
        <v>1360</v>
      </c>
      <c r="F5" s="19">
        <f>D5*E5</f>
        <v>0</v>
      </c>
    </row>
    <row r="6" spans="1:7" ht="74.45" customHeight="1" x14ac:dyDescent="0.25">
      <c r="A6" s="147" t="s">
        <v>13</v>
      </c>
      <c r="B6" s="148" t="s">
        <v>163</v>
      </c>
      <c r="C6" s="149" t="s">
        <v>108</v>
      </c>
      <c r="D6" s="65"/>
      <c r="E6" s="146">
        <v>36</v>
      </c>
      <c r="F6" s="19">
        <f>D6*E6</f>
        <v>0</v>
      </c>
    </row>
    <row r="7" spans="1:7" ht="74.45" customHeight="1" thickBot="1" x14ac:dyDescent="0.3">
      <c r="A7" s="144" t="s">
        <v>107</v>
      </c>
      <c r="B7" s="129" t="s">
        <v>147</v>
      </c>
      <c r="C7" s="145" t="s">
        <v>109</v>
      </c>
      <c r="D7" s="66"/>
      <c r="E7" s="142">
        <v>35</v>
      </c>
      <c r="F7" s="18">
        <f>D7*E7</f>
        <v>0</v>
      </c>
      <c r="G7" s="143"/>
    </row>
    <row r="8" spans="1:7" ht="16.149999999999999" customHeight="1" thickBot="1" x14ac:dyDescent="0.3">
      <c r="A8" s="120"/>
      <c r="B8" s="121"/>
      <c r="C8" s="122"/>
      <c r="D8" s="123"/>
      <c r="E8" s="124"/>
      <c r="F8" s="60"/>
    </row>
    <row r="9" spans="1:7" ht="32.450000000000003" customHeight="1" x14ac:dyDescent="0.25">
      <c r="A9" s="318" t="s">
        <v>135</v>
      </c>
      <c r="B9" s="319"/>
      <c r="C9" s="319"/>
      <c r="D9" s="319"/>
      <c r="E9" s="319"/>
      <c r="F9" s="320"/>
    </row>
    <row r="10" spans="1:7" s="84" customFormat="1" ht="18.600000000000001" customHeight="1" x14ac:dyDescent="0.25">
      <c r="A10" s="83" t="s">
        <v>7</v>
      </c>
      <c r="B10" s="125" t="s">
        <v>8</v>
      </c>
      <c r="C10" s="126" t="s">
        <v>9</v>
      </c>
      <c r="D10" s="126" t="s">
        <v>55</v>
      </c>
      <c r="E10" s="126" t="s">
        <v>52</v>
      </c>
      <c r="F10" s="127" t="s">
        <v>53</v>
      </c>
      <c r="G10" s="82"/>
    </row>
    <row r="11" spans="1:7" ht="69" customHeight="1" thickBot="1" x14ac:dyDescent="0.3">
      <c r="A11" s="128" t="s">
        <v>19</v>
      </c>
      <c r="B11" s="129" t="s">
        <v>148</v>
      </c>
      <c r="C11" s="130" t="s">
        <v>157</v>
      </c>
      <c r="D11" s="131">
        <f>D5</f>
        <v>0</v>
      </c>
      <c r="E11" s="132">
        <v>615</v>
      </c>
      <c r="F11" s="18">
        <f>D11*E11</f>
        <v>0</v>
      </c>
      <c r="G11" s="133"/>
    </row>
    <row r="12" spans="1:7" ht="28.9" customHeight="1" thickBot="1" x14ac:dyDescent="0.3">
      <c r="A12" s="134"/>
      <c r="B12" s="135"/>
      <c r="C12" s="136"/>
      <c r="D12" s="137"/>
      <c r="E12" s="138"/>
      <c r="F12" s="59"/>
      <c r="G12" s="133"/>
    </row>
    <row r="13" spans="1:7" ht="40.9" customHeight="1" thickBot="1" x14ac:dyDescent="0.3">
      <c r="A13" s="139"/>
      <c r="B13" s="140"/>
      <c r="C13" s="140"/>
      <c r="D13" s="20" t="s">
        <v>11</v>
      </c>
      <c r="E13" s="103" t="s">
        <v>134</v>
      </c>
      <c r="F13" s="64">
        <f>SUM(F4:F7)+F11</f>
        <v>0</v>
      </c>
    </row>
    <row r="14" spans="1:7" ht="28.9" customHeight="1" thickBot="1" x14ac:dyDescent="0.3">
      <c r="A14" s="77"/>
      <c r="B14" s="105"/>
      <c r="C14" s="90"/>
      <c r="D14" s="106"/>
      <c r="E14" s="80"/>
      <c r="F14" s="81"/>
    </row>
    <row r="15" spans="1:7" ht="20.45" customHeight="1" x14ac:dyDescent="0.25">
      <c r="A15" s="304" t="s">
        <v>54</v>
      </c>
      <c r="B15" s="305"/>
      <c r="C15" s="305"/>
      <c r="D15" s="305"/>
      <c r="E15" s="305"/>
      <c r="F15" s="306"/>
    </row>
    <row r="16" spans="1:7" s="84" customFormat="1" ht="22.15" customHeight="1" x14ac:dyDescent="0.25">
      <c r="A16" s="83" t="s">
        <v>7</v>
      </c>
      <c r="B16" s="125" t="s">
        <v>8</v>
      </c>
      <c r="C16" s="126" t="s">
        <v>9</v>
      </c>
      <c r="D16" s="126" t="s">
        <v>56</v>
      </c>
      <c r="E16" s="126" t="s">
        <v>52</v>
      </c>
      <c r="F16" s="127" t="s">
        <v>57</v>
      </c>
    </row>
    <row r="17" spans="1:6" ht="73.150000000000006" customHeight="1" thickBot="1" x14ac:dyDescent="0.3">
      <c r="A17" s="117" t="s">
        <v>20</v>
      </c>
      <c r="B17" s="118" t="s">
        <v>111</v>
      </c>
      <c r="C17" s="119" t="s">
        <v>110</v>
      </c>
      <c r="D17" s="141">
        <v>-177.5</v>
      </c>
      <c r="E17" s="116"/>
      <c r="F17" s="18"/>
    </row>
    <row r="18" spans="1:6" ht="73.150000000000006" customHeight="1" thickBot="1" x14ac:dyDescent="0.3">
      <c r="A18" s="117" t="s">
        <v>21</v>
      </c>
      <c r="B18" s="118" t="s">
        <v>112</v>
      </c>
      <c r="C18" s="119" t="s">
        <v>110</v>
      </c>
      <c r="D18" s="62"/>
      <c r="E18" s="116">
        <v>1424.16</v>
      </c>
      <c r="F18" s="18">
        <f>(D17+D18)*E18</f>
        <v>-252788.40000000002</v>
      </c>
    </row>
    <row r="19" spans="1:6" ht="49.15" customHeight="1" thickBot="1" x14ac:dyDescent="0.3">
      <c r="A19" s="76"/>
      <c r="B19" s="101"/>
      <c r="C19" s="75"/>
      <c r="D19" s="102"/>
      <c r="E19" s="103" t="s">
        <v>58</v>
      </c>
      <c r="F19" s="63">
        <f>F18</f>
        <v>-252788.40000000002</v>
      </c>
    </row>
    <row r="20" spans="1:6" ht="14.25" x14ac:dyDescent="0.25">
      <c r="A20" s="76"/>
      <c r="B20" s="101"/>
      <c r="C20" s="75"/>
      <c r="D20" s="102"/>
      <c r="E20" s="104"/>
      <c r="F20" s="17"/>
    </row>
    <row r="21" spans="1:6" ht="15" thickBot="1" x14ac:dyDescent="0.3">
      <c r="A21" s="77"/>
      <c r="B21" s="105"/>
      <c r="C21" s="90"/>
      <c r="D21" s="106"/>
      <c r="E21" s="80"/>
      <c r="F21" s="81"/>
    </row>
    <row r="22" spans="1:6" ht="51" customHeight="1" thickBot="1" x14ac:dyDescent="0.3">
      <c r="A22" s="77"/>
      <c r="B22" s="105"/>
      <c r="C22" s="90"/>
      <c r="D22" s="106"/>
      <c r="E22" s="107" t="s">
        <v>59</v>
      </c>
      <c r="F22" s="108">
        <f>F19+F13</f>
        <v>-252788.40000000002</v>
      </c>
    </row>
    <row r="23" spans="1:6" ht="15" thickBot="1" x14ac:dyDescent="0.3">
      <c r="A23" s="77"/>
      <c r="B23" s="78"/>
      <c r="C23" s="79"/>
      <c r="D23" s="80"/>
      <c r="E23" s="80"/>
      <c r="F23" s="81"/>
    </row>
    <row r="24" spans="1:6" s="111" customFormat="1" ht="17.45" customHeight="1" x14ac:dyDescent="0.3">
      <c r="A24" s="307" t="s">
        <v>60</v>
      </c>
      <c r="B24" s="308"/>
      <c r="C24" s="308"/>
      <c r="D24" s="308"/>
      <c r="E24" s="109"/>
      <c r="F24" s="110"/>
    </row>
    <row r="25" spans="1:6" x14ac:dyDescent="0.25">
      <c r="A25" s="112" t="s">
        <v>7</v>
      </c>
      <c r="B25" s="113" t="s">
        <v>14</v>
      </c>
      <c r="C25" s="114" t="s">
        <v>15</v>
      </c>
      <c r="D25" s="114" t="s">
        <v>16</v>
      </c>
      <c r="E25" s="114" t="s">
        <v>17</v>
      </c>
      <c r="F25" s="115" t="s">
        <v>18</v>
      </c>
    </row>
    <row r="26" spans="1:6" ht="14.25" x14ac:dyDescent="0.25">
      <c r="A26" s="86" t="s">
        <v>22</v>
      </c>
      <c r="B26" s="16"/>
      <c r="C26" s="15"/>
      <c r="D26" s="14"/>
      <c r="E26" s="14"/>
      <c r="F26" s="13"/>
    </row>
    <row r="27" spans="1:6" ht="14.25" x14ac:dyDescent="0.25">
      <c r="A27" s="86" t="s">
        <v>23</v>
      </c>
      <c r="B27" s="16"/>
      <c r="C27" s="15"/>
      <c r="D27" s="14"/>
      <c r="E27" s="14"/>
      <c r="F27" s="13"/>
    </row>
    <row r="28" spans="1:6" ht="14.25" x14ac:dyDescent="0.25">
      <c r="A28" s="86" t="s">
        <v>24</v>
      </c>
      <c r="B28" s="16"/>
      <c r="C28" s="15"/>
      <c r="D28" s="14"/>
      <c r="E28" s="14"/>
      <c r="F28" s="13"/>
    </row>
    <row r="29" spans="1:6" ht="15" thickBot="1" x14ac:dyDescent="0.3">
      <c r="A29" s="86" t="s">
        <v>25</v>
      </c>
      <c r="B29" s="12"/>
      <c r="C29" s="11"/>
      <c r="D29" s="10"/>
      <c r="E29" s="10"/>
      <c r="F29" s="9"/>
    </row>
    <row r="30" spans="1:6" ht="16.149999999999999" customHeight="1" x14ac:dyDescent="0.25">
      <c r="A30" s="309" t="s">
        <v>61</v>
      </c>
      <c r="B30" s="310"/>
      <c r="C30" s="310"/>
      <c r="D30" s="310"/>
      <c r="E30" s="310"/>
      <c r="F30" s="311"/>
    </row>
    <row r="31" spans="1:6" ht="13.9" customHeight="1" x14ac:dyDescent="0.25">
      <c r="A31" s="97" t="s">
        <v>7</v>
      </c>
      <c r="B31" s="98" t="s">
        <v>14</v>
      </c>
      <c r="C31" s="99" t="s">
        <v>15</v>
      </c>
      <c r="D31" s="99" t="s">
        <v>16</v>
      </c>
      <c r="E31" s="99" t="s">
        <v>17</v>
      </c>
      <c r="F31" s="100" t="s">
        <v>18</v>
      </c>
    </row>
    <row r="32" spans="1:6" ht="14.25" x14ac:dyDescent="0.25">
      <c r="A32" s="87" t="s">
        <v>26</v>
      </c>
      <c r="B32" s="8"/>
      <c r="C32" s="7"/>
      <c r="D32" s="6"/>
      <c r="E32" s="6"/>
      <c r="F32" s="5"/>
    </row>
    <row r="33" spans="1:6" ht="14.25" x14ac:dyDescent="0.25">
      <c r="A33" s="87" t="s">
        <v>160</v>
      </c>
      <c r="B33" s="8"/>
      <c r="C33" s="7"/>
      <c r="D33" s="6"/>
      <c r="E33" s="6"/>
      <c r="F33" s="5"/>
    </row>
    <row r="34" spans="1:6" ht="14.25" x14ac:dyDescent="0.25">
      <c r="A34" s="87" t="s">
        <v>161</v>
      </c>
      <c r="B34" s="8"/>
      <c r="C34" s="7"/>
      <c r="D34" s="6"/>
      <c r="E34" s="6"/>
      <c r="F34" s="5"/>
    </row>
    <row r="35" spans="1:6" ht="15" thickBot="1" x14ac:dyDescent="0.3">
      <c r="A35" s="96" t="s">
        <v>162</v>
      </c>
      <c r="B35" s="4"/>
      <c r="C35" s="3"/>
      <c r="D35" s="2"/>
      <c r="E35" s="2"/>
      <c r="F35" s="1"/>
    </row>
    <row r="36" spans="1:6" ht="15" thickBot="1" x14ac:dyDescent="0.3">
      <c r="A36" s="77"/>
      <c r="B36" s="78"/>
      <c r="C36" s="79"/>
      <c r="D36" s="80"/>
      <c r="E36" s="80"/>
      <c r="F36" s="81"/>
    </row>
    <row r="37" spans="1:6" ht="27.6" customHeight="1" x14ac:dyDescent="0.25">
      <c r="A37" s="307" t="s">
        <v>27</v>
      </c>
      <c r="B37" s="308"/>
      <c r="C37" s="308"/>
      <c r="D37" s="308"/>
      <c r="E37" s="308"/>
      <c r="F37" s="312"/>
    </row>
    <row r="38" spans="1:6" s="84" customFormat="1" x14ac:dyDescent="0.25">
      <c r="A38" s="83" t="s">
        <v>7</v>
      </c>
      <c r="B38" s="313" t="s">
        <v>28</v>
      </c>
      <c r="C38" s="313"/>
      <c r="D38" s="313"/>
      <c r="E38" s="313"/>
      <c r="F38" s="314"/>
    </row>
    <row r="39" spans="1:6" ht="13.15" customHeight="1" x14ac:dyDescent="0.25">
      <c r="A39" s="85" t="s">
        <v>29</v>
      </c>
      <c r="B39" s="315" t="s">
        <v>30</v>
      </c>
      <c r="C39" s="316"/>
      <c r="D39" s="316"/>
      <c r="E39" s="316"/>
      <c r="F39" s="317"/>
    </row>
    <row r="40" spans="1:6" ht="14.25" x14ac:dyDescent="0.25">
      <c r="A40" s="86" t="s">
        <v>62</v>
      </c>
      <c r="B40" s="282" t="s">
        <v>31</v>
      </c>
      <c r="C40" s="282"/>
      <c r="D40" s="282"/>
      <c r="E40" s="282"/>
      <c r="F40" s="283"/>
    </row>
    <row r="41" spans="1:6" ht="40.9" customHeight="1" x14ac:dyDescent="0.25">
      <c r="A41" s="86" t="s">
        <v>2</v>
      </c>
      <c r="B41" s="292" t="s">
        <v>32</v>
      </c>
      <c r="C41" s="292"/>
      <c r="D41" s="292"/>
      <c r="E41" s="292"/>
      <c r="F41" s="293"/>
    </row>
    <row r="42" spans="1:6" ht="28.5" customHeight="1" x14ac:dyDescent="0.25">
      <c r="A42" s="86" t="s">
        <v>3</v>
      </c>
      <c r="B42" s="287" t="s">
        <v>33</v>
      </c>
      <c r="C42" s="287"/>
      <c r="D42" s="287"/>
      <c r="E42" s="287"/>
      <c r="F42" s="288"/>
    </row>
    <row r="43" spans="1:6" ht="14.25" x14ac:dyDescent="0.25">
      <c r="A43" s="86" t="s">
        <v>4</v>
      </c>
      <c r="B43" s="281" t="s">
        <v>150</v>
      </c>
      <c r="C43" s="282"/>
      <c r="D43" s="282"/>
      <c r="E43" s="282"/>
      <c r="F43" s="283"/>
    </row>
    <row r="44" spans="1:6" ht="30.75" customHeight="1" x14ac:dyDescent="0.25">
      <c r="A44" s="86" t="s">
        <v>5</v>
      </c>
      <c r="B44" s="289" t="s">
        <v>149</v>
      </c>
      <c r="C44" s="290"/>
      <c r="D44" s="290"/>
      <c r="E44" s="290"/>
      <c r="F44" s="291"/>
    </row>
    <row r="45" spans="1:6" ht="30.75" customHeight="1" x14ac:dyDescent="0.25">
      <c r="A45" s="86" t="s">
        <v>63</v>
      </c>
      <c r="B45" s="292" t="s">
        <v>158</v>
      </c>
      <c r="C45" s="292"/>
      <c r="D45" s="292"/>
      <c r="E45" s="292"/>
      <c r="F45" s="293"/>
    </row>
    <row r="46" spans="1:6" ht="30.75" customHeight="1" x14ac:dyDescent="0.25">
      <c r="A46" s="86" t="s">
        <v>64</v>
      </c>
      <c r="B46" s="287" t="s">
        <v>38</v>
      </c>
      <c r="C46" s="287"/>
      <c r="D46" s="287"/>
      <c r="E46" s="287"/>
      <c r="F46" s="288"/>
    </row>
    <row r="47" spans="1:6" ht="29.25" customHeight="1" x14ac:dyDescent="0.25">
      <c r="A47" s="87" t="s">
        <v>65</v>
      </c>
      <c r="B47" s="294" t="s">
        <v>151</v>
      </c>
      <c r="C47" s="295"/>
      <c r="D47" s="295"/>
      <c r="E47" s="295"/>
      <c r="F47" s="296"/>
    </row>
    <row r="48" spans="1:6" ht="14.25" x14ac:dyDescent="0.25">
      <c r="A48" s="86" t="s">
        <v>66</v>
      </c>
      <c r="B48" s="281" t="s">
        <v>152</v>
      </c>
      <c r="C48" s="282"/>
      <c r="D48" s="282"/>
      <c r="E48" s="282"/>
      <c r="F48" s="283"/>
    </row>
    <row r="49" spans="1:6" ht="15" thickBot="1" x14ac:dyDescent="0.3">
      <c r="A49" s="88" t="s">
        <v>67</v>
      </c>
      <c r="B49" s="284" t="s">
        <v>153</v>
      </c>
      <c r="C49" s="285"/>
      <c r="D49" s="285"/>
      <c r="E49" s="285"/>
      <c r="F49" s="286"/>
    </row>
    <row r="50" spans="1:6" ht="14.25" x14ac:dyDescent="0.25">
      <c r="A50" s="77"/>
      <c r="B50" s="89"/>
      <c r="C50" s="90"/>
      <c r="D50" s="90"/>
      <c r="E50" s="90"/>
      <c r="F50" s="91"/>
    </row>
    <row r="51" spans="1:6" ht="4.1500000000000004" customHeight="1" thickBot="1" x14ac:dyDescent="0.3">
      <c r="A51" s="92"/>
      <c r="B51" s="93"/>
      <c r="C51" s="94"/>
      <c r="D51" s="94"/>
      <c r="E51" s="94"/>
      <c r="F51" s="95"/>
    </row>
    <row r="52" spans="1:6" ht="14.25" x14ac:dyDescent="0.25">
      <c r="A52" s="90"/>
      <c r="B52" s="89"/>
      <c r="C52" s="90"/>
      <c r="D52" s="90"/>
      <c r="E52" s="90"/>
      <c r="F52" s="90"/>
    </row>
  </sheetData>
  <sheetProtection algorithmName="SHA-512" hashValue="Kzr+T6T6Zau25fmC23QtY3KcmThS80zk5OSSZdd8uzn5D1et7loTP0VphM4t2Qaq+vO9pQOQQMYGYN/4CeXlMA==" saltValue="cWn7BQZS/xHOkigLgY+83A==" spinCount="100000" sheet="1" selectLockedCells="1"/>
  <mergeCells count="20">
    <mergeCell ref="B41:F41"/>
    <mergeCell ref="A1:C1"/>
    <mergeCell ref="E1:F1"/>
    <mergeCell ref="A2:F2"/>
    <mergeCell ref="A15:F15"/>
    <mergeCell ref="A24:D24"/>
    <mergeCell ref="A30:F30"/>
    <mergeCell ref="A37:F37"/>
    <mergeCell ref="B38:F38"/>
    <mergeCell ref="B39:F39"/>
    <mergeCell ref="B40:F40"/>
    <mergeCell ref="A9:F9"/>
    <mergeCell ref="B48:F48"/>
    <mergeCell ref="B49:F49"/>
    <mergeCell ref="B42:F42"/>
    <mergeCell ref="B44:F44"/>
    <mergeCell ref="B43:F43"/>
    <mergeCell ref="B45:F45"/>
    <mergeCell ref="B46:F46"/>
    <mergeCell ref="B47:F47"/>
  </mergeCells>
  <dataValidations count="1">
    <dataValidation operator="lessThanOrEqual" allowBlank="1" showInputMessage="1" showErrorMessage="1" sqref="A9 B25:F29 B31:F36 A2 A15 B16:F23 B3:F8 B10:F14 B45:B49 B38:B44" xr:uid="{4CD10A3F-831E-40DF-9930-0A0FDD6BB83F}"/>
  </dataValidations>
  <pageMargins left="0.70866141732283472" right="0.70866141732283472" top="0.74803149606299213" bottom="0.74803149606299213" header="0.31496062992125984" footer="0.31496062992125984"/>
  <pageSetup paperSize="9" scale="46" orientation="portrait" r:id="rId1"/>
  <headerFooter>
    <oddHeader>&amp;L&amp;"Century Gothic,Vet"&amp;12&amp;F&amp;R&amp;"Century Gothic,Vet"&amp;A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50F5-F1BF-4A53-AEDF-BA6521D70A4E}">
  <sheetPr>
    <pageSetUpPr fitToPage="1"/>
  </sheetPr>
  <dimension ref="A1:P23"/>
  <sheetViews>
    <sheetView showGridLines="0" view="pageBreakPreview" zoomScale="80" zoomScaleNormal="100" zoomScaleSheetLayoutView="80" workbookViewId="0">
      <selection activeCell="C5" sqref="C5"/>
    </sheetView>
  </sheetViews>
  <sheetFormatPr defaultColWidth="8.85546875" defaultRowHeight="14.25" x14ac:dyDescent="0.25"/>
  <cols>
    <col min="1" max="1" width="18.7109375" style="21" customWidth="1"/>
    <col min="2" max="2" width="37.7109375" style="22" customWidth="1"/>
    <col min="3" max="3" width="35.5703125" style="22" customWidth="1"/>
    <col min="4" max="4" width="2.5703125" style="21" customWidth="1"/>
    <col min="5" max="16384" width="8.85546875" style="21"/>
  </cols>
  <sheetData>
    <row r="1" spans="1:16" ht="36" customHeight="1" x14ac:dyDescent="0.25">
      <c r="A1" s="321" t="s">
        <v>171</v>
      </c>
      <c r="B1" s="322"/>
      <c r="C1" s="323"/>
    </row>
    <row r="2" spans="1:16" s="24" customFormat="1" ht="16.5" x14ac:dyDescent="0.25">
      <c r="A2" s="28" t="s">
        <v>34</v>
      </c>
      <c r="B2" s="69" t="s">
        <v>8</v>
      </c>
      <c r="C2" s="29"/>
    </row>
    <row r="3" spans="1:16" s="25" customFormat="1" ht="21" customHeight="1" x14ac:dyDescent="0.25">
      <c r="A3" s="67" t="s">
        <v>154</v>
      </c>
      <c r="B3" s="70" t="s">
        <v>35</v>
      </c>
      <c r="C3" s="71">
        <f>'1. Kwal.gunningscriteria P1'!G54</f>
        <v>0</v>
      </c>
      <c r="P3" s="26"/>
    </row>
    <row r="4" spans="1:16" s="25" customFormat="1" ht="23.45" customHeight="1" x14ac:dyDescent="0.25">
      <c r="A4" s="68" t="s">
        <v>36</v>
      </c>
      <c r="B4" s="70" t="s">
        <v>37</v>
      </c>
      <c r="C4" s="71">
        <f>'2. Inschrijfprijs P1'!F22</f>
        <v>-252788.40000000002</v>
      </c>
    </row>
    <row r="5" spans="1:16" ht="15" thickBot="1" x14ac:dyDescent="0.3">
      <c r="A5" s="30"/>
      <c r="B5" s="72"/>
      <c r="C5" s="31"/>
    </row>
    <row r="6" spans="1:16" s="23" customFormat="1" ht="35.450000000000003" customHeight="1" thickBot="1" x14ac:dyDescent="0.3">
      <c r="A6" s="324" t="s">
        <v>159</v>
      </c>
      <c r="B6" s="324"/>
      <c r="C6" s="27">
        <f>SUM(C3:C4)</f>
        <v>-252788.40000000002</v>
      </c>
    </row>
    <row r="7" spans="1:16" ht="18.600000000000001" customHeight="1" thickBot="1" x14ac:dyDescent="0.3">
      <c r="A7" s="32"/>
      <c r="B7" s="33"/>
      <c r="C7" s="34"/>
    </row>
    <row r="8" spans="1:16" x14ac:dyDescent="0.25">
      <c r="B8" s="21"/>
      <c r="C8" s="21"/>
    </row>
    <row r="9" spans="1:16" x14ac:dyDescent="0.25">
      <c r="B9" s="21"/>
      <c r="C9" s="21"/>
    </row>
    <row r="10" spans="1:16" x14ac:dyDescent="0.25">
      <c r="B10" s="21"/>
      <c r="C10" s="21"/>
    </row>
    <row r="11" spans="1:16" x14ac:dyDescent="0.25">
      <c r="B11" s="21"/>
      <c r="C11" s="21"/>
    </row>
    <row r="12" spans="1:16" x14ac:dyDescent="0.25">
      <c r="B12" s="21"/>
      <c r="C12" s="21"/>
    </row>
    <row r="13" spans="1:16" ht="27.6" customHeight="1" x14ac:dyDescent="0.25">
      <c r="B13" s="21"/>
      <c r="C13" s="21"/>
    </row>
    <row r="14" spans="1:16" ht="27.6" customHeight="1" x14ac:dyDescent="0.25">
      <c r="B14" s="21"/>
      <c r="C14" s="21"/>
    </row>
    <row r="15" spans="1:16" ht="27.6" customHeight="1" x14ac:dyDescent="0.25">
      <c r="B15" s="21"/>
      <c r="C15" s="21"/>
    </row>
    <row r="16" spans="1:16" x14ac:dyDescent="0.25">
      <c r="B16" s="21"/>
      <c r="C16" s="21"/>
    </row>
    <row r="17" s="21" customFormat="1" x14ac:dyDescent="0.25"/>
    <row r="18" s="21" customFormat="1" x14ac:dyDescent="0.25"/>
    <row r="19" s="21" customFormat="1" x14ac:dyDescent="0.25"/>
    <row r="20" s="21" customFormat="1" x14ac:dyDescent="0.25"/>
    <row r="21" s="21" customFormat="1" x14ac:dyDescent="0.25"/>
    <row r="22" s="21" customFormat="1" x14ac:dyDescent="0.25"/>
    <row r="23" s="21" customFormat="1" ht="36.6" customHeight="1" x14ac:dyDescent="0.25"/>
  </sheetData>
  <sheetProtection algorithmName="SHA-512" hashValue="sz65u20b5ZYsC75/15qJeLW2rxzsr7gF7vJ2wU2fBPSlk/16LJoXt3Zbjk2hgAyTe6MS9NQrIcgHsF7CMXkKTA==" saltValue="v8CIjjb47WvlR7PRYAdqUw==" spinCount="100000" sheet="1" objects="1" scenarios="1"/>
  <mergeCells count="2">
    <mergeCell ref="A1:C1"/>
    <mergeCell ref="A6:B6"/>
  </mergeCells>
  <dataValidations count="1">
    <dataValidation operator="lessThanOrEqual" allowBlank="1" showInputMessage="1" showErrorMessage="1" sqref="C6 A6" xr:uid="{651C8A1D-4E91-4868-8B7A-10D5B7390D11}"/>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Rene Janssen</DisplayName>
        <AccountId>27</AccountId>
        <AccountType/>
      </UserInfo>
      <UserInfo>
        <DisplayName>Ingrid Bruijgom</DisplayName>
        <AccountId>29</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2.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3.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4.xml><?xml version="1.0" encoding="utf-8"?>
<ds:datastoreItem xmlns:ds="http://schemas.openxmlformats.org/officeDocument/2006/customXml" ds:itemID="{5CD098B7-B3B5-4D4C-AFC2-A89AEEE0CB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Kwal.gunningscriteria P1</vt:lpstr>
      <vt:lpstr>2. Inschrijfprijs P1</vt:lpstr>
      <vt:lpstr>3. Fictieve inschrijfprijs P1</vt:lpstr>
      <vt:lpstr>'1. Kwal.gunningscriteria P1'!Afdrukbereik</vt:lpstr>
      <vt:lpstr>'2. Inschrijfprijs P1'!Afdrukbereik</vt:lpstr>
      <vt:lpstr>'3. Fictieve inschrijfprijs P1'!Afdrukbereik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Suzan Koopman</cp:lastModifiedBy>
  <cp:revision/>
  <dcterms:created xsi:type="dcterms:W3CDTF">2010-09-06T08:43:15Z</dcterms:created>
  <dcterms:modified xsi:type="dcterms:W3CDTF">2022-07-18T09:00:39Z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