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24226"/>
  <mc:AlternateContent xmlns:mc="http://schemas.openxmlformats.org/markup-compatibility/2006">
    <mc:Choice Requires="x15">
      <x15ac:absPath xmlns:x15ac="http://schemas.microsoft.com/office/spreadsheetml/2010/11/ac" url="https://inkada.sharepoint.com/Gedeelde documenten/10 Projecten/CSG Reggesteyn/Busvervoer 2022/Nota van Inlichtingen/"/>
    </mc:Choice>
  </mc:AlternateContent>
  <xr:revisionPtr revIDLastSave="59" documentId="8_{85B259BC-1148-4BB4-B09D-87F63F8C0331}" xr6:coauthVersionLast="47" xr6:coauthVersionMax="47" xr10:uidLastSave="{9DE32ED7-2AE5-4470-80C6-BDE34EB4E6D0}"/>
  <bookViews>
    <workbookView xWindow="28680" yWindow="-120" windowWidth="29040" windowHeight="15840" xr2:uid="{00000000-000D-0000-FFFF-FFFF00000000}"/>
  </bookViews>
  <sheets>
    <sheet name="Calculatieblad" sheetId="1" r:id="rId1"/>
    <sheet name="Toelichting Calculatieblad" sheetId="2" r:id="rId2"/>
  </sheets>
  <definedNames>
    <definedName name="_xlnm._FilterDatabase" localSheetId="0" hidden="1">Calculatieblad!$A$14:$AV$47</definedName>
    <definedName name="_xlnm.Print_Area" localSheetId="0">Calculatieblad!$A$1:$AF$57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16" i="1" l="1"/>
  <c r="AB17" i="1"/>
  <c r="AB18" i="1"/>
  <c r="AB19" i="1"/>
  <c r="AB20" i="1"/>
  <c r="AB21" i="1"/>
  <c r="AB22" i="1"/>
  <c r="AB23" i="1"/>
  <c r="AB24" i="1"/>
  <c r="AB25" i="1"/>
  <c r="AB26" i="1"/>
  <c r="AB27" i="1"/>
  <c r="AB28" i="1"/>
  <c r="AB29" i="1"/>
  <c r="AB30" i="1"/>
  <c r="AB31" i="1"/>
  <c r="AB32" i="1"/>
  <c r="AB33" i="1"/>
  <c r="AB34" i="1"/>
  <c r="AB35" i="1"/>
  <c r="AB36" i="1"/>
  <c r="AB37" i="1"/>
  <c r="AB38" i="1"/>
  <c r="AB39" i="1"/>
  <c r="AB40" i="1"/>
  <c r="AB41" i="1"/>
  <c r="AB42" i="1"/>
  <c r="AB43" i="1"/>
  <c r="AB44" i="1"/>
  <c r="AB45" i="1"/>
  <c r="AB46" i="1"/>
  <c r="AB15" i="1"/>
  <c r="AT16" i="1" l="1"/>
  <c r="AT17" i="1"/>
  <c r="AT18" i="1"/>
  <c r="AT19" i="1"/>
  <c r="AT20" i="1"/>
  <c r="AT21" i="1"/>
  <c r="AT22" i="1"/>
  <c r="AT23" i="1"/>
  <c r="AT24" i="1"/>
  <c r="AT25" i="1"/>
  <c r="AT26" i="1"/>
  <c r="AT27" i="1"/>
  <c r="AT28" i="1"/>
  <c r="AT29" i="1"/>
  <c r="AT30" i="1"/>
  <c r="AT31" i="1"/>
  <c r="AT32" i="1"/>
  <c r="AT33" i="1"/>
  <c r="AT34" i="1"/>
  <c r="AT35" i="1"/>
  <c r="AT36" i="1"/>
  <c r="AT37" i="1"/>
  <c r="AT38" i="1"/>
  <c r="AT39" i="1"/>
  <c r="AT40" i="1"/>
  <c r="AT41" i="1"/>
  <c r="AT42" i="1"/>
  <c r="AT43" i="1"/>
  <c r="AT44" i="1"/>
  <c r="AT45" i="1"/>
  <c r="AT46" i="1"/>
  <c r="AS16" i="1"/>
  <c r="AS17" i="1"/>
  <c r="AS18" i="1"/>
  <c r="AS19" i="1"/>
  <c r="AS20" i="1"/>
  <c r="AS21" i="1"/>
  <c r="AS22" i="1"/>
  <c r="AS23" i="1"/>
  <c r="AS24" i="1"/>
  <c r="AS25" i="1"/>
  <c r="AS26" i="1"/>
  <c r="AS27" i="1"/>
  <c r="AS28" i="1"/>
  <c r="AS29" i="1"/>
  <c r="AS30" i="1"/>
  <c r="AS31" i="1"/>
  <c r="AS32" i="1"/>
  <c r="AS33" i="1"/>
  <c r="AS34" i="1"/>
  <c r="AS35" i="1"/>
  <c r="AS36" i="1"/>
  <c r="AS37" i="1"/>
  <c r="AS38" i="1"/>
  <c r="AS39" i="1"/>
  <c r="AS40" i="1"/>
  <c r="AS41" i="1"/>
  <c r="AS42" i="1"/>
  <c r="AS43" i="1"/>
  <c r="AS44" i="1"/>
  <c r="AS45" i="1"/>
  <c r="AS46" i="1"/>
  <c r="AR16" i="1"/>
  <c r="AR17" i="1"/>
  <c r="AR18" i="1"/>
  <c r="AR19" i="1"/>
  <c r="AR20" i="1"/>
  <c r="AR21" i="1"/>
  <c r="AR22" i="1"/>
  <c r="AR23" i="1"/>
  <c r="AR24" i="1"/>
  <c r="AR25" i="1"/>
  <c r="AR26" i="1"/>
  <c r="AR27" i="1"/>
  <c r="AR28" i="1"/>
  <c r="AR29" i="1"/>
  <c r="AR30" i="1"/>
  <c r="AR31" i="1"/>
  <c r="AR32" i="1"/>
  <c r="AR33" i="1"/>
  <c r="AR34" i="1"/>
  <c r="AR35" i="1"/>
  <c r="AR36" i="1"/>
  <c r="AR37" i="1"/>
  <c r="AR38" i="1"/>
  <c r="AR39" i="1"/>
  <c r="AR40" i="1"/>
  <c r="AR41" i="1"/>
  <c r="AR42" i="1"/>
  <c r="AR43" i="1"/>
  <c r="AR44" i="1"/>
  <c r="AR45" i="1"/>
  <c r="AR46" i="1"/>
  <c r="AQ16" i="1"/>
  <c r="AQ17" i="1"/>
  <c r="AQ18" i="1"/>
  <c r="AQ19" i="1"/>
  <c r="AQ20" i="1"/>
  <c r="AQ21" i="1"/>
  <c r="AQ22" i="1"/>
  <c r="AQ23" i="1"/>
  <c r="AQ24" i="1"/>
  <c r="AQ25" i="1"/>
  <c r="AQ26" i="1"/>
  <c r="AQ27" i="1"/>
  <c r="AQ28" i="1"/>
  <c r="AQ29" i="1"/>
  <c r="AQ30" i="1"/>
  <c r="AQ31" i="1"/>
  <c r="AQ32" i="1"/>
  <c r="AQ33" i="1"/>
  <c r="AQ34" i="1"/>
  <c r="AQ35" i="1"/>
  <c r="AQ36" i="1"/>
  <c r="AQ37" i="1"/>
  <c r="AQ38" i="1"/>
  <c r="AQ39" i="1"/>
  <c r="AQ40" i="1"/>
  <c r="AQ41" i="1"/>
  <c r="AQ42" i="1"/>
  <c r="AQ43" i="1"/>
  <c r="AQ44" i="1"/>
  <c r="AQ45" i="1"/>
  <c r="AQ46" i="1"/>
  <c r="AQ15" i="1"/>
  <c r="AP16" i="1"/>
  <c r="AP17" i="1"/>
  <c r="AP18" i="1"/>
  <c r="AP19" i="1"/>
  <c r="AP20" i="1"/>
  <c r="AP21" i="1"/>
  <c r="AP22" i="1"/>
  <c r="AP23" i="1"/>
  <c r="AP24" i="1"/>
  <c r="AP25" i="1"/>
  <c r="AP26" i="1"/>
  <c r="AP27" i="1"/>
  <c r="AP28" i="1"/>
  <c r="AP29" i="1"/>
  <c r="AP30" i="1"/>
  <c r="AP31" i="1"/>
  <c r="AP32" i="1"/>
  <c r="AP33" i="1"/>
  <c r="AP34" i="1"/>
  <c r="AP35" i="1"/>
  <c r="AP36" i="1"/>
  <c r="AP37" i="1"/>
  <c r="AP38" i="1"/>
  <c r="AP39" i="1"/>
  <c r="AP40" i="1"/>
  <c r="AP41" i="1"/>
  <c r="AP42" i="1"/>
  <c r="AP43" i="1"/>
  <c r="AP44" i="1"/>
  <c r="AP45" i="1"/>
  <c r="AP46" i="1"/>
  <c r="AM16" i="1"/>
  <c r="AM17" i="1"/>
  <c r="AM18" i="1"/>
  <c r="AM19" i="1"/>
  <c r="AM20" i="1"/>
  <c r="AM21" i="1"/>
  <c r="AM22" i="1"/>
  <c r="AM23" i="1"/>
  <c r="AM24" i="1"/>
  <c r="AM25" i="1"/>
  <c r="AM26" i="1"/>
  <c r="AM27" i="1"/>
  <c r="AM28" i="1"/>
  <c r="AM29" i="1"/>
  <c r="AM30" i="1"/>
  <c r="AM31" i="1"/>
  <c r="AM32" i="1"/>
  <c r="AM33" i="1"/>
  <c r="AM34" i="1"/>
  <c r="AM35" i="1"/>
  <c r="AM36" i="1"/>
  <c r="AM37" i="1"/>
  <c r="AM38" i="1"/>
  <c r="AM39" i="1"/>
  <c r="AM40" i="1"/>
  <c r="AM41" i="1"/>
  <c r="AM42" i="1"/>
  <c r="AM43" i="1"/>
  <c r="AM44" i="1"/>
  <c r="AM45" i="1"/>
  <c r="AM46" i="1"/>
  <c r="AK16" i="1"/>
  <c r="AK17" i="1"/>
  <c r="AK18" i="1"/>
  <c r="AK19" i="1"/>
  <c r="AK20" i="1"/>
  <c r="AK21" i="1"/>
  <c r="AK22" i="1"/>
  <c r="AK23" i="1"/>
  <c r="AK24" i="1"/>
  <c r="AK25" i="1"/>
  <c r="AK26" i="1"/>
  <c r="AK27" i="1"/>
  <c r="AK28" i="1"/>
  <c r="AK29" i="1"/>
  <c r="AK30" i="1"/>
  <c r="AK31" i="1"/>
  <c r="AK32" i="1"/>
  <c r="AK33" i="1"/>
  <c r="AK34" i="1"/>
  <c r="AK35" i="1"/>
  <c r="AK36" i="1"/>
  <c r="AK37" i="1"/>
  <c r="AK38" i="1"/>
  <c r="AK39" i="1"/>
  <c r="AK40" i="1"/>
  <c r="AK41" i="1"/>
  <c r="AK42" i="1"/>
  <c r="AK43" i="1"/>
  <c r="AK44" i="1"/>
  <c r="AK45" i="1"/>
  <c r="AK46"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I16" i="1"/>
  <c r="AI17" i="1"/>
  <c r="AI18" i="1"/>
  <c r="AI19" i="1"/>
  <c r="AI20" i="1"/>
  <c r="AI21" i="1"/>
  <c r="AI22" i="1"/>
  <c r="AI23" i="1"/>
  <c r="AI24" i="1"/>
  <c r="AI25" i="1"/>
  <c r="AI26" i="1"/>
  <c r="AI27" i="1"/>
  <c r="AI28" i="1"/>
  <c r="AI29" i="1"/>
  <c r="AI30" i="1"/>
  <c r="AI31" i="1"/>
  <c r="AI32" i="1"/>
  <c r="AI33" i="1"/>
  <c r="AI34" i="1"/>
  <c r="AI35" i="1"/>
  <c r="AI36" i="1"/>
  <c r="AI37" i="1"/>
  <c r="AI38" i="1"/>
  <c r="AI39" i="1"/>
  <c r="AI40" i="1"/>
  <c r="AI41" i="1"/>
  <c r="AI42" i="1"/>
  <c r="AI43" i="1"/>
  <c r="AI44" i="1"/>
  <c r="AI45" i="1"/>
  <c r="AI46" i="1"/>
  <c r="AH16" i="1"/>
  <c r="AH17" i="1"/>
  <c r="AH18" i="1"/>
  <c r="AH19" i="1"/>
  <c r="AH20" i="1"/>
  <c r="AH21" i="1"/>
  <c r="AH22" i="1"/>
  <c r="AH23" i="1"/>
  <c r="AH24" i="1"/>
  <c r="AH25" i="1"/>
  <c r="AH26" i="1"/>
  <c r="AH27" i="1"/>
  <c r="AH28" i="1"/>
  <c r="AH29" i="1"/>
  <c r="AH30" i="1"/>
  <c r="AH31" i="1"/>
  <c r="AH32" i="1"/>
  <c r="AH33" i="1"/>
  <c r="AH34" i="1"/>
  <c r="AH35" i="1"/>
  <c r="AH36" i="1"/>
  <c r="AH37" i="1"/>
  <c r="AH38" i="1"/>
  <c r="AH39" i="1"/>
  <c r="AH40" i="1"/>
  <c r="AH41" i="1"/>
  <c r="AH42" i="1"/>
  <c r="AH43" i="1"/>
  <c r="AH44" i="1"/>
  <c r="AH45" i="1"/>
  <c r="AH46" i="1"/>
  <c r="AG16" i="1"/>
  <c r="AG17" i="1"/>
  <c r="AG18" i="1"/>
  <c r="AG19" i="1"/>
  <c r="AG20" i="1"/>
  <c r="AG21" i="1"/>
  <c r="AG22" i="1"/>
  <c r="AG23" i="1"/>
  <c r="AG24" i="1"/>
  <c r="AG25" i="1"/>
  <c r="AG26" i="1"/>
  <c r="AG27" i="1"/>
  <c r="AG28" i="1"/>
  <c r="AG29" i="1"/>
  <c r="AG30" i="1"/>
  <c r="AG31" i="1"/>
  <c r="AG32" i="1"/>
  <c r="AG33" i="1"/>
  <c r="AG34" i="1"/>
  <c r="AG35" i="1"/>
  <c r="AG36" i="1"/>
  <c r="AG37" i="1"/>
  <c r="AG38" i="1"/>
  <c r="AG39" i="1"/>
  <c r="AG40" i="1"/>
  <c r="AG41" i="1"/>
  <c r="AG42" i="1"/>
  <c r="AG43" i="1"/>
  <c r="AG44" i="1"/>
  <c r="AG45" i="1"/>
  <c r="AG46"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X16" i="1"/>
  <c r="X17" i="1"/>
  <c r="X18" i="1"/>
  <c r="X19" i="1"/>
  <c r="X20" i="1"/>
  <c r="X21" i="1"/>
  <c r="X22" i="1"/>
  <c r="X23" i="1"/>
  <c r="X24" i="1"/>
  <c r="X25" i="1"/>
  <c r="X26" i="1"/>
  <c r="X27" i="1"/>
  <c r="X28" i="1"/>
  <c r="X29" i="1"/>
  <c r="X30" i="1"/>
  <c r="X31" i="1"/>
  <c r="X32" i="1"/>
  <c r="X33" i="1"/>
  <c r="X34" i="1"/>
  <c r="X35" i="1"/>
  <c r="X36" i="1"/>
  <c r="X37" i="1"/>
  <c r="X38" i="1"/>
  <c r="X39" i="1"/>
  <c r="X40" i="1"/>
  <c r="X41" i="1"/>
  <c r="X42" i="1"/>
  <c r="X43" i="1"/>
  <c r="X44" i="1"/>
  <c r="X45" i="1"/>
  <c r="X46" i="1"/>
  <c r="W16" i="1"/>
  <c r="W17" i="1"/>
  <c r="W18" i="1"/>
  <c r="W19" i="1"/>
  <c r="W20" i="1"/>
  <c r="W21" i="1"/>
  <c r="W22" i="1"/>
  <c r="W23" i="1"/>
  <c r="W24" i="1"/>
  <c r="W25" i="1"/>
  <c r="W26" i="1"/>
  <c r="W27" i="1"/>
  <c r="W28" i="1"/>
  <c r="W29" i="1"/>
  <c r="W30" i="1"/>
  <c r="W31" i="1"/>
  <c r="W32" i="1"/>
  <c r="W33" i="1"/>
  <c r="W34" i="1"/>
  <c r="W35" i="1"/>
  <c r="W36" i="1"/>
  <c r="W37" i="1"/>
  <c r="W38" i="1"/>
  <c r="W39" i="1"/>
  <c r="W40" i="1"/>
  <c r="W41" i="1"/>
  <c r="W42" i="1"/>
  <c r="W43" i="1"/>
  <c r="W44" i="1"/>
  <c r="W45" i="1"/>
  <c r="W46" i="1"/>
  <c r="U16" i="1"/>
  <c r="U17" i="1"/>
  <c r="U18" i="1"/>
  <c r="U19" i="1"/>
  <c r="U20" i="1"/>
  <c r="U21" i="1"/>
  <c r="U22" i="1"/>
  <c r="U23" i="1"/>
  <c r="U24" i="1"/>
  <c r="U25" i="1"/>
  <c r="U26" i="1"/>
  <c r="U27" i="1"/>
  <c r="U28" i="1"/>
  <c r="U29" i="1"/>
  <c r="U30" i="1"/>
  <c r="U31" i="1"/>
  <c r="U32" i="1"/>
  <c r="U33" i="1"/>
  <c r="U34" i="1"/>
  <c r="U35" i="1"/>
  <c r="U36" i="1"/>
  <c r="U37" i="1"/>
  <c r="U38" i="1"/>
  <c r="U39" i="1"/>
  <c r="U40" i="1"/>
  <c r="U41" i="1"/>
  <c r="U42" i="1"/>
  <c r="U43" i="1"/>
  <c r="U44" i="1"/>
  <c r="U45" i="1"/>
  <c r="U46" i="1"/>
  <c r="T16" i="1"/>
  <c r="T17" i="1"/>
  <c r="T18" i="1"/>
  <c r="T19" i="1"/>
  <c r="T20" i="1"/>
  <c r="T21" i="1"/>
  <c r="T22" i="1"/>
  <c r="T23" i="1"/>
  <c r="T24" i="1"/>
  <c r="T25" i="1"/>
  <c r="T26" i="1"/>
  <c r="T27" i="1"/>
  <c r="T28" i="1"/>
  <c r="T29" i="1"/>
  <c r="T30" i="1"/>
  <c r="T31" i="1"/>
  <c r="T32" i="1"/>
  <c r="T33" i="1"/>
  <c r="T34" i="1"/>
  <c r="T35" i="1"/>
  <c r="T36" i="1"/>
  <c r="T37" i="1"/>
  <c r="T38" i="1"/>
  <c r="T39" i="1"/>
  <c r="T40" i="1"/>
  <c r="T41" i="1"/>
  <c r="T42" i="1"/>
  <c r="T43" i="1"/>
  <c r="T44" i="1"/>
  <c r="T45" i="1"/>
  <c r="T46" i="1"/>
  <c r="R16" i="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15" i="1"/>
  <c r="AU43" i="1" l="1"/>
  <c r="AD43" i="1" s="1"/>
  <c r="AU35" i="1"/>
  <c r="AU27" i="1"/>
  <c r="AD27" i="1" s="1"/>
  <c r="AU19" i="1"/>
  <c r="AL42" i="1"/>
  <c r="AN42" i="1" s="1"/>
  <c r="AL34" i="1"/>
  <c r="AN34" i="1" s="1"/>
  <c r="AL26" i="1"/>
  <c r="AN26" i="1" s="1"/>
  <c r="AL18" i="1"/>
  <c r="AN18" i="1" s="1"/>
  <c r="AL44" i="1"/>
  <c r="AN44" i="1" s="1"/>
  <c r="Y34" i="1"/>
  <c r="AA34" i="1" s="1"/>
  <c r="AC34" i="1" s="1"/>
  <c r="Y26" i="1"/>
  <c r="AA26" i="1" s="1"/>
  <c r="AC26" i="1" s="1"/>
  <c r="Y18" i="1"/>
  <c r="AA18" i="1" s="1"/>
  <c r="AC18" i="1" s="1"/>
  <c r="Y46" i="1"/>
  <c r="AA46" i="1" s="1"/>
  <c r="AC46" i="1" s="1"/>
  <c r="Y41" i="1"/>
  <c r="AA41" i="1" s="1"/>
  <c r="AC41" i="1" s="1"/>
  <c r="Y33" i="1"/>
  <c r="AA33" i="1" s="1"/>
  <c r="AC33" i="1" s="1"/>
  <c r="Y25" i="1"/>
  <c r="AA25" i="1" s="1"/>
  <c r="AC25" i="1" s="1"/>
  <c r="Y17" i="1"/>
  <c r="AA17" i="1" s="1"/>
  <c r="AC17" i="1" s="1"/>
  <c r="AL41" i="1"/>
  <c r="AN41" i="1" s="1"/>
  <c r="AU39" i="1"/>
  <c r="AD39" i="1" s="1"/>
  <c r="AU31" i="1"/>
  <c r="AD31" i="1" s="1"/>
  <c r="AU23" i="1"/>
  <c r="AD23" i="1" s="1"/>
  <c r="Y38" i="1"/>
  <c r="AA38" i="1" s="1"/>
  <c r="AC38" i="1" s="1"/>
  <c r="Y30" i="1"/>
  <c r="AA30" i="1" s="1"/>
  <c r="AC30" i="1" s="1"/>
  <c r="Y22" i="1"/>
  <c r="AA22" i="1" s="1"/>
  <c r="AC22" i="1" s="1"/>
  <c r="AU45" i="1"/>
  <c r="AD45" i="1" s="1"/>
  <c r="AU37" i="1"/>
  <c r="AU29" i="1"/>
  <c r="AD29" i="1" s="1"/>
  <c r="AU21" i="1"/>
  <c r="AD21" i="1" s="1"/>
  <c r="Y44" i="1"/>
  <c r="AA44" i="1" s="1"/>
  <c r="AC44" i="1" s="1"/>
  <c r="Y36" i="1"/>
  <c r="AA36" i="1" s="1"/>
  <c r="AC36" i="1" s="1"/>
  <c r="Y28" i="1"/>
  <c r="AA28" i="1" s="1"/>
  <c r="AC28" i="1" s="1"/>
  <c r="Y20" i="1"/>
  <c r="AA20" i="1" s="1"/>
  <c r="AC20" i="1" s="1"/>
  <c r="AL36" i="1"/>
  <c r="AN36" i="1" s="1"/>
  <c r="AL28" i="1"/>
  <c r="AN28" i="1" s="1"/>
  <c r="AL20" i="1"/>
  <c r="AN20" i="1" s="1"/>
  <c r="Y42" i="1"/>
  <c r="AA42" i="1" s="1"/>
  <c r="AC42" i="1" s="1"/>
  <c r="AL25" i="1"/>
  <c r="AN25" i="1" s="1"/>
  <c r="AU42" i="1"/>
  <c r="AD42" i="1" s="1"/>
  <c r="AU34" i="1"/>
  <c r="AD34" i="1" s="1"/>
  <c r="AU26" i="1"/>
  <c r="AD26" i="1" s="1"/>
  <c r="AU18" i="1"/>
  <c r="AD18" i="1" s="1"/>
  <c r="Y43" i="1"/>
  <c r="AA43" i="1" s="1"/>
  <c r="AC43" i="1" s="1"/>
  <c r="Y35" i="1"/>
  <c r="AA35" i="1" s="1"/>
  <c r="AC35" i="1" s="1"/>
  <c r="Y27" i="1"/>
  <c r="AA27" i="1" s="1"/>
  <c r="AC27" i="1" s="1"/>
  <c r="Y19" i="1"/>
  <c r="AA19" i="1" s="1"/>
  <c r="AC19" i="1" s="1"/>
  <c r="AL39" i="1"/>
  <c r="AN39" i="1" s="1"/>
  <c r="AL31" i="1"/>
  <c r="AN31" i="1" s="1"/>
  <c r="AL23" i="1"/>
  <c r="AN23" i="1" s="1"/>
  <c r="AU40" i="1"/>
  <c r="AD40" i="1" s="1"/>
  <c r="AU32" i="1"/>
  <c r="AD32" i="1" s="1"/>
  <c r="AU24" i="1"/>
  <c r="AD24" i="1" s="1"/>
  <c r="AU16" i="1"/>
  <c r="AD16" i="1" s="1"/>
  <c r="AL17" i="1"/>
  <c r="AN17" i="1" s="1"/>
  <c r="AL45" i="1"/>
  <c r="AN45" i="1" s="1"/>
  <c r="AL37" i="1"/>
  <c r="AN37" i="1" s="1"/>
  <c r="AL29" i="1"/>
  <c r="AN29" i="1" s="1"/>
  <c r="AL21" i="1"/>
  <c r="AN21" i="1" s="1"/>
  <c r="AU44" i="1"/>
  <c r="AD44" i="1" s="1"/>
  <c r="AU36" i="1"/>
  <c r="AU28" i="1"/>
  <c r="AD28" i="1" s="1"/>
  <c r="AU20" i="1"/>
  <c r="AD20" i="1" s="1"/>
  <c r="AL33" i="1"/>
  <c r="AN33" i="1" s="1"/>
  <c r="AU46" i="1"/>
  <c r="AD46" i="1" s="1"/>
  <c r="AU38" i="1"/>
  <c r="AU30" i="1"/>
  <c r="AD30" i="1" s="1"/>
  <c r="AU22" i="1"/>
  <c r="AD22" i="1" s="1"/>
  <c r="AU41" i="1"/>
  <c r="AD41" i="1" s="1"/>
  <c r="AU33" i="1"/>
  <c r="AD33" i="1" s="1"/>
  <c r="AU25" i="1"/>
  <c r="AD25" i="1" s="1"/>
  <c r="AU17" i="1"/>
  <c r="AD17" i="1" s="1"/>
  <c r="AL43" i="1"/>
  <c r="AN43" i="1" s="1"/>
  <c r="AL35" i="1"/>
  <c r="AN35" i="1" s="1"/>
  <c r="AL27" i="1"/>
  <c r="AN27" i="1" s="1"/>
  <c r="AL19" i="1"/>
  <c r="AN19" i="1" s="1"/>
  <c r="Y40" i="1"/>
  <c r="AA40" i="1" s="1"/>
  <c r="AC40" i="1" s="1"/>
  <c r="Y32" i="1"/>
  <c r="AA32" i="1" s="1"/>
  <c r="AC32" i="1" s="1"/>
  <c r="Y24" i="1"/>
  <c r="AA24" i="1" s="1"/>
  <c r="AC24" i="1" s="1"/>
  <c r="Y16" i="1"/>
  <c r="AA16" i="1" s="1"/>
  <c r="AC16" i="1" s="1"/>
  <c r="Y39" i="1"/>
  <c r="AA39" i="1" s="1"/>
  <c r="AC39" i="1" s="1"/>
  <c r="Y31" i="1"/>
  <c r="AA31" i="1" s="1"/>
  <c r="AC31" i="1" s="1"/>
  <c r="Y23" i="1"/>
  <c r="AA23" i="1" s="1"/>
  <c r="AC23" i="1" s="1"/>
  <c r="AL40" i="1"/>
  <c r="AN40" i="1" s="1"/>
  <c r="AL32" i="1"/>
  <c r="AN32" i="1" s="1"/>
  <c r="AL24" i="1"/>
  <c r="AN24" i="1" s="1"/>
  <c r="AL16" i="1"/>
  <c r="AN16" i="1" s="1"/>
  <c r="Y45" i="1"/>
  <c r="AA45" i="1" s="1"/>
  <c r="AC45" i="1" s="1"/>
  <c r="Y37" i="1"/>
  <c r="AA37" i="1" s="1"/>
  <c r="AC37" i="1" s="1"/>
  <c r="Y29" i="1"/>
  <c r="AA29" i="1" s="1"/>
  <c r="AC29" i="1" s="1"/>
  <c r="Y21" i="1"/>
  <c r="AA21" i="1" s="1"/>
  <c r="AC21" i="1" s="1"/>
  <c r="AE21" i="1" s="1"/>
  <c r="AL46" i="1"/>
  <c r="AN46" i="1" s="1"/>
  <c r="AL38" i="1"/>
  <c r="AN38" i="1" s="1"/>
  <c r="AL30" i="1"/>
  <c r="AN30" i="1" s="1"/>
  <c r="AL22" i="1"/>
  <c r="AN22" i="1" s="1"/>
  <c r="Z15" i="1"/>
  <c r="AE29" i="1" l="1"/>
  <c r="AE23" i="1"/>
  <c r="AE20" i="1"/>
  <c r="AE46" i="1"/>
  <c r="AE39" i="1"/>
  <c r="AE24" i="1"/>
  <c r="AE45" i="1"/>
  <c r="AE32" i="1"/>
  <c r="AE17" i="1"/>
  <c r="AE25" i="1"/>
  <c r="AE43" i="1"/>
  <c r="AE30" i="1"/>
  <c r="AE31" i="1"/>
  <c r="AE42" i="1"/>
  <c r="AE33" i="1"/>
  <c r="AE27" i="1"/>
  <c r="AE41" i="1"/>
  <c r="AE28" i="1"/>
  <c r="AE22" i="1"/>
  <c r="AE18" i="1"/>
  <c r="AE26" i="1"/>
  <c r="AE40" i="1"/>
  <c r="AE16" i="1"/>
  <c r="AE44" i="1"/>
  <c r="AE34" i="1"/>
  <c r="AP15" i="1"/>
  <c r="AG15" i="1"/>
  <c r="W15" i="1"/>
  <c r="N15" i="1"/>
  <c r="L15" i="1"/>
  <c r="AD36" i="1" l="1"/>
  <c r="AE36" i="1" s="1"/>
  <c r="AD35" i="1"/>
  <c r="AE35" i="1" s="1"/>
  <c r="AD38" i="1"/>
  <c r="AE38" i="1" s="1"/>
  <c r="AD37" i="1"/>
  <c r="AE37" i="1" s="1"/>
  <c r="AD19" i="1"/>
  <c r="AE19" i="1" s="1"/>
  <c r="K47" i="1"/>
  <c r="L47" i="1"/>
  <c r="X15" i="1" l="1"/>
  <c r="U15" i="1"/>
  <c r="R15" i="1"/>
  <c r="O15" i="1"/>
  <c r="X47" i="1" l="1"/>
  <c r="U47" i="1"/>
  <c r="R47" i="1"/>
  <c r="O47" i="1"/>
  <c r="AS15" i="1"/>
  <c r="AT15" i="1" l="1"/>
  <c r="AR15" i="1"/>
  <c r="AM15" i="1"/>
  <c r="AK15" i="1"/>
  <c r="AJ15" i="1"/>
  <c r="AI15" i="1"/>
  <c r="AH15" i="1"/>
  <c r="AL15" i="1" l="1"/>
  <c r="AN15" i="1" s="1"/>
  <c r="AU15" i="1"/>
  <c r="AD15" i="1" s="1"/>
  <c r="T15" i="1" l="1"/>
  <c r="Q15" i="1"/>
  <c r="Y15" i="1" l="1"/>
  <c r="AA15" i="1" s="1"/>
  <c r="AC15" i="1" s="1"/>
  <c r="AE15" i="1" s="1"/>
  <c r="AE47" i="1" s="1"/>
  <c r="AE50" i="1" s="1"/>
  <c r="T47" i="1"/>
  <c r="W47" i="1"/>
  <c r="N47" i="1"/>
  <c r="Q47" i="1"/>
  <c r="Y47" i="1" l="1"/>
</calcChain>
</file>

<file path=xl/sharedStrings.xml><?xml version="1.0" encoding="utf-8"?>
<sst xmlns="http://schemas.openxmlformats.org/spreadsheetml/2006/main" count="201" uniqueCount="111">
  <si>
    <t>Bestemming</t>
  </si>
  <si>
    <t>Periode</t>
  </si>
  <si>
    <t>Aantal type 1</t>
  </si>
  <si>
    <t>Aantal type 2</t>
  </si>
  <si>
    <t>Aantal type 3</t>
  </si>
  <si>
    <t>Kosten per rit</t>
  </si>
  <si>
    <t>Type bus</t>
  </si>
  <si>
    <t>km prijs</t>
  </si>
  <si>
    <t>Inzet prijs</t>
  </si>
  <si>
    <t>Aantal type 4</t>
  </si>
  <si>
    <t>Aantal type 5</t>
  </si>
  <si>
    <t>Aantal te vervoeren personen</t>
  </si>
  <si>
    <t>Inschrijver dient de lichtblauw gearceerde cellen in te vullen</t>
  </si>
  <si>
    <t>Bustarief type 1 (0 t/m 20 pers)</t>
  </si>
  <si>
    <t>Bustarief type 2 (21 t/m 50 pers)</t>
  </si>
  <si>
    <t>Bustarief type 3 (51 t/m 60 pers)</t>
  </si>
  <si>
    <t>Bustarief type 4 (61 t/m 70 pers)</t>
  </si>
  <si>
    <t xml:space="preserve">Bustarief type 5 (71 t/m 92 pers) </t>
  </si>
  <si>
    <t>Vertrektijd naar bestemming 
(heenweg)</t>
  </si>
  <si>
    <t>Naam Inschrijver</t>
  </si>
  <si>
    <t>Naam ondertekenaar</t>
  </si>
  <si>
    <t>Handtekening</t>
  </si>
  <si>
    <t>Datum</t>
  </si>
  <si>
    <t>Totaal (bedrag t.b.v gunning)</t>
  </si>
  <si>
    <t>Wachttarief</t>
  </si>
  <si>
    <t>Door Inschrijver ingevulde aantal te vervoeren personen:</t>
  </si>
  <si>
    <t>Type 1</t>
  </si>
  <si>
    <t>Type 2</t>
  </si>
  <si>
    <t>Type 3</t>
  </si>
  <si>
    <t>Type 4</t>
  </si>
  <si>
    <t>Type 5</t>
  </si>
  <si>
    <t>Aantal  te vervoeren personen conform aanvraag</t>
  </si>
  <si>
    <t>Conclusie</t>
  </si>
  <si>
    <t>Minimumtarief van toepassing?</t>
  </si>
  <si>
    <t>Totaal minimum tarief</t>
  </si>
  <si>
    <t>Totaal personen</t>
  </si>
  <si>
    <t>Minimum-tarief</t>
  </si>
  <si>
    <t>Aantal km (retour)</t>
  </si>
  <si>
    <t>Wacht-uren</t>
  </si>
  <si>
    <t>Totaalprijs ééndaagse ritten</t>
  </si>
  <si>
    <t>Totaal incl. wachttarief</t>
  </si>
  <si>
    <t>Reisuren per bus</t>
  </si>
  <si>
    <t>De blauwe velden 'prijs per km', 'minimumtarief t.b.v. ééndaagse ritten', 'wachttarief per uur' en 'inzet uurtarief chauffeur' dienen wel allemaal ingevuld te worden, ook als u van een bepaald type bus in eerste instantie geen gebruik maakt. Indien u niet beschikt over bussen in een bepaalde categorie dan hoeft u deze niet in te vullen, deze zullen in de praktijk ook niet ingezet worden.</t>
  </si>
  <si>
    <t>Vertrekplaats</t>
  </si>
  <si>
    <t>Aankomsttijd bij vertrekplaats
(terugweg)</t>
  </si>
  <si>
    <t>Calculatieblad Busvervoer</t>
  </si>
  <si>
    <t>Amsterdam</t>
  </si>
  <si>
    <t>Den Haag</t>
  </si>
  <si>
    <t>Arnhem</t>
  </si>
  <si>
    <t>Apeldoorn</t>
  </si>
  <si>
    <t>Deventer</t>
  </si>
  <si>
    <t>Biddinghuizen</t>
  </si>
  <si>
    <t>Alphen aan den Rijn</t>
  </si>
  <si>
    <t>Emmen</t>
  </si>
  <si>
    <t>Maximaal te hanteren minimumtarief</t>
  </si>
  <si>
    <t>Seizoenskorting per maand</t>
  </si>
  <si>
    <t>Januari</t>
  </si>
  <si>
    <t>Juli</t>
  </si>
  <si>
    <t>Februari</t>
  </si>
  <si>
    <t>Augustus</t>
  </si>
  <si>
    <t>Maart</t>
  </si>
  <si>
    <t>September</t>
  </si>
  <si>
    <t>April</t>
  </si>
  <si>
    <t>Oktober</t>
  </si>
  <si>
    <t>Mei</t>
  </si>
  <si>
    <t>November</t>
  </si>
  <si>
    <t>Juni</t>
  </si>
  <si>
    <t>December</t>
  </si>
  <si>
    <t>Seizoens-korting</t>
  </si>
  <si>
    <t>Totaal inclusief korting</t>
  </si>
  <si>
    <t>Nijverdal</t>
  </si>
  <si>
    <t>Münster</t>
  </si>
  <si>
    <t>Deurningen</t>
  </si>
  <si>
    <t>Kampen/Urk/St. Jansklooster</t>
  </si>
  <si>
    <t>Rijssen</t>
  </si>
  <si>
    <t>Tsjechië | Praag</t>
  </si>
  <si>
    <t>Oostenrijk | Kaprun</t>
  </si>
  <si>
    <t>Soest</t>
  </si>
  <si>
    <t>Zwolle</t>
  </si>
  <si>
    <t>Holten</t>
  </si>
  <si>
    <t>Hardenberg</t>
  </si>
  <si>
    <t>Enschede</t>
  </si>
  <si>
    <t>Enschede/ Hengelo</t>
  </si>
  <si>
    <t>Bottrop</t>
  </si>
  <si>
    <t>Eendaagse/ Meerdaagse ritten Nederland en Buitenland</t>
  </si>
  <si>
    <t>Totaal eendaagse / meerdaagse ritten Nederland en Buitenland</t>
  </si>
  <si>
    <t>2022/2511RN</t>
  </si>
  <si>
    <t>Toelichting Calculatieblad</t>
  </si>
  <si>
    <t>Prijs per km</t>
  </si>
  <si>
    <t>Minimumtarief</t>
  </si>
  <si>
    <t>Het tarief dat minimaal in rekening wordt gebracht voor de inzet van de betreffende bus bij ééndaagse ritten. Indien de kosten per rit onder het minimumtarief uitkomen, dan wordt het totaal van het minimumtarief per reis automatisch doorgerekend in de totaalprijs van die betreffende rit.
Als de kosten hoger zijn dan het minimumtarief, dan wordt het minimumtarief niet berekend voor de betreffende rit. Het minimumtarief wordt in dat geval dus niet nog eens opgeteld bij de kosten voor die rit. Het maximumbedrag dat gehanteerd mag worden bij de minimumtarieven per type bus is als volgt:
▪Type 1 (0 t/m 20 personen):   € 250,-
▪Type 2 (21 t/m 50 personen): € 350,-
▪Type 3 (51 t/m 60 personen): € 450,-
▪Type 4 (61 t/m 70 personen): € 550,-
▪Type 5 (71 t/m 92 personen): € 650,-</t>
  </si>
  <si>
    <t>Wachttarief per uur</t>
  </si>
  <si>
    <t>Inzet uurtarief chauffeur</t>
  </si>
  <si>
    <t>Het uurtarief van de chauffeur. Het uurtarief bestaat uit de componenten salaris en sociale lasten. Facturering vindt plaats op basis van het aantal daadwerkelijk ingezette uren vermenigvuldigd met het door inschrijver geoffreerde uurtarief.</t>
  </si>
  <si>
    <t>Het tarief voor de uren waarop de chauffeur (na de heenweg en voor de terugweg van de rit) dient te wachten. Facturering vindt plaats op basis van het aantal daadwerkelijke wachturen vermenigvuldigd met het door inschrijver geoffreerde wachtuurtarief voor de betreffende type bus.</t>
  </si>
  <si>
    <t>Prijs per kilometer per type bus. Dit tarief bestaat uit de componenten brandstof, afschrijving en onderhoud. Kilometers worden gerekend vanaf de school t/m de bestemming en weer terug naar de school. Kilometers voor tussentijdse verplaatsingen worden daarbij opgeteld. Kilometers voor het aan- en afrijden naar de locatie van Opdrachtnemer kunnen niet in rekening worden gebracht. Facturering vindt plaats op basis van het aantal daadwerkelijk gereden kilometers vermenigvuldigd met het door inschrijver geoffreerde kmtarief voor de betreffende type bus.</t>
  </si>
  <si>
    <t>Toelichting op het invullen:</t>
  </si>
  <si>
    <t>Begrip</t>
  </si>
  <si>
    <t>Toelichting</t>
  </si>
  <si>
    <t>Toelichting op de begrippen</t>
  </si>
  <si>
    <t>De kolommen met 'aantal per type' dienen alleen ingevuld te worden als Inschrijver daadwerkelijk een bus van dat type voor die betreffende rit inzet. Hierbij is het van belang dat het aantal te vervoeren personen (kolom C) overeenkomt met de opgegeven inzet van 'aantal per type'. Dit wil zeggen dat het aantal te vervoeren personen per rit altijd allemaal mee kunnen a.d.h.v. de door inschrijver berekende aantal bussen. Om dit te controleren, kan inschrijver kijken naar kolom AN. Hierin is deze conclusie opgenomen. Indien niet alle te vervoeren personen mee kunnen in een betreffende rit, wordt in kolom AN de cel roodgekleurd met een minteken en een aantal (zie voorbeeld aan het einde van deze regel). Dit aantal geeft aan hoeveel personen niet mee kunnen bij de betreffende rit. Als dit voorkomt, dient inschrijver een aanpassing te doen in het 'aantal per type' totdat de cel in kolom AN niet meer negatief/roodgekleurd is.</t>
  </si>
  <si>
    <t>De korting (indien van toepassing) die van toepassing is per maand waarin de rit gereden wordt en in mindering wordt gebracht op het totaalbedrag voor de betreffende rit. De korting is niet van toepassing op het minimumtarief</t>
  </si>
  <si>
    <t>Wachttarief 
per uur</t>
  </si>
  <si>
    <t>Inzet uurtarief 
chauffeur</t>
  </si>
  <si>
    <t>Uitgangspunten</t>
  </si>
  <si>
    <t>Meerdaagse reizen</t>
  </si>
  <si>
    <t>Bij een meerdaagse reis worden voor de heen- en terugreis de werkelijke kilometers en werkelijke inzet uren chauffeur in rekening gebracht. Voor de niet reisdagen kunnen 8 wachturen in rekening worden gebracht. Indien op een niet reisdag wel vervoer nodig is (voor lokale verplaatsingen of excursies), dan worden de werkelijk kilometers en werkelijke aantal inzet uren chauffeur berekend. Het aantal inzeturen wordt dan aangevuld met wachturen tot in totaal 8.</t>
  </si>
  <si>
    <t>Breng- en haalritten</t>
  </si>
  <si>
    <t>Bij een breng of haalrit, waar de groep alleen gebracht of alleen gehaald moet worden (bijvoorbeeld naar of van een luchthaven) worden de werkelijke kilometers en werkelijke inzet uren op basis van een retour (school - bestemming - school) in rekening gebracht.</t>
  </si>
  <si>
    <t>Zie werkblad Toelichting Calculatieblad voor een toelichting</t>
  </si>
  <si>
    <t>Bestemmingen, aantal leerlingen en aantal km kunnen en zullen jaarlijks veranderen. Aan de opgave op het Calculatieblad zijn geen rechten te ontlenen.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</si>
</sst>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20" x14ac:knownFonts="1">
    <font>
      <sz val="10"/>
      <name val="Arial"/>
    </font>
    <font>
      <sz val="11"/>
      <color theme="1"/>
      <name val="Calibri"/>
      <family val="2"/>
      <scheme val="minor"/>
    </font>
    <font>
      <sz val="11"/>
      <color theme="1"/>
      <name val="Calibri"/>
      <family val="2"/>
      <scheme val="minor"/>
    </font>
    <font>
      <sz val="8"/>
      <name val="Arial"/>
      <family val="2"/>
    </font>
    <font>
      <b/>
      <sz val="10"/>
      <name val="Arial"/>
      <family val="2"/>
    </font>
    <font>
      <b/>
      <sz val="11"/>
      <name val="Arial"/>
      <family val="2"/>
    </font>
    <font>
      <b/>
      <sz val="14"/>
      <name val="Arial"/>
      <family val="2"/>
    </font>
    <font>
      <sz val="14"/>
      <name val="Arial"/>
      <family val="2"/>
    </font>
    <font>
      <b/>
      <sz val="9"/>
      <name val="Arial"/>
      <family val="2"/>
    </font>
    <font>
      <sz val="9"/>
      <name val="Arial"/>
      <family val="2"/>
    </font>
    <font>
      <sz val="10"/>
      <name val="Arial"/>
      <family val="2"/>
    </font>
    <font>
      <b/>
      <sz val="9"/>
      <color theme="0"/>
      <name val="Arial"/>
      <family val="2"/>
    </font>
    <font>
      <b/>
      <sz val="11"/>
      <color theme="0"/>
      <name val="Arial"/>
      <family val="2"/>
    </font>
    <font>
      <b/>
      <sz val="10"/>
      <color theme="0"/>
      <name val="Arial"/>
      <family val="2"/>
    </font>
    <font>
      <sz val="10"/>
      <color rgb="FFFF0000"/>
      <name val="Arial"/>
      <family val="2"/>
    </font>
    <font>
      <b/>
      <sz val="10"/>
      <color indexed="9"/>
      <name val="Arial"/>
      <family val="2"/>
    </font>
    <font>
      <sz val="10"/>
      <name val="Arial"/>
      <family val="2"/>
    </font>
    <font>
      <sz val="9"/>
      <color rgb="FF000000"/>
      <name val="Arial"/>
      <family val="2"/>
    </font>
    <font>
      <sz val="9"/>
      <color theme="1"/>
      <name val="Arial"/>
      <family val="2"/>
    </font>
    <font>
      <b/>
      <u/>
      <sz val="10"/>
      <name val="Arial"/>
      <family val="2"/>
    </font>
  </fonts>
  <fills count="9">
    <fill>
      <patternFill patternType="none"/>
    </fill>
    <fill>
      <patternFill patternType="gray125"/>
    </fill>
    <fill>
      <patternFill patternType="solid">
        <fgColor rgb="FFFFC000"/>
        <bgColor indexed="64"/>
      </patternFill>
    </fill>
    <fill>
      <patternFill patternType="solid">
        <fgColor rgb="FF66FFFF"/>
        <bgColor indexed="64"/>
      </patternFill>
    </fill>
    <fill>
      <patternFill patternType="solid">
        <fgColor rgb="FF0000FF"/>
        <bgColor indexed="64"/>
      </patternFill>
    </fill>
    <fill>
      <patternFill patternType="solid">
        <fgColor theme="0"/>
        <bgColor indexed="64"/>
      </patternFill>
    </fill>
    <fill>
      <patternFill patternType="solid">
        <fgColor indexed="12"/>
        <bgColor indexed="64"/>
      </patternFill>
    </fill>
    <fill>
      <patternFill patternType="solid">
        <fgColor rgb="FFFFFF00"/>
        <bgColor indexed="64"/>
      </patternFill>
    </fill>
    <fill>
      <patternFill patternType="solid">
        <fgColor rgb="FF92D050"/>
        <bgColor indexed="64"/>
      </patternFill>
    </fill>
  </fills>
  <borders count="47">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top style="medium">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0" fontId="10" fillId="0" borderId="0"/>
    <xf numFmtId="9" fontId="16" fillId="0" borderId="0" applyFont="0" applyFill="0" applyBorder="0" applyAlignment="0" applyProtection="0"/>
    <xf numFmtId="0" fontId="2" fillId="0" borderId="0"/>
    <xf numFmtId="0" fontId="1" fillId="0" borderId="0"/>
  </cellStyleXfs>
  <cellXfs count="166">
    <xf numFmtId="0" fontId="0" fillId="0" borderId="0" xfId="0"/>
    <xf numFmtId="0" fontId="6" fillId="0" borderId="0" xfId="0" applyFont="1"/>
    <xf numFmtId="0" fontId="7" fillId="0" borderId="0" xfId="0" applyFont="1"/>
    <xf numFmtId="0" fontId="10" fillId="0" borderId="0" xfId="0" applyFont="1"/>
    <xf numFmtId="0" fontId="4" fillId="0" borderId="0" xfId="0" applyFont="1"/>
    <xf numFmtId="164" fontId="4" fillId="0" borderId="0" xfId="0" applyNumberFormat="1" applyFont="1"/>
    <xf numFmtId="0" fontId="0" fillId="3" borderId="11" xfId="0" applyFill="1" applyBorder="1"/>
    <xf numFmtId="0" fontId="8" fillId="2" borderId="7" xfId="0" applyFont="1" applyFill="1" applyBorder="1"/>
    <xf numFmtId="0" fontId="8" fillId="2" borderId="8" xfId="0" applyFont="1" applyFill="1" applyBorder="1"/>
    <xf numFmtId="0" fontId="4" fillId="2" borderId="8" xfId="0" applyFont="1" applyFill="1" applyBorder="1"/>
    <xf numFmtId="0" fontId="11" fillId="4" borderId="2" xfId="0" applyFont="1" applyFill="1" applyBorder="1" applyAlignment="1">
      <alignment horizontal="center"/>
    </xf>
    <xf numFmtId="0" fontId="11" fillId="4" borderId="2" xfId="0" applyFont="1" applyFill="1" applyBorder="1" applyAlignment="1">
      <alignment horizontal="center" wrapText="1"/>
    </xf>
    <xf numFmtId="0" fontId="11" fillId="4" borderId="10" xfId="0" applyFont="1" applyFill="1" applyBorder="1" applyAlignment="1">
      <alignment horizontal="center" wrapText="1"/>
    </xf>
    <xf numFmtId="0" fontId="13" fillId="4" borderId="2" xfId="0" applyFont="1" applyFill="1" applyBorder="1"/>
    <xf numFmtId="0" fontId="10" fillId="0" borderId="12" xfId="0" applyFont="1" applyBorder="1"/>
    <xf numFmtId="0" fontId="10" fillId="0" borderId="2" xfId="0" applyFont="1" applyBorder="1"/>
    <xf numFmtId="0" fontId="11" fillId="4" borderId="1" xfId="0" applyFont="1" applyFill="1" applyBorder="1" applyAlignment="1">
      <alignment horizontal="center" wrapText="1"/>
    </xf>
    <xf numFmtId="0" fontId="11" fillId="4" borderId="4" xfId="0" applyFont="1" applyFill="1" applyBorder="1" applyAlignment="1">
      <alignment horizontal="center"/>
    </xf>
    <xf numFmtId="0" fontId="11" fillId="4" borderId="4" xfId="0" applyFont="1" applyFill="1" applyBorder="1" applyAlignment="1">
      <alignment horizontal="center" wrapText="1"/>
    </xf>
    <xf numFmtId="0" fontId="9" fillId="3" borderId="15" xfId="0" applyFont="1" applyFill="1" applyBorder="1" applyAlignment="1">
      <alignment horizontal="center" vertical="center"/>
    </xf>
    <xf numFmtId="164" fontId="9" fillId="0" borderId="19" xfId="0" applyNumberFormat="1" applyFont="1" applyBorder="1" applyAlignment="1">
      <alignment horizontal="center" vertical="center"/>
    </xf>
    <xf numFmtId="164" fontId="9" fillId="0" borderId="16" xfId="0" applyNumberFormat="1" applyFont="1" applyBorder="1" applyAlignment="1">
      <alignment horizontal="center" vertical="center"/>
    </xf>
    <xf numFmtId="0" fontId="9" fillId="3" borderId="17" xfId="0" applyFont="1" applyFill="1" applyBorder="1" applyAlignment="1">
      <alignment horizontal="center" vertical="center"/>
    </xf>
    <xf numFmtId="164" fontId="9" fillId="0" borderId="11" xfId="0" applyNumberFormat="1" applyFont="1" applyBorder="1" applyAlignment="1">
      <alignment horizontal="center" vertical="center"/>
    </xf>
    <xf numFmtId="164" fontId="9" fillId="0" borderId="18" xfId="0" applyNumberFormat="1" applyFont="1" applyBorder="1" applyAlignment="1">
      <alignment horizontal="center" vertical="center"/>
    </xf>
    <xf numFmtId="0" fontId="0" fillId="0" borderId="0" xfId="0" applyAlignment="1">
      <alignment vertical="center"/>
    </xf>
    <xf numFmtId="0" fontId="10" fillId="0" borderId="1" xfId="0" applyFont="1" applyBorder="1" applyAlignment="1">
      <alignment vertical="center"/>
    </xf>
    <xf numFmtId="0" fontId="10" fillId="0" borderId="20" xfId="0" applyFont="1" applyBorder="1" applyAlignment="1">
      <alignment vertical="center"/>
    </xf>
    <xf numFmtId="0" fontId="9" fillId="0" borderId="11" xfId="0" applyFont="1" applyBorder="1" applyAlignment="1">
      <alignment horizontal="center" vertical="center"/>
    </xf>
    <xf numFmtId="0" fontId="0" fillId="0" borderId="0" xfId="0" applyAlignment="1">
      <alignment horizontal="center" vertical="center"/>
    </xf>
    <xf numFmtId="0" fontId="4" fillId="2" borderId="9" xfId="0" applyFont="1" applyFill="1" applyBorder="1"/>
    <xf numFmtId="0" fontId="0" fillId="0" borderId="0" xfId="0" applyAlignment="1">
      <alignment horizontal="center"/>
    </xf>
    <xf numFmtId="0" fontId="4" fillId="2" borderId="8" xfId="0" applyFont="1" applyFill="1" applyBorder="1" applyAlignment="1">
      <alignment horizontal="center"/>
    </xf>
    <xf numFmtId="0" fontId="9" fillId="0" borderId="17" xfId="0" applyFont="1" applyBorder="1" applyAlignment="1">
      <alignment vertical="center"/>
    </xf>
    <xf numFmtId="0" fontId="10" fillId="0" borderId="22" xfId="0" applyFont="1" applyBorder="1" applyAlignment="1">
      <alignment vertical="center"/>
    </xf>
    <xf numFmtId="0" fontId="10" fillId="0" borderId="23" xfId="0" applyFont="1" applyBorder="1"/>
    <xf numFmtId="0" fontId="13" fillId="4" borderId="1" xfId="0" applyFont="1" applyFill="1" applyBorder="1" applyAlignment="1">
      <alignment vertical="center"/>
    </xf>
    <xf numFmtId="0" fontId="9" fillId="0" borderId="0" xfId="0" applyFont="1"/>
    <xf numFmtId="164" fontId="8" fillId="2" borderId="8" xfId="0" applyNumberFormat="1" applyFont="1" applyFill="1" applyBorder="1"/>
    <xf numFmtId="164" fontId="8" fillId="0" borderId="0" xfId="0" applyNumberFormat="1" applyFont="1"/>
    <xf numFmtId="0" fontId="14" fillId="0" borderId="0" xfId="0" applyFont="1"/>
    <xf numFmtId="0" fontId="15" fillId="6" borderId="11" xfId="0" applyFont="1" applyFill="1" applyBorder="1" applyAlignment="1">
      <alignment horizontal="left" vertical="center"/>
    </xf>
    <xf numFmtId="164" fontId="4" fillId="2" borderId="5" xfId="0" applyNumberFormat="1" applyFont="1" applyFill="1" applyBorder="1" applyAlignment="1">
      <alignment vertical="center"/>
    </xf>
    <xf numFmtId="164" fontId="4" fillId="2" borderId="6" xfId="0" applyNumberFormat="1" applyFont="1" applyFill="1" applyBorder="1" applyAlignment="1">
      <alignment vertical="center"/>
    </xf>
    <xf numFmtId="164" fontId="4" fillId="2" borderId="33" xfId="0" applyNumberFormat="1" applyFont="1" applyFill="1" applyBorder="1" applyAlignment="1">
      <alignment vertical="center"/>
    </xf>
    <xf numFmtId="0" fontId="4" fillId="2" borderId="5" xfId="0" applyFont="1" applyFill="1" applyBorder="1" applyAlignment="1">
      <alignment vertical="center"/>
    </xf>
    <xf numFmtId="164" fontId="8" fillId="2" borderId="6" xfId="0" applyNumberFormat="1" applyFont="1" applyFill="1" applyBorder="1" applyAlignment="1">
      <alignment vertical="center"/>
    </xf>
    <xf numFmtId="164" fontId="8" fillId="2" borderId="33" xfId="0" applyNumberFormat="1" applyFont="1" applyFill="1" applyBorder="1" applyAlignment="1">
      <alignment vertical="center"/>
    </xf>
    <xf numFmtId="0" fontId="5" fillId="2" borderId="7" xfId="0" applyFont="1" applyFill="1" applyBorder="1" applyAlignment="1">
      <alignment vertical="center"/>
    </xf>
    <xf numFmtId="0" fontId="0" fillId="2" borderId="8" xfId="0" applyFill="1" applyBorder="1"/>
    <xf numFmtId="0" fontId="0" fillId="2" borderId="8" xfId="0" applyFill="1" applyBorder="1" applyAlignment="1">
      <alignment horizontal="center" vertical="center"/>
    </xf>
    <xf numFmtId="0" fontId="10" fillId="2" borderId="8" xfId="0" applyFont="1" applyFill="1" applyBorder="1"/>
    <xf numFmtId="0" fontId="4" fillId="2" borderId="8" xfId="0" applyFont="1" applyFill="1" applyBorder="1" applyAlignment="1">
      <alignment vertical="center"/>
    </xf>
    <xf numFmtId="164" fontId="4" fillId="2" borderId="9" xfId="0" applyNumberFormat="1" applyFont="1" applyFill="1" applyBorder="1" applyAlignment="1">
      <alignment horizontal="center" vertical="center"/>
    </xf>
    <xf numFmtId="0" fontId="11" fillId="4" borderId="11" xfId="0" applyFont="1" applyFill="1" applyBorder="1" applyAlignment="1">
      <alignment horizontal="center" wrapText="1"/>
    </xf>
    <xf numFmtId="0" fontId="11" fillId="4" borderId="5" xfId="0" applyFont="1" applyFill="1" applyBorder="1" applyAlignment="1">
      <alignment horizontal="left"/>
    </xf>
    <xf numFmtId="0" fontId="11" fillId="4" borderId="0" xfId="0" applyFont="1" applyFill="1" applyAlignment="1">
      <alignment horizontal="center" wrapText="1"/>
    </xf>
    <xf numFmtId="0" fontId="11" fillId="4" borderId="6" xfId="0" applyFont="1" applyFill="1" applyBorder="1" applyAlignment="1">
      <alignment horizontal="center" wrapText="1"/>
    </xf>
    <xf numFmtId="0" fontId="11" fillId="4" borderId="6" xfId="0" applyFont="1" applyFill="1" applyBorder="1" applyAlignment="1">
      <alignment horizontal="center"/>
    </xf>
    <xf numFmtId="0" fontId="11" fillId="4" borderId="33" xfId="0" applyFont="1" applyFill="1" applyBorder="1" applyAlignment="1">
      <alignment horizontal="center" wrapText="1"/>
    </xf>
    <xf numFmtId="0" fontId="12" fillId="4" borderId="14" xfId="0" applyFont="1" applyFill="1" applyBorder="1" applyAlignment="1">
      <alignment vertical="center"/>
    </xf>
    <xf numFmtId="0" fontId="12" fillId="4" borderId="12" xfId="0" applyFont="1" applyFill="1" applyBorder="1" applyAlignment="1">
      <alignment vertical="center"/>
    </xf>
    <xf numFmtId="0" fontId="12" fillId="4" borderId="13" xfId="0" applyFont="1" applyFill="1" applyBorder="1" applyAlignment="1">
      <alignment vertical="center"/>
    </xf>
    <xf numFmtId="164" fontId="9" fillId="0" borderId="14" xfId="0" applyNumberFormat="1" applyFont="1" applyBorder="1" applyAlignment="1">
      <alignment horizontal="center" vertical="center"/>
    </xf>
    <xf numFmtId="164" fontId="9" fillId="0" borderId="26" xfId="0" applyNumberFormat="1" applyFont="1" applyBorder="1" applyAlignment="1">
      <alignment horizontal="center" vertical="center"/>
    </xf>
    <xf numFmtId="164" fontId="9" fillId="0" borderId="27" xfId="0" applyNumberFormat="1" applyFont="1" applyBorder="1" applyAlignment="1">
      <alignment horizontal="center" vertical="center"/>
    </xf>
    <xf numFmtId="0" fontId="9" fillId="0" borderId="11" xfId="0" applyFont="1" applyBorder="1" applyAlignment="1">
      <alignment horizontal="center"/>
    </xf>
    <xf numFmtId="0" fontId="8" fillId="0" borderId="11" xfId="0" applyFont="1" applyBorder="1" applyAlignment="1">
      <alignment horizontal="center"/>
    </xf>
    <xf numFmtId="44" fontId="9" fillId="0" borderId="11" xfId="0" applyNumberFormat="1" applyFont="1" applyBorder="1"/>
    <xf numFmtId="44" fontId="8" fillId="5" borderId="11" xfId="0" applyNumberFormat="1" applyFont="1" applyFill="1" applyBorder="1"/>
    <xf numFmtId="0" fontId="9" fillId="0" borderId="11" xfId="0" applyFont="1" applyBorder="1" applyAlignment="1">
      <alignment horizontal="left"/>
    </xf>
    <xf numFmtId="0" fontId="9" fillId="0" borderId="11" xfId="0" applyFont="1" applyBorder="1" applyAlignment="1">
      <alignment vertical="center"/>
    </xf>
    <xf numFmtId="20" fontId="9" fillId="0" borderId="11" xfId="0" applyNumberFormat="1" applyFont="1" applyBorder="1" applyAlignment="1">
      <alignment horizontal="right" vertical="center"/>
    </xf>
    <xf numFmtId="20" fontId="9" fillId="0" borderId="11" xfId="0" applyNumberFormat="1" applyFont="1" applyBorder="1" applyAlignment="1">
      <alignment vertical="center"/>
    </xf>
    <xf numFmtId="0" fontId="9" fillId="3" borderId="29" xfId="0" applyFont="1" applyFill="1" applyBorder="1" applyAlignment="1">
      <alignment horizontal="center" vertical="center"/>
    </xf>
    <xf numFmtId="164" fontId="9" fillId="0" borderId="12" xfId="0" applyNumberFormat="1" applyFont="1" applyBorder="1" applyAlignment="1">
      <alignment horizontal="center" vertical="center"/>
    </xf>
    <xf numFmtId="164" fontId="9" fillId="0" borderId="38" xfId="0" applyNumberFormat="1" applyFont="1" applyBorder="1" applyAlignment="1">
      <alignment horizontal="center" vertical="center"/>
    </xf>
    <xf numFmtId="164" fontId="9" fillId="0" borderId="39" xfId="0" applyNumberFormat="1" applyFont="1" applyBorder="1" applyAlignment="1">
      <alignment horizontal="center" vertical="center"/>
    </xf>
    <xf numFmtId="164" fontId="8" fillId="2" borderId="40" xfId="0" applyNumberFormat="1" applyFont="1" applyFill="1" applyBorder="1" applyAlignment="1">
      <alignment vertical="center"/>
    </xf>
    <xf numFmtId="164" fontId="9" fillId="0" borderId="30" xfId="0" applyNumberFormat="1" applyFont="1" applyBorder="1" applyAlignment="1">
      <alignment horizontal="center" vertical="center"/>
    </xf>
    <xf numFmtId="164" fontId="9" fillId="0" borderId="41" xfId="0" applyNumberFormat="1" applyFont="1" applyBorder="1" applyAlignment="1">
      <alignment horizontal="center" vertical="center"/>
    </xf>
    <xf numFmtId="164" fontId="9" fillId="0" borderId="42" xfId="0" applyNumberFormat="1" applyFont="1" applyBorder="1" applyAlignment="1">
      <alignment horizontal="center" vertical="center"/>
    </xf>
    <xf numFmtId="0" fontId="10" fillId="0" borderId="0" xfId="0" applyFont="1" applyAlignment="1">
      <alignment horizontal="left"/>
    </xf>
    <xf numFmtId="0" fontId="13" fillId="4" borderId="43" xfId="0" applyFont="1" applyFill="1" applyBorder="1" applyAlignment="1">
      <alignment horizontal="center" vertical="center" wrapText="1"/>
    </xf>
    <xf numFmtId="164" fontId="10" fillId="0" borderId="40" xfId="0" applyNumberFormat="1" applyFont="1" applyBorder="1" applyAlignment="1">
      <alignment vertical="center"/>
    </xf>
    <xf numFmtId="164" fontId="10" fillId="0" borderId="26" xfId="0" applyNumberFormat="1" applyFont="1" applyBorder="1" applyAlignment="1">
      <alignment vertical="center"/>
    </xf>
    <xf numFmtId="164" fontId="10" fillId="0" borderId="27" xfId="0" applyNumberFormat="1" applyFont="1" applyBorder="1" applyAlignment="1">
      <alignment vertical="center"/>
    </xf>
    <xf numFmtId="0" fontId="10" fillId="0" borderId="17" xfId="0" applyFont="1" applyBorder="1" applyAlignment="1">
      <alignment vertical="center"/>
    </xf>
    <xf numFmtId="10" fontId="10" fillId="3" borderId="11" xfId="2" applyNumberFormat="1" applyFont="1" applyFill="1" applyBorder="1" applyAlignment="1">
      <alignment horizontal="center" vertical="center"/>
    </xf>
    <xf numFmtId="0" fontId="10" fillId="0" borderId="11" xfId="0" applyFont="1" applyBorder="1" applyAlignment="1">
      <alignment vertical="center"/>
    </xf>
    <xf numFmtId="10" fontId="10" fillId="3" borderId="18" xfId="2" applyNumberFormat="1" applyFont="1" applyFill="1" applyBorder="1" applyAlignment="1">
      <alignment horizontal="center" vertical="center"/>
    </xf>
    <xf numFmtId="0" fontId="10" fillId="0" borderId="44" xfId="0" applyFont="1" applyBorder="1" applyAlignment="1">
      <alignment vertical="center"/>
    </xf>
    <xf numFmtId="10" fontId="10" fillId="3" borderId="45" xfId="2" applyNumberFormat="1" applyFont="1" applyFill="1" applyBorder="1" applyAlignment="1">
      <alignment horizontal="center" vertical="center"/>
    </xf>
    <xf numFmtId="0" fontId="10" fillId="0" borderId="6" xfId="0" applyFont="1" applyBorder="1"/>
    <xf numFmtId="0" fontId="10" fillId="0" borderId="45" xfId="0" applyFont="1" applyBorder="1" applyAlignment="1">
      <alignment vertical="center"/>
    </xf>
    <xf numFmtId="10" fontId="10" fillId="3" borderId="46" xfId="2" applyNumberFormat="1" applyFont="1" applyFill="1" applyBorder="1" applyAlignment="1">
      <alignment horizontal="center" vertical="center"/>
    </xf>
    <xf numFmtId="164" fontId="9" fillId="0" borderId="28" xfId="0" applyNumberFormat="1" applyFont="1" applyBorder="1" applyAlignment="1">
      <alignment horizontal="center" vertical="center"/>
    </xf>
    <xf numFmtId="164" fontId="9" fillId="0" borderId="35" xfId="0" applyNumberFormat="1" applyFont="1" applyBorder="1" applyAlignment="1">
      <alignment horizontal="center" vertical="center"/>
    </xf>
    <xf numFmtId="164" fontId="9" fillId="0" borderId="20" xfId="0" applyNumberFormat="1" applyFont="1" applyBorder="1" applyAlignment="1">
      <alignment horizontal="center" vertical="center"/>
    </xf>
    <xf numFmtId="164" fontId="8" fillId="2" borderId="22" xfId="0" applyNumberFormat="1" applyFont="1" applyFill="1" applyBorder="1" applyAlignment="1">
      <alignment vertical="center"/>
    </xf>
    <xf numFmtId="10" fontId="9" fillId="0" borderId="28" xfId="0" applyNumberFormat="1" applyFont="1" applyBorder="1" applyAlignment="1">
      <alignment horizontal="center" vertical="center"/>
    </xf>
    <xf numFmtId="10" fontId="9" fillId="0" borderId="20" xfId="0" applyNumberFormat="1" applyFont="1" applyBorder="1" applyAlignment="1">
      <alignment horizontal="center" vertical="center"/>
    </xf>
    <xf numFmtId="164" fontId="8" fillId="2" borderId="5" xfId="0" applyNumberFormat="1" applyFont="1" applyFill="1" applyBorder="1" applyAlignment="1">
      <alignment vertical="center"/>
    </xf>
    <xf numFmtId="44" fontId="9" fillId="0" borderId="26" xfId="0" applyNumberFormat="1" applyFont="1" applyBorder="1" applyAlignment="1">
      <alignment horizontal="center" vertical="center"/>
    </xf>
    <xf numFmtId="44" fontId="9" fillId="0" borderId="27" xfId="0" applyNumberFormat="1" applyFont="1" applyBorder="1" applyAlignment="1">
      <alignment horizontal="center" vertical="center"/>
    </xf>
    <xf numFmtId="17" fontId="9" fillId="0" borderId="11" xfId="0" applyNumberFormat="1" applyFont="1" applyBorder="1" applyAlignment="1">
      <alignment horizontal="left"/>
    </xf>
    <xf numFmtId="2" fontId="9" fillId="0" borderId="14" xfId="0" applyNumberFormat="1" applyFont="1" applyBorder="1" applyAlignment="1">
      <alignment horizontal="center" vertical="center"/>
    </xf>
    <xf numFmtId="1" fontId="17" fillId="0" borderId="11" xfId="4" applyNumberFormat="1" applyFont="1" applyBorder="1"/>
    <xf numFmtId="1" fontId="18" fillId="0" borderId="11" xfId="4" applyNumberFormat="1" applyFont="1" applyBorder="1"/>
    <xf numFmtId="1" fontId="9" fillId="0" borderId="11" xfId="4" applyNumberFormat="1" applyFont="1" applyBorder="1"/>
    <xf numFmtId="0" fontId="19" fillId="0" borderId="0" xfId="0" applyFont="1"/>
    <xf numFmtId="0" fontId="4" fillId="0" borderId="9" xfId="0" applyFont="1" applyBorder="1"/>
    <xf numFmtId="0" fontId="10" fillId="0" borderId="36" xfId="0" applyFont="1" applyBorder="1" applyAlignment="1">
      <alignment wrapText="1"/>
    </xf>
    <xf numFmtId="0" fontId="10" fillId="0" borderId="21" xfId="0" applyFont="1" applyBorder="1" applyAlignment="1">
      <alignment wrapText="1"/>
    </xf>
    <xf numFmtId="0" fontId="10" fillId="0" borderId="21" xfId="0" applyFont="1" applyBorder="1" applyAlignment="1">
      <alignment vertical="top" wrapText="1"/>
    </xf>
    <xf numFmtId="0" fontId="4" fillId="0" borderId="43" xfId="0" applyFont="1" applyBorder="1"/>
    <xf numFmtId="0" fontId="4" fillId="0" borderId="42" xfId="0" applyFont="1" applyBorder="1" applyAlignment="1">
      <alignment vertical="top"/>
    </xf>
    <xf numFmtId="0" fontId="4" fillId="0" borderId="27" xfId="0" applyFont="1" applyBorder="1" applyAlignment="1">
      <alignment vertical="top"/>
    </xf>
    <xf numFmtId="0" fontId="10" fillId="0" borderId="24" xfId="0" applyFont="1" applyBorder="1" applyAlignment="1">
      <alignment wrapText="1"/>
    </xf>
    <xf numFmtId="0" fontId="4" fillId="0" borderId="40" xfId="0" applyFont="1" applyBorder="1" applyAlignment="1">
      <alignment vertical="top"/>
    </xf>
    <xf numFmtId="0" fontId="4" fillId="0" borderId="26" xfId="0" applyFont="1" applyBorder="1" applyAlignment="1">
      <alignment vertical="top"/>
    </xf>
    <xf numFmtId="0" fontId="10" fillId="0" borderId="25" xfId="0" applyFont="1" applyBorder="1" applyAlignment="1">
      <alignment vertical="top" wrapText="1"/>
    </xf>
    <xf numFmtId="0" fontId="10" fillId="0" borderId="24" xfId="0" applyFont="1" applyBorder="1" applyAlignment="1">
      <alignment vertical="top" wrapText="1"/>
    </xf>
    <xf numFmtId="0" fontId="10" fillId="8" borderId="0" xfId="0" applyFont="1" applyFill="1" applyAlignment="1">
      <alignment horizontal="left"/>
    </xf>
    <xf numFmtId="0" fontId="10" fillId="8" borderId="0" xfId="0" applyFont="1" applyFill="1"/>
    <xf numFmtId="0" fontId="4" fillId="3" borderId="14" xfId="0" applyFont="1" applyFill="1" applyBorder="1" applyAlignment="1" applyProtection="1">
      <alignment horizontal="left" vertical="center"/>
      <protection locked="0"/>
    </xf>
    <xf numFmtId="0" fontId="4" fillId="3" borderId="12" xfId="0" applyFont="1" applyFill="1" applyBorder="1" applyAlignment="1" applyProtection="1">
      <alignment horizontal="left" vertical="center"/>
      <protection locked="0"/>
    </xf>
    <xf numFmtId="0" fontId="4" fillId="3" borderId="13" xfId="0" applyFont="1" applyFill="1" applyBorder="1" applyAlignment="1" applyProtection="1">
      <alignment horizontal="left" vertical="center"/>
      <protection locked="0"/>
    </xf>
    <xf numFmtId="164" fontId="10" fillId="3" borderId="20" xfId="0" applyNumberFormat="1" applyFont="1" applyFill="1" applyBorder="1" applyAlignment="1">
      <alignment vertical="center"/>
    </xf>
    <xf numFmtId="164" fontId="10" fillId="3" borderId="21" xfId="0" applyNumberFormat="1" applyFont="1" applyFill="1" applyBorder="1" applyAlignment="1">
      <alignment vertical="center"/>
    </xf>
    <xf numFmtId="164" fontId="0" fillId="3" borderId="20" xfId="0" applyNumberFormat="1" applyFill="1" applyBorder="1" applyAlignment="1">
      <alignment vertical="center"/>
    </xf>
    <xf numFmtId="164" fontId="0" fillId="3" borderId="21" xfId="0" applyNumberFormat="1" applyFill="1" applyBorder="1" applyAlignment="1">
      <alignment vertical="center"/>
    </xf>
    <xf numFmtId="164" fontId="0" fillId="0" borderId="22" xfId="0" applyNumberFormat="1" applyBorder="1" applyAlignment="1">
      <alignment vertical="center"/>
    </xf>
    <xf numFmtId="164" fontId="0" fillId="0" borderId="24" xfId="0" applyNumberFormat="1" applyBorder="1" applyAlignment="1">
      <alignment vertical="center"/>
    </xf>
    <xf numFmtId="0" fontId="13" fillId="4" borderId="7" xfId="0" applyFont="1" applyFill="1" applyBorder="1" applyAlignment="1">
      <alignment horizontal="center" vertical="center"/>
    </xf>
    <xf numFmtId="0" fontId="13" fillId="4" borderId="9" xfId="0" applyFont="1" applyFill="1" applyBorder="1" applyAlignment="1">
      <alignment horizontal="center" vertical="center"/>
    </xf>
    <xf numFmtId="164" fontId="10" fillId="0" borderId="22" xfId="0" applyNumberFormat="1" applyFont="1" applyBorder="1" applyAlignment="1">
      <alignment vertical="center"/>
    </xf>
    <xf numFmtId="164" fontId="10" fillId="0" borderId="23" xfId="0" applyNumberFormat="1" applyFont="1" applyBorder="1" applyAlignment="1">
      <alignment vertical="center"/>
    </xf>
    <xf numFmtId="164" fontId="10" fillId="3" borderId="1" xfId="0" applyNumberFormat="1" applyFont="1" applyFill="1" applyBorder="1" applyAlignment="1">
      <alignment horizontal="center" vertical="center"/>
    </xf>
    <xf numFmtId="164" fontId="10" fillId="3" borderId="4" xfId="0" applyNumberFormat="1" applyFont="1" applyFill="1" applyBorder="1" applyAlignment="1">
      <alignment horizontal="center" vertical="center"/>
    </xf>
    <xf numFmtId="164" fontId="10" fillId="3" borderId="3" xfId="0" applyNumberFormat="1" applyFont="1" applyFill="1" applyBorder="1" applyAlignment="1">
      <alignment horizontal="center" vertical="center"/>
    </xf>
    <xf numFmtId="164" fontId="10" fillId="3" borderId="34" xfId="0" applyNumberFormat="1" applyFont="1" applyFill="1" applyBorder="1" applyAlignment="1">
      <alignment horizontal="center" vertical="center"/>
    </xf>
    <xf numFmtId="164" fontId="10" fillId="3" borderId="35" xfId="0" applyNumberFormat="1" applyFont="1" applyFill="1" applyBorder="1" applyAlignment="1">
      <alignment horizontal="center" vertical="center"/>
    </xf>
    <xf numFmtId="164" fontId="10" fillId="3" borderId="36" xfId="0" applyNumberFormat="1" applyFont="1" applyFill="1" applyBorder="1" applyAlignment="1">
      <alignment horizontal="center" vertical="center"/>
    </xf>
    <xf numFmtId="164" fontId="0" fillId="3" borderId="28" xfId="0" applyNumberFormat="1" applyFill="1" applyBorder="1" applyAlignment="1">
      <alignment vertical="center"/>
    </xf>
    <xf numFmtId="164" fontId="0" fillId="3" borderId="25" xfId="0" applyNumberFormat="1" applyFill="1" applyBorder="1" applyAlignment="1">
      <alignment vertical="center"/>
    </xf>
    <xf numFmtId="164" fontId="10" fillId="3" borderId="28" xfId="0" applyNumberFormat="1" applyFont="1" applyFill="1" applyBorder="1" applyAlignment="1">
      <alignment vertical="center"/>
    </xf>
    <xf numFmtId="164" fontId="10" fillId="3" borderId="38" xfId="0" applyNumberFormat="1" applyFont="1" applyFill="1" applyBorder="1" applyAlignment="1">
      <alignment vertical="center"/>
    </xf>
    <xf numFmtId="164" fontId="10" fillId="3" borderId="12" xfId="0" applyNumberFormat="1" applyFont="1" applyFill="1" applyBorder="1" applyAlignment="1">
      <alignment vertical="center"/>
    </xf>
    <xf numFmtId="0" fontId="13" fillId="4" borderId="7" xfId="0" applyFont="1" applyFill="1" applyBorder="1" applyAlignment="1">
      <alignment horizontal="center" vertical="center" wrapText="1"/>
    </xf>
    <xf numFmtId="0" fontId="13" fillId="4" borderId="9" xfId="0" applyFont="1" applyFill="1" applyBorder="1" applyAlignment="1">
      <alignment horizontal="center" vertical="center" wrapText="1"/>
    </xf>
    <xf numFmtId="164" fontId="10" fillId="0" borderId="24" xfId="0" applyNumberFormat="1" applyFont="1" applyBorder="1" applyAlignment="1">
      <alignment vertical="center"/>
    </xf>
    <xf numFmtId="0" fontId="8" fillId="7" borderId="14" xfId="0" applyFont="1" applyFill="1" applyBorder="1" applyAlignment="1">
      <alignment horizontal="center" vertical="center"/>
    </xf>
    <xf numFmtId="0" fontId="8" fillId="7" borderId="12" xfId="0" applyFont="1" applyFill="1" applyBorder="1" applyAlignment="1">
      <alignment horizontal="center" vertical="center"/>
    </xf>
    <xf numFmtId="0" fontId="8" fillId="7" borderId="13" xfId="0" applyFont="1" applyFill="1" applyBorder="1" applyAlignment="1">
      <alignment horizontal="center" vertical="center"/>
    </xf>
    <xf numFmtId="164" fontId="10" fillId="3" borderId="25" xfId="0" applyNumberFormat="1" applyFont="1" applyFill="1" applyBorder="1" applyAlignment="1">
      <alignment vertical="center"/>
    </xf>
    <xf numFmtId="0" fontId="13" fillId="4" borderId="1" xfId="0" applyFont="1" applyFill="1" applyBorder="1" applyAlignment="1">
      <alignment horizontal="center" vertical="center"/>
    </xf>
    <xf numFmtId="0" fontId="13" fillId="4" borderId="2" xfId="0" applyFont="1" applyFill="1" applyBorder="1" applyAlignment="1">
      <alignment horizontal="center" vertical="center"/>
    </xf>
    <xf numFmtId="0" fontId="13" fillId="4" borderId="4" xfId="0" applyFont="1" applyFill="1" applyBorder="1" applyAlignment="1">
      <alignment horizontal="center" vertical="center"/>
    </xf>
    <xf numFmtId="0" fontId="8" fillId="7" borderId="32" xfId="0" applyFont="1" applyFill="1" applyBorder="1" applyAlignment="1">
      <alignment horizontal="center" wrapText="1"/>
    </xf>
    <xf numFmtId="0" fontId="8" fillId="7" borderId="31" xfId="0" applyFont="1" applyFill="1" applyBorder="1" applyAlignment="1">
      <alignment horizontal="center" wrapText="1"/>
    </xf>
    <xf numFmtId="0" fontId="8" fillId="7" borderId="37" xfId="0" applyFont="1" applyFill="1" applyBorder="1" applyAlignment="1">
      <alignment horizontal="center" wrapText="1"/>
    </xf>
    <xf numFmtId="0" fontId="10" fillId="0" borderId="15" xfId="0" applyFont="1" applyBorder="1" applyAlignment="1">
      <alignment horizontal="left" vertical="top" wrapText="1"/>
    </xf>
    <xf numFmtId="0" fontId="0" fillId="0" borderId="16" xfId="0" applyBorder="1" applyAlignment="1">
      <alignment horizontal="left" vertical="top" wrapText="1"/>
    </xf>
    <xf numFmtId="0" fontId="10" fillId="0" borderId="44" xfId="0" applyFont="1" applyBorder="1" applyAlignment="1">
      <alignment horizontal="left" vertical="top" wrapText="1"/>
    </xf>
    <xf numFmtId="0" fontId="0" fillId="0" borderId="46" xfId="0" applyBorder="1" applyAlignment="1">
      <alignment horizontal="left" vertical="top" wrapText="1"/>
    </xf>
  </cellXfs>
  <cellStyles count="5">
    <cellStyle name="Procent" xfId="2" builtinId="5"/>
    <cellStyle name="Standaard" xfId="0" builtinId="0"/>
    <cellStyle name="Standaard 2" xfId="1" xr:uid="{00000000-0005-0000-0000-000001000000}"/>
    <cellStyle name="Standaard 3" xfId="3" xr:uid="{03715DF7-9707-476A-B471-6B7720C3989C}"/>
    <cellStyle name="Standaard 4" xfId="4" xr:uid="{443F0CFC-69AD-48BF-BA11-92CE7B592D5A}"/>
  </cellStyles>
  <dxfs count="1">
    <dxf>
      <font>
        <color rgb="FF9C0006"/>
      </font>
      <fill>
        <patternFill>
          <bgColor rgb="FFFFC7CE"/>
        </patternFill>
      </fill>
    </dxf>
  </dxfs>
  <tableStyles count="0" defaultTableStyle="TableStyleMedium9" defaultPivotStyle="PivotStyleLight16"/>
  <colors>
    <mruColors>
      <color rgb="FF66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24</xdr:col>
      <xdr:colOff>269875</xdr:colOff>
      <xdr:row>51</xdr:row>
      <xdr:rowOff>0</xdr:rowOff>
    </xdr:from>
    <xdr:to>
      <xdr:col>25</xdr:col>
      <xdr:colOff>26458</xdr:colOff>
      <xdr:row>51</xdr:row>
      <xdr:rowOff>157537</xdr:rowOff>
    </xdr:to>
    <xdr:pic>
      <xdr:nvPicPr>
        <xdr:cNvPr id="7" name="Afbeelding 6">
          <a:extLst>
            <a:ext uri="{FF2B5EF4-FFF2-40B4-BE49-F238E27FC236}">
              <a16:creationId xmlns:a16="http://schemas.microsoft.com/office/drawing/2014/main" id="{7AE4D566-426B-4016-A881-F16DB98B6C48}"/>
            </a:ext>
          </a:extLst>
        </xdr:cNvPr>
        <xdr:cNvPicPr>
          <a:picLocks noChangeAspect="1"/>
        </xdr:cNvPicPr>
      </xdr:nvPicPr>
      <xdr:blipFill rotWithShape="1">
        <a:blip xmlns:r="http://schemas.openxmlformats.org/officeDocument/2006/relationships" r:embed="rId1"/>
        <a:srcRect l="65980" t="56077" r="30721" b="42277"/>
        <a:stretch/>
      </xdr:blipFill>
      <xdr:spPr>
        <a:xfrm>
          <a:off x="21586825" y="24810809"/>
          <a:ext cx="604308" cy="157537"/>
        </a:xfrm>
        <a:prstGeom prst="rect">
          <a:avLst/>
        </a:prstGeom>
      </xdr:spPr>
    </xdr:pic>
    <xdr:clientData/>
  </xdr:twoCellAnchor>
  <xdr:twoCellAnchor editAs="oneCell">
    <xdr:from>
      <xdr:col>21</xdr:col>
      <xdr:colOff>123825</xdr:colOff>
      <xdr:row>4</xdr:row>
      <xdr:rowOff>57150</xdr:rowOff>
    </xdr:from>
    <xdr:to>
      <xdr:col>24</xdr:col>
      <xdr:colOff>504825</xdr:colOff>
      <xdr:row>10</xdr:row>
      <xdr:rowOff>162560</xdr:rowOff>
    </xdr:to>
    <xdr:pic>
      <xdr:nvPicPr>
        <xdr:cNvPr id="2" name="Afbeelding 1">
          <a:extLst>
            <a:ext uri="{FF2B5EF4-FFF2-40B4-BE49-F238E27FC236}">
              <a16:creationId xmlns:a16="http://schemas.microsoft.com/office/drawing/2014/main" id="{6F63F44A-28E8-C533-DE80-D5792F3FA2B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954750" y="781050"/>
          <a:ext cx="2867025" cy="138176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41275</xdr:colOff>
      <xdr:row>6</xdr:row>
      <xdr:rowOff>960209</xdr:rowOff>
    </xdr:from>
    <xdr:to>
      <xdr:col>0</xdr:col>
      <xdr:colOff>645583</xdr:colOff>
      <xdr:row>6</xdr:row>
      <xdr:rowOff>1117746</xdr:rowOff>
    </xdr:to>
    <xdr:pic>
      <xdr:nvPicPr>
        <xdr:cNvPr id="2" name="Afbeelding 1">
          <a:extLst>
            <a:ext uri="{FF2B5EF4-FFF2-40B4-BE49-F238E27FC236}">
              <a16:creationId xmlns:a16="http://schemas.microsoft.com/office/drawing/2014/main" id="{B90F9520-E1FF-45A7-8F05-A94180DFF67F}"/>
            </a:ext>
          </a:extLst>
        </xdr:cNvPr>
        <xdr:cNvPicPr>
          <a:picLocks noChangeAspect="1"/>
        </xdr:cNvPicPr>
      </xdr:nvPicPr>
      <xdr:blipFill rotWithShape="1">
        <a:blip xmlns:r="http://schemas.openxmlformats.org/officeDocument/2006/relationships" r:embed="rId1"/>
        <a:srcRect l="65980" t="56077" r="30721" b="42277"/>
        <a:stretch/>
      </xdr:blipFill>
      <xdr:spPr>
        <a:xfrm>
          <a:off x="41275" y="2484209"/>
          <a:ext cx="604308" cy="15753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W57"/>
  <sheetViews>
    <sheetView tabSelected="1" zoomScaleNormal="100" workbookViewId="0">
      <pane ySplit="14" topLeftCell="A15" activePane="bottomLeft" state="frozen"/>
      <selection pane="bottomLeft"/>
    </sheetView>
  </sheetViews>
  <sheetFormatPr defaultRowHeight="12.75" x14ac:dyDescent="0.2"/>
  <cols>
    <col min="1" max="1" width="26.140625" customWidth="1"/>
    <col min="2" max="2" width="22.28515625" bestFit="1" customWidth="1"/>
    <col min="3" max="3" width="11.140625" style="31" customWidth="1"/>
    <col min="4" max="4" width="9.5703125" bestFit="1" customWidth="1"/>
    <col min="5" max="5" width="16" customWidth="1"/>
    <col min="6" max="6" width="15.5703125" customWidth="1"/>
    <col min="7" max="7" width="9.5703125" customWidth="1"/>
    <col min="8" max="8" width="15.140625" customWidth="1"/>
    <col min="9" max="9" width="9.42578125" customWidth="1"/>
    <col min="10" max="10" width="12.5703125" customWidth="1"/>
    <col min="11" max="11" width="11.140625" customWidth="1"/>
    <col min="12" max="12" width="12.7109375" bestFit="1" customWidth="1"/>
    <col min="13" max="13" width="12.7109375" customWidth="1"/>
    <col min="14" max="14" width="11.140625" customWidth="1"/>
    <col min="15" max="16" width="12.7109375" bestFit="1" customWidth="1"/>
    <col min="17" max="17" width="11.85546875" customWidth="1"/>
    <col min="18" max="19" width="12.7109375" bestFit="1" customWidth="1"/>
    <col min="20" max="20" width="11.85546875" customWidth="1"/>
    <col min="21" max="22" width="12.7109375" bestFit="1" customWidth="1"/>
    <col min="23" max="23" width="11.85546875" customWidth="1"/>
    <col min="24" max="25" width="12.7109375" style="37" bestFit="1" customWidth="1"/>
    <col min="26" max="30" width="12.7109375" style="37" customWidth="1"/>
    <col min="31" max="31" width="18" style="37" customWidth="1"/>
    <col min="32" max="32" width="18.28515625" style="37" customWidth="1"/>
    <col min="33" max="33" width="9.85546875" customWidth="1"/>
    <col min="34" max="38" width="9.140625" style="37" customWidth="1"/>
    <col min="39" max="39" width="9.5703125" style="37" customWidth="1"/>
    <col min="40" max="40" width="19" style="37" customWidth="1"/>
    <col min="41" max="41" width="10.85546875" style="37" customWidth="1"/>
    <col min="42" max="48" width="12.28515625" style="37" customWidth="1"/>
    <col min="49" max="49" width="13.42578125" style="37" customWidth="1"/>
  </cols>
  <sheetData>
    <row r="1" spans="1:49" ht="18" x14ac:dyDescent="0.25">
      <c r="A1" s="1" t="s">
        <v>45</v>
      </c>
      <c r="B1" s="1"/>
      <c r="C1" s="123" t="s">
        <v>109</v>
      </c>
      <c r="D1" s="124"/>
      <c r="E1" s="124"/>
      <c r="F1" s="124"/>
      <c r="G1" s="3"/>
      <c r="H1" s="3"/>
      <c r="I1" s="2"/>
      <c r="J1" s="2"/>
    </row>
    <row r="2" spans="1:49" x14ac:dyDescent="0.2">
      <c r="A2" s="4" t="s">
        <v>86</v>
      </c>
      <c r="F2" s="3"/>
    </row>
    <row r="3" spans="1:49" x14ac:dyDescent="0.2">
      <c r="A3" s="4"/>
      <c r="B3" s="3"/>
      <c r="F3" s="3"/>
      <c r="L3" s="6"/>
      <c r="M3" s="3" t="s">
        <v>12</v>
      </c>
    </row>
    <row r="4" spans="1:49" ht="13.5" thickBot="1" x14ac:dyDescent="0.25"/>
    <row r="5" spans="1:49" ht="36.75" customHeight="1" thickBot="1" x14ac:dyDescent="0.25">
      <c r="A5" s="36" t="s">
        <v>6</v>
      </c>
      <c r="B5" s="13"/>
      <c r="C5" s="134" t="s">
        <v>88</v>
      </c>
      <c r="D5" s="135"/>
      <c r="F5" s="149" t="s">
        <v>89</v>
      </c>
      <c r="G5" s="150"/>
      <c r="H5" s="83" t="s">
        <v>54</v>
      </c>
      <c r="J5" s="149" t="s">
        <v>102</v>
      </c>
      <c r="K5" s="150"/>
      <c r="M5" s="149" t="s">
        <v>103</v>
      </c>
      <c r="N5" s="150"/>
      <c r="P5" s="156" t="s">
        <v>55</v>
      </c>
      <c r="Q5" s="157"/>
      <c r="R5" s="157"/>
      <c r="S5" s="157"/>
      <c r="T5" s="158"/>
      <c r="W5" s="37"/>
      <c r="AG5" s="37"/>
      <c r="AR5"/>
      <c r="AS5"/>
      <c r="AT5"/>
      <c r="AU5"/>
      <c r="AV5"/>
      <c r="AW5"/>
    </row>
    <row r="6" spans="1:49" x14ac:dyDescent="0.2">
      <c r="A6" s="26" t="s">
        <v>13</v>
      </c>
      <c r="B6" s="15"/>
      <c r="C6" s="144">
        <v>0</v>
      </c>
      <c r="D6" s="145"/>
      <c r="E6" s="25"/>
      <c r="F6" s="146">
        <v>0</v>
      </c>
      <c r="G6" s="147"/>
      <c r="H6" s="85">
        <v>250</v>
      </c>
      <c r="I6" s="25"/>
      <c r="J6" s="146">
        <v>0</v>
      </c>
      <c r="K6" s="155"/>
      <c r="L6" s="25"/>
      <c r="M6" s="138">
        <v>0</v>
      </c>
      <c r="N6" s="139"/>
      <c r="P6" s="87" t="s">
        <v>56</v>
      </c>
      <c r="Q6" s="88">
        <v>0</v>
      </c>
      <c r="R6" s="3"/>
      <c r="S6" s="89" t="s">
        <v>57</v>
      </c>
      <c r="T6" s="90">
        <v>0</v>
      </c>
      <c r="W6" s="37"/>
      <c r="AG6" s="37"/>
      <c r="AR6"/>
      <c r="AS6"/>
      <c r="AT6"/>
      <c r="AU6"/>
      <c r="AV6"/>
      <c r="AW6"/>
    </row>
    <row r="7" spans="1:49" x14ac:dyDescent="0.2">
      <c r="A7" s="27" t="s">
        <v>14</v>
      </c>
      <c r="B7" s="14"/>
      <c r="C7" s="130">
        <v>0</v>
      </c>
      <c r="D7" s="131"/>
      <c r="E7" s="25"/>
      <c r="F7" s="128">
        <v>0</v>
      </c>
      <c r="G7" s="148"/>
      <c r="H7" s="86">
        <v>350</v>
      </c>
      <c r="I7" s="25"/>
      <c r="J7" s="128">
        <v>0</v>
      </c>
      <c r="K7" s="129"/>
      <c r="L7" s="25"/>
      <c r="M7" s="140"/>
      <c r="N7" s="141"/>
      <c r="P7" s="87" t="s">
        <v>58</v>
      </c>
      <c r="Q7" s="88">
        <v>0</v>
      </c>
      <c r="R7" s="3"/>
      <c r="S7" s="89" t="s">
        <v>59</v>
      </c>
      <c r="T7" s="90">
        <v>0</v>
      </c>
      <c r="W7" s="37"/>
      <c r="AG7" s="37"/>
      <c r="AR7"/>
      <c r="AS7"/>
      <c r="AT7"/>
      <c r="AU7"/>
      <c r="AV7"/>
      <c r="AW7"/>
    </row>
    <row r="8" spans="1:49" x14ac:dyDescent="0.2">
      <c r="A8" s="27" t="s">
        <v>15</v>
      </c>
      <c r="B8" s="14"/>
      <c r="C8" s="130">
        <v>0</v>
      </c>
      <c r="D8" s="131"/>
      <c r="E8" s="25"/>
      <c r="F8" s="128">
        <v>0</v>
      </c>
      <c r="G8" s="148"/>
      <c r="H8" s="86">
        <v>450</v>
      </c>
      <c r="I8" s="25"/>
      <c r="J8" s="128">
        <v>0</v>
      </c>
      <c r="K8" s="129"/>
      <c r="L8" s="25"/>
      <c r="M8" s="140"/>
      <c r="N8" s="141"/>
      <c r="P8" s="87" t="s">
        <v>60</v>
      </c>
      <c r="Q8" s="88">
        <v>0</v>
      </c>
      <c r="R8" s="3"/>
      <c r="S8" s="89" t="s">
        <v>61</v>
      </c>
      <c r="T8" s="90">
        <v>0</v>
      </c>
      <c r="W8" s="37"/>
      <c r="AG8" s="37"/>
      <c r="AR8"/>
      <c r="AS8"/>
      <c r="AT8"/>
      <c r="AU8"/>
      <c r="AV8"/>
      <c r="AW8"/>
    </row>
    <row r="9" spans="1:49" x14ac:dyDescent="0.2">
      <c r="A9" s="27" t="s">
        <v>16</v>
      </c>
      <c r="B9" s="14"/>
      <c r="C9" s="130">
        <v>0</v>
      </c>
      <c r="D9" s="131"/>
      <c r="E9" s="25"/>
      <c r="F9" s="128">
        <v>0</v>
      </c>
      <c r="G9" s="148"/>
      <c r="H9" s="86">
        <v>550</v>
      </c>
      <c r="I9" s="25"/>
      <c r="J9" s="128">
        <v>0</v>
      </c>
      <c r="K9" s="129"/>
      <c r="L9" s="25"/>
      <c r="M9" s="140"/>
      <c r="N9" s="141"/>
      <c r="P9" s="87" t="s">
        <v>62</v>
      </c>
      <c r="Q9" s="88">
        <v>0</v>
      </c>
      <c r="R9" s="3"/>
      <c r="S9" s="89" t="s">
        <v>63</v>
      </c>
      <c r="T9" s="90">
        <v>0</v>
      </c>
      <c r="W9" s="37"/>
      <c r="AG9" s="37"/>
      <c r="AR9"/>
      <c r="AS9"/>
      <c r="AT9"/>
      <c r="AU9"/>
      <c r="AV9"/>
      <c r="AW9"/>
    </row>
    <row r="10" spans="1:49" x14ac:dyDescent="0.2">
      <c r="A10" s="27" t="s">
        <v>17</v>
      </c>
      <c r="B10" s="14"/>
      <c r="C10" s="130">
        <v>0</v>
      </c>
      <c r="D10" s="131"/>
      <c r="E10" s="25"/>
      <c r="F10" s="128">
        <v>0</v>
      </c>
      <c r="G10" s="148"/>
      <c r="H10" s="86">
        <v>650</v>
      </c>
      <c r="I10" s="25"/>
      <c r="J10" s="128">
        <v>0</v>
      </c>
      <c r="K10" s="129"/>
      <c r="L10" s="25"/>
      <c r="M10" s="142"/>
      <c r="N10" s="143"/>
      <c r="P10" s="87" t="s">
        <v>64</v>
      </c>
      <c r="Q10" s="88">
        <v>0</v>
      </c>
      <c r="R10" s="3"/>
      <c r="S10" s="89" t="s">
        <v>65</v>
      </c>
      <c r="T10" s="90">
        <v>0</v>
      </c>
      <c r="W10" s="37"/>
      <c r="AG10" s="37"/>
      <c r="AR10"/>
      <c r="AS10"/>
      <c r="AT10"/>
      <c r="AU10"/>
      <c r="AV10"/>
      <c r="AW10"/>
    </row>
    <row r="11" spans="1:49" ht="13.5" thickBot="1" x14ac:dyDescent="0.25">
      <c r="A11" s="34"/>
      <c r="B11" s="35"/>
      <c r="C11" s="132"/>
      <c r="D11" s="133"/>
      <c r="F11" s="136"/>
      <c r="G11" s="137"/>
      <c r="H11" s="84"/>
      <c r="J11" s="136"/>
      <c r="K11" s="151"/>
      <c r="M11" s="136"/>
      <c r="N11" s="151"/>
      <c r="P11" s="91" t="s">
        <v>66</v>
      </c>
      <c r="Q11" s="92">
        <v>0</v>
      </c>
      <c r="R11" s="93"/>
      <c r="S11" s="94" t="s">
        <v>67</v>
      </c>
      <c r="T11" s="95">
        <v>0</v>
      </c>
      <c r="W11" s="37"/>
      <c r="AG11" s="37"/>
      <c r="AR11"/>
      <c r="AS11"/>
      <c r="AT11"/>
      <c r="AU11"/>
      <c r="AV11"/>
      <c r="AW11"/>
    </row>
    <row r="12" spans="1:49" x14ac:dyDescent="0.2">
      <c r="AQ12"/>
      <c r="AR12"/>
      <c r="AS12"/>
      <c r="AT12"/>
      <c r="AU12"/>
      <c r="AV12"/>
    </row>
    <row r="13" spans="1:49" ht="27.75" customHeight="1" thickBot="1" x14ac:dyDescent="0.25">
      <c r="A13" s="60" t="s">
        <v>84</v>
      </c>
      <c r="B13" s="61"/>
      <c r="C13" s="61"/>
      <c r="D13" s="61"/>
      <c r="E13" s="61"/>
      <c r="F13" s="61"/>
      <c r="G13" s="61"/>
      <c r="H13" s="61"/>
      <c r="I13" s="62"/>
      <c r="W13" s="37"/>
      <c r="AF13"/>
      <c r="AG13" s="37"/>
      <c r="AL13" s="159" t="s">
        <v>25</v>
      </c>
      <c r="AM13" s="160"/>
      <c r="AN13" s="161"/>
      <c r="AP13" s="152" t="s">
        <v>33</v>
      </c>
      <c r="AQ13" s="153"/>
      <c r="AR13" s="153"/>
      <c r="AS13" s="153"/>
      <c r="AT13" s="153"/>
      <c r="AU13" s="154"/>
      <c r="AW13"/>
    </row>
    <row r="14" spans="1:49" ht="52.5" customHeight="1" thickBot="1" x14ac:dyDescent="0.25">
      <c r="A14" s="55" t="s">
        <v>0</v>
      </c>
      <c r="B14" s="56" t="s">
        <v>43</v>
      </c>
      <c r="C14" s="56" t="s">
        <v>11</v>
      </c>
      <c r="D14" s="58" t="s">
        <v>1</v>
      </c>
      <c r="E14" s="57" t="s">
        <v>18</v>
      </c>
      <c r="F14" s="57" t="s">
        <v>44</v>
      </c>
      <c r="G14" s="57" t="s">
        <v>37</v>
      </c>
      <c r="H14" s="57" t="s">
        <v>38</v>
      </c>
      <c r="I14" s="59" t="s">
        <v>41</v>
      </c>
      <c r="J14" s="16" t="s">
        <v>2</v>
      </c>
      <c r="K14" s="11" t="s">
        <v>7</v>
      </c>
      <c r="L14" s="17" t="s">
        <v>8</v>
      </c>
      <c r="M14" s="16" t="s">
        <v>3</v>
      </c>
      <c r="N14" s="10" t="s">
        <v>7</v>
      </c>
      <c r="O14" s="18" t="s">
        <v>8</v>
      </c>
      <c r="P14" s="16" t="s">
        <v>4</v>
      </c>
      <c r="Q14" s="10" t="s">
        <v>7</v>
      </c>
      <c r="R14" s="17" t="s">
        <v>8</v>
      </c>
      <c r="S14" s="16" t="s">
        <v>9</v>
      </c>
      <c r="T14" s="10" t="s">
        <v>7</v>
      </c>
      <c r="U14" s="10" t="s">
        <v>8</v>
      </c>
      <c r="V14" s="16" t="s">
        <v>10</v>
      </c>
      <c r="W14" s="10" t="s">
        <v>7</v>
      </c>
      <c r="X14" s="17" t="s">
        <v>8</v>
      </c>
      <c r="Y14" s="12" t="s">
        <v>5</v>
      </c>
      <c r="Z14" s="12" t="s">
        <v>24</v>
      </c>
      <c r="AA14" s="12" t="s">
        <v>40</v>
      </c>
      <c r="AB14" s="12" t="s">
        <v>68</v>
      </c>
      <c r="AC14" s="12" t="s">
        <v>69</v>
      </c>
      <c r="AD14" s="12" t="s">
        <v>36</v>
      </c>
      <c r="AE14" s="12" t="s">
        <v>39</v>
      </c>
      <c r="AG14" s="54" t="s">
        <v>26</v>
      </c>
      <c r="AH14" s="54" t="s">
        <v>27</v>
      </c>
      <c r="AI14" s="54" t="s">
        <v>28</v>
      </c>
      <c r="AJ14" s="54" t="s">
        <v>29</v>
      </c>
      <c r="AK14" s="54" t="s">
        <v>30</v>
      </c>
      <c r="AL14" s="54" t="s">
        <v>35</v>
      </c>
      <c r="AM14" s="54" t="s">
        <v>31</v>
      </c>
      <c r="AN14" s="54" t="s">
        <v>32</v>
      </c>
      <c r="AP14" s="54" t="s">
        <v>26</v>
      </c>
      <c r="AQ14" s="54" t="s">
        <v>27</v>
      </c>
      <c r="AR14" s="54" t="s">
        <v>28</v>
      </c>
      <c r="AS14" s="54" t="s">
        <v>29</v>
      </c>
      <c r="AT14" s="54" t="s">
        <v>30</v>
      </c>
      <c r="AU14" s="54" t="s">
        <v>34</v>
      </c>
      <c r="AW14"/>
    </row>
    <row r="15" spans="1:49" x14ac:dyDescent="0.2">
      <c r="A15" s="33" t="s">
        <v>48</v>
      </c>
      <c r="B15" s="71" t="s">
        <v>70</v>
      </c>
      <c r="C15" s="107">
        <v>137</v>
      </c>
      <c r="D15" s="105" t="s">
        <v>60</v>
      </c>
      <c r="E15" s="72">
        <v>0.34375</v>
      </c>
      <c r="F15" s="73">
        <v>0.65625</v>
      </c>
      <c r="G15" s="28">
        <v>143</v>
      </c>
      <c r="H15" s="106">
        <v>5.5</v>
      </c>
      <c r="I15" s="106">
        <v>2</v>
      </c>
      <c r="J15" s="19"/>
      <c r="K15" s="23">
        <f t="shared" ref="K15:K46" si="0">$C$6*G15*J15</f>
        <v>0</v>
      </c>
      <c r="L15" s="63">
        <f>$M$6*I15*J15</f>
        <v>0</v>
      </c>
      <c r="M15" s="19"/>
      <c r="N15" s="20">
        <f t="shared" ref="N15:N46" si="1">$C$7*G15*M15</f>
        <v>0</v>
      </c>
      <c r="O15" s="21">
        <f>$M$6*I15*M15</f>
        <v>0</v>
      </c>
      <c r="P15" s="19"/>
      <c r="Q15" s="20">
        <f t="shared" ref="Q15:Q46" si="2">$C$8*G15*P15</f>
        <v>0</v>
      </c>
      <c r="R15" s="21">
        <f>$M$6*I15*P15</f>
        <v>0</v>
      </c>
      <c r="S15" s="19"/>
      <c r="T15" s="20">
        <f t="shared" ref="T15:T46" si="3">$C$9*G15*S15</f>
        <v>0</v>
      </c>
      <c r="U15" s="21">
        <f>$M$6*I15*S15</f>
        <v>0</v>
      </c>
      <c r="V15" s="19"/>
      <c r="W15" s="23">
        <f t="shared" ref="W15:W46" si="4">$C$10*G15*V15</f>
        <v>0</v>
      </c>
      <c r="X15" s="24">
        <f>$M$6*I15*V15</f>
        <v>0</v>
      </c>
      <c r="Y15" s="64">
        <f>K15+L15+N15+O15+Q15+R15+T15+U15+W15+X15</f>
        <v>0</v>
      </c>
      <c r="Z15" s="64">
        <f>(H15*$J$6*J15)+(H15*$J$7*M15)+(H15*$J$8*P15)+(H15*$J$9*S15)+(H15*$J$10*V15)</f>
        <v>0</v>
      </c>
      <c r="AA15" s="96">
        <f>Y15+Z15</f>
        <v>0</v>
      </c>
      <c r="AB15" s="100">
        <f>IFERROR(VLOOKUP(D15,$P$6:$Q$11,2,FALSE),VLOOKUP(D15,$S$6:$T$11,2,FALSE))</f>
        <v>0</v>
      </c>
      <c r="AC15" s="103">
        <f>AA15*(100%-AB15)</f>
        <v>0</v>
      </c>
      <c r="AD15" s="76">
        <f>AU15</f>
        <v>0</v>
      </c>
      <c r="AE15" s="64">
        <f>MAX(AC15:AD15)</f>
        <v>0</v>
      </c>
      <c r="AG15" s="66">
        <f>J15*20</f>
        <v>0</v>
      </c>
      <c r="AH15" s="66">
        <f t="shared" ref="AH15:AH46" si="5">M15*50</f>
        <v>0</v>
      </c>
      <c r="AI15" s="66">
        <f t="shared" ref="AI15:AI46" si="6">P15*60</f>
        <v>0</v>
      </c>
      <c r="AJ15" s="66">
        <f t="shared" ref="AJ15:AJ46" si="7">S15*70</f>
        <v>0</v>
      </c>
      <c r="AK15" s="66">
        <f t="shared" ref="AK15:AK46" si="8">V15*92</f>
        <v>0</v>
      </c>
      <c r="AL15" s="67">
        <f>SUM(AG15:AK15)</f>
        <v>0</v>
      </c>
      <c r="AM15" s="66">
        <f t="shared" ref="AM15:AM46" si="9">C15</f>
        <v>137</v>
      </c>
      <c r="AN15" s="66">
        <f>AL15-AM15</f>
        <v>-137</v>
      </c>
      <c r="AP15" s="68">
        <f>J15*$F$6</f>
        <v>0</v>
      </c>
      <c r="AQ15" s="68">
        <f>M15*$F$7</f>
        <v>0</v>
      </c>
      <c r="AR15" s="68">
        <f t="shared" ref="AR15:AR46" si="10">P15*$F$8</f>
        <v>0</v>
      </c>
      <c r="AS15" s="68">
        <f t="shared" ref="AS15:AS46" si="11">S15*$F$9</f>
        <v>0</v>
      </c>
      <c r="AT15" s="68">
        <f t="shared" ref="AT15:AT46" si="12">V15*$F$10</f>
        <v>0</v>
      </c>
      <c r="AU15" s="69">
        <f>SUM(AP15:AT15)</f>
        <v>0</v>
      </c>
      <c r="AW15"/>
    </row>
    <row r="16" spans="1:49" x14ac:dyDescent="0.2">
      <c r="A16" s="33" t="s">
        <v>71</v>
      </c>
      <c r="B16" s="71" t="s">
        <v>70</v>
      </c>
      <c r="C16" s="107">
        <v>149</v>
      </c>
      <c r="D16" s="105" t="s">
        <v>67</v>
      </c>
      <c r="E16" s="72">
        <v>0.38541666666666669</v>
      </c>
      <c r="F16" s="73">
        <v>0.70833333333333337</v>
      </c>
      <c r="G16" s="28">
        <v>210</v>
      </c>
      <c r="H16" s="106">
        <v>4.75</v>
      </c>
      <c r="I16" s="106">
        <v>3</v>
      </c>
      <c r="J16" s="74"/>
      <c r="K16" s="23">
        <f t="shared" si="0"/>
        <v>0</v>
      </c>
      <c r="L16" s="63">
        <f t="shared" ref="L16:L46" si="13">$M$6*I16*J16</f>
        <v>0</v>
      </c>
      <c r="M16" s="74"/>
      <c r="N16" s="79">
        <f t="shared" si="1"/>
        <v>0</v>
      </c>
      <c r="O16" s="80">
        <f t="shared" ref="O16:O46" si="14">$M$6*I16*M16</f>
        <v>0</v>
      </c>
      <c r="P16" s="74"/>
      <c r="Q16" s="79">
        <f t="shared" si="2"/>
        <v>0</v>
      </c>
      <c r="R16" s="80">
        <f t="shared" ref="R16:R46" si="15">$M$6*I16*P16</f>
        <v>0</v>
      </c>
      <c r="S16" s="74"/>
      <c r="T16" s="79">
        <f t="shared" si="3"/>
        <v>0</v>
      </c>
      <c r="U16" s="80">
        <f t="shared" ref="U16:U46" si="16">$M$6*I16*S16</f>
        <v>0</v>
      </c>
      <c r="V16" s="74"/>
      <c r="W16" s="23">
        <f t="shared" si="4"/>
        <v>0</v>
      </c>
      <c r="X16" s="24">
        <f t="shared" ref="X16:X46" si="17">$M$6*I16*V16</f>
        <v>0</v>
      </c>
      <c r="Y16" s="81">
        <f t="shared" ref="Y16:Y46" si="18">K16+L16+N16+O16+Q16+R16+T16+U16+W16+X16</f>
        <v>0</v>
      </c>
      <c r="Z16" s="81">
        <f t="shared" ref="Z16:Z46" si="19">(H16*$J$6*J16)+(H16*$J$7*M16)+(H16*$J$8*P16)+(H16*$J$9*S16)+(H16*$J$10*V16)</f>
        <v>0</v>
      </c>
      <c r="AA16" s="97">
        <f t="shared" ref="AA16:AA46" si="20">Y16+Z16</f>
        <v>0</v>
      </c>
      <c r="AB16" s="101">
        <f t="shared" ref="AB16:AB46" si="21">IFERROR(VLOOKUP(D16,$P$6:$Q$11,2,FALSE),VLOOKUP(D16,$S$6:$T$11,2,FALSE))</f>
        <v>0</v>
      </c>
      <c r="AC16" s="104">
        <f t="shared" ref="AC16:AC46" si="22">AA16*(100%-AB16)</f>
        <v>0</v>
      </c>
      <c r="AD16" s="77">
        <f t="shared" ref="AD16:AD46" si="23">AU16</f>
        <v>0</v>
      </c>
      <c r="AE16" s="65">
        <f t="shared" ref="AE16:AE46" si="24">MAX(AC16:AD16)</f>
        <v>0</v>
      </c>
      <c r="AG16" s="66">
        <f t="shared" ref="AG16:AG46" si="25">J16*20</f>
        <v>0</v>
      </c>
      <c r="AH16" s="66">
        <f t="shared" si="5"/>
        <v>0</v>
      </c>
      <c r="AI16" s="66">
        <f t="shared" si="6"/>
        <v>0</v>
      </c>
      <c r="AJ16" s="66">
        <f t="shared" si="7"/>
        <v>0</v>
      </c>
      <c r="AK16" s="66">
        <f t="shared" si="8"/>
        <v>0</v>
      </c>
      <c r="AL16" s="67">
        <f t="shared" ref="AL16:AL46" si="26">SUM(AG16:AK16)</f>
        <v>0</v>
      </c>
      <c r="AM16" s="66">
        <f t="shared" si="9"/>
        <v>149</v>
      </c>
      <c r="AN16" s="66">
        <f t="shared" ref="AN16:AN46" si="27">AL16-AM16</f>
        <v>-149</v>
      </c>
      <c r="AP16" s="68">
        <f t="shared" ref="AP16:AP46" si="28">J16*$F$6</f>
        <v>0</v>
      </c>
      <c r="AQ16" s="68">
        <f t="shared" ref="AQ16:AQ46" si="29">M16*$F$7</f>
        <v>0</v>
      </c>
      <c r="AR16" s="68">
        <f t="shared" si="10"/>
        <v>0</v>
      </c>
      <c r="AS16" s="68">
        <f t="shared" si="11"/>
        <v>0</v>
      </c>
      <c r="AT16" s="68">
        <f t="shared" si="12"/>
        <v>0</v>
      </c>
      <c r="AU16" s="69">
        <f t="shared" ref="AU16:AU46" si="30">SUM(AP16:AT16)</f>
        <v>0</v>
      </c>
      <c r="AW16"/>
    </row>
    <row r="17" spans="1:49" x14ac:dyDescent="0.2">
      <c r="A17" s="33" t="s">
        <v>72</v>
      </c>
      <c r="B17" s="71" t="s">
        <v>70</v>
      </c>
      <c r="C17" s="107">
        <v>102</v>
      </c>
      <c r="D17" s="105" t="s">
        <v>63</v>
      </c>
      <c r="E17" s="72">
        <v>0.4375</v>
      </c>
      <c r="F17" s="73">
        <v>0.625</v>
      </c>
      <c r="G17" s="28">
        <v>73</v>
      </c>
      <c r="H17" s="106">
        <v>3.5</v>
      </c>
      <c r="I17" s="106">
        <v>1</v>
      </c>
      <c r="J17" s="74"/>
      <c r="K17" s="23">
        <f t="shared" si="0"/>
        <v>0</v>
      </c>
      <c r="L17" s="63">
        <f t="shared" si="13"/>
        <v>0</v>
      </c>
      <c r="M17" s="74"/>
      <c r="N17" s="79">
        <f t="shared" si="1"/>
        <v>0</v>
      </c>
      <c r="O17" s="80">
        <f t="shared" si="14"/>
        <v>0</v>
      </c>
      <c r="P17" s="74"/>
      <c r="Q17" s="79">
        <f t="shared" si="2"/>
        <v>0</v>
      </c>
      <c r="R17" s="80">
        <f t="shared" si="15"/>
        <v>0</v>
      </c>
      <c r="S17" s="74"/>
      <c r="T17" s="79">
        <f t="shared" si="3"/>
        <v>0</v>
      </c>
      <c r="U17" s="80">
        <f t="shared" si="16"/>
        <v>0</v>
      </c>
      <c r="V17" s="74"/>
      <c r="W17" s="23">
        <f t="shared" si="4"/>
        <v>0</v>
      </c>
      <c r="X17" s="24">
        <f t="shared" si="17"/>
        <v>0</v>
      </c>
      <c r="Y17" s="81">
        <f t="shared" si="18"/>
        <v>0</v>
      </c>
      <c r="Z17" s="81">
        <f t="shared" si="19"/>
        <v>0</v>
      </c>
      <c r="AA17" s="97">
        <f t="shared" si="20"/>
        <v>0</v>
      </c>
      <c r="AB17" s="101">
        <f t="shared" si="21"/>
        <v>0</v>
      </c>
      <c r="AC17" s="104">
        <f t="shared" si="22"/>
        <v>0</v>
      </c>
      <c r="AD17" s="77">
        <f t="shared" si="23"/>
        <v>0</v>
      </c>
      <c r="AE17" s="65">
        <f t="shared" si="24"/>
        <v>0</v>
      </c>
      <c r="AG17" s="66">
        <f t="shared" si="25"/>
        <v>0</v>
      </c>
      <c r="AH17" s="66">
        <f t="shared" si="5"/>
        <v>0</v>
      </c>
      <c r="AI17" s="66">
        <f t="shared" si="6"/>
        <v>0</v>
      </c>
      <c r="AJ17" s="66">
        <f t="shared" si="7"/>
        <v>0</v>
      </c>
      <c r="AK17" s="66">
        <f t="shared" si="8"/>
        <v>0</v>
      </c>
      <c r="AL17" s="67">
        <f t="shared" si="26"/>
        <v>0</v>
      </c>
      <c r="AM17" s="66">
        <f t="shared" si="9"/>
        <v>102</v>
      </c>
      <c r="AN17" s="66">
        <f t="shared" si="27"/>
        <v>-102</v>
      </c>
      <c r="AP17" s="68">
        <f t="shared" si="28"/>
        <v>0</v>
      </c>
      <c r="AQ17" s="68">
        <f t="shared" si="29"/>
        <v>0</v>
      </c>
      <c r="AR17" s="68">
        <f t="shared" si="10"/>
        <v>0</v>
      </c>
      <c r="AS17" s="68">
        <f t="shared" si="11"/>
        <v>0</v>
      </c>
      <c r="AT17" s="68">
        <f t="shared" si="12"/>
        <v>0</v>
      </c>
      <c r="AU17" s="69">
        <f t="shared" si="30"/>
        <v>0</v>
      </c>
      <c r="AW17"/>
    </row>
    <row r="18" spans="1:49" x14ac:dyDescent="0.2">
      <c r="A18" s="33" t="s">
        <v>53</v>
      </c>
      <c r="B18" s="71" t="s">
        <v>70</v>
      </c>
      <c r="C18" s="107">
        <v>169</v>
      </c>
      <c r="D18" s="105" t="s">
        <v>62</v>
      </c>
      <c r="E18" s="72">
        <v>0.36458333333333331</v>
      </c>
      <c r="F18" s="73">
        <v>0.6875</v>
      </c>
      <c r="G18" s="28">
        <v>159</v>
      </c>
      <c r="H18" s="106">
        <v>5.25</v>
      </c>
      <c r="I18" s="106">
        <v>2.5</v>
      </c>
      <c r="J18" s="74"/>
      <c r="K18" s="23">
        <f t="shared" si="0"/>
        <v>0</v>
      </c>
      <c r="L18" s="63">
        <f t="shared" si="13"/>
        <v>0</v>
      </c>
      <c r="M18" s="74"/>
      <c r="N18" s="79">
        <f t="shared" si="1"/>
        <v>0</v>
      </c>
      <c r="O18" s="80">
        <f t="shared" si="14"/>
        <v>0</v>
      </c>
      <c r="P18" s="74"/>
      <c r="Q18" s="79">
        <f t="shared" si="2"/>
        <v>0</v>
      </c>
      <c r="R18" s="80">
        <f t="shared" si="15"/>
        <v>0</v>
      </c>
      <c r="S18" s="74"/>
      <c r="T18" s="79">
        <f t="shared" si="3"/>
        <v>0</v>
      </c>
      <c r="U18" s="80">
        <f t="shared" si="16"/>
        <v>0</v>
      </c>
      <c r="V18" s="74"/>
      <c r="W18" s="23">
        <f t="shared" si="4"/>
        <v>0</v>
      </c>
      <c r="X18" s="24">
        <f t="shared" si="17"/>
        <v>0</v>
      </c>
      <c r="Y18" s="81">
        <f t="shared" si="18"/>
        <v>0</v>
      </c>
      <c r="Z18" s="81">
        <f t="shared" si="19"/>
        <v>0</v>
      </c>
      <c r="AA18" s="97">
        <f t="shared" si="20"/>
        <v>0</v>
      </c>
      <c r="AB18" s="101">
        <f t="shared" si="21"/>
        <v>0</v>
      </c>
      <c r="AC18" s="104">
        <f t="shared" si="22"/>
        <v>0</v>
      </c>
      <c r="AD18" s="77">
        <f t="shared" si="23"/>
        <v>0</v>
      </c>
      <c r="AE18" s="65">
        <f t="shared" si="24"/>
        <v>0</v>
      </c>
      <c r="AG18" s="66">
        <f t="shared" si="25"/>
        <v>0</v>
      </c>
      <c r="AH18" s="66">
        <f t="shared" si="5"/>
        <v>0</v>
      </c>
      <c r="AI18" s="66">
        <f t="shared" si="6"/>
        <v>0</v>
      </c>
      <c r="AJ18" s="66">
        <f t="shared" si="7"/>
        <v>0</v>
      </c>
      <c r="AK18" s="66">
        <f t="shared" si="8"/>
        <v>0</v>
      </c>
      <c r="AL18" s="67">
        <f t="shared" si="26"/>
        <v>0</v>
      </c>
      <c r="AM18" s="66">
        <f t="shared" si="9"/>
        <v>169</v>
      </c>
      <c r="AN18" s="66">
        <f t="shared" si="27"/>
        <v>-169</v>
      </c>
      <c r="AP18" s="68">
        <f t="shared" si="28"/>
        <v>0</v>
      </c>
      <c r="AQ18" s="68">
        <f t="shared" si="29"/>
        <v>0</v>
      </c>
      <c r="AR18" s="68">
        <f t="shared" si="10"/>
        <v>0</v>
      </c>
      <c r="AS18" s="68">
        <f t="shared" si="11"/>
        <v>0</v>
      </c>
      <c r="AT18" s="68">
        <f t="shared" si="12"/>
        <v>0</v>
      </c>
      <c r="AU18" s="69">
        <f t="shared" si="30"/>
        <v>0</v>
      </c>
      <c r="AW18"/>
    </row>
    <row r="19" spans="1:49" x14ac:dyDescent="0.2">
      <c r="A19" s="33" t="s">
        <v>73</v>
      </c>
      <c r="B19" s="71" t="s">
        <v>70</v>
      </c>
      <c r="C19" s="107">
        <v>57</v>
      </c>
      <c r="D19" s="105" t="s">
        <v>60</v>
      </c>
      <c r="E19" s="72">
        <v>0.33333333333333331</v>
      </c>
      <c r="F19" s="73">
        <v>0.70833333333333337</v>
      </c>
      <c r="G19" s="28">
        <v>179</v>
      </c>
      <c r="H19" s="106">
        <v>5.5</v>
      </c>
      <c r="I19" s="106">
        <v>3.5</v>
      </c>
      <c r="J19" s="22"/>
      <c r="K19" s="23">
        <f t="shared" si="0"/>
        <v>0</v>
      </c>
      <c r="L19" s="63">
        <f t="shared" si="13"/>
        <v>0</v>
      </c>
      <c r="M19" s="22"/>
      <c r="N19" s="23">
        <f t="shared" si="1"/>
        <v>0</v>
      </c>
      <c r="O19" s="24">
        <f t="shared" si="14"/>
        <v>0</v>
      </c>
      <c r="P19" s="22"/>
      <c r="Q19" s="23">
        <f t="shared" si="2"/>
        <v>0</v>
      </c>
      <c r="R19" s="24">
        <f t="shared" si="15"/>
        <v>0</v>
      </c>
      <c r="S19" s="22"/>
      <c r="T19" s="23">
        <f t="shared" si="3"/>
        <v>0</v>
      </c>
      <c r="U19" s="24">
        <f t="shared" si="16"/>
        <v>0</v>
      </c>
      <c r="V19" s="22"/>
      <c r="W19" s="23">
        <f t="shared" si="4"/>
        <v>0</v>
      </c>
      <c r="X19" s="24">
        <f t="shared" si="17"/>
        <v>0</v>
      </c>
      <c r="Y19" s="65">
        <f t="shared" si="18"/>
        <v>0</v>
      </c>
      <c r="Z19" s="65">
        <f t="shared" si="19"/>
        <v>0</v>
      </c>
      <c r="AA19" s="98">
        <f t="shared" si="20"/>
        <v>0</v>
      </c>
      <c r="AB19" s="101">
        <f t="shared" si="21"/>
        <v>0</v>
      </c>
      <c r="AC19" s="104">
        <f t="shared" si="22"/>
        <v>0</v>
      </c>
      <c r="AD19" s="75">
        <f t="shared" si="23"/>
        <v>0</v>
      </c>
      <c r="AE19" s="65">
        <f t="shared" si="24"/>
        <v>0</v>
      </c>
      <c r="AG19" s="66">
        <f t="shared" si="25"/>
        <v>0</v>
      </c>
      <c r="AH19" s="66">
        <f t="shared" si="5"/>
        <v>0</v>
      </c>
      <c r="AI19" s="66">
        <f t="shared" si="6"/>
        <v>0</v>
      </c>
      <c r="AJ19" s="66">
        <f t="shared" si="7"/>
        <v>0</v>
      </c>
      <c r="AK19" s="66">
        <f t="shared" si="8"/>
        <v>0</v>
      </c>
      <c r="AL19" s="67">
        <f t="shared" si="26"/>
        <v>0</v>
      </c>
      <c r="AM19" s="66">
        <f t="shared" si="9"/>
        <v>57</v>
      </c>
      <c r="AN19" s="66">
        <f t="shared" si="27"/>
        <v>-57</v>
      </c>
      <c r="AP19" s="68">
        <f t="shared" si="28"/>
        <v>0</v>
      </c>
      <c r="AQ19" s="68">
        <f t="shared" si="29"/>
        <v>0</v>
      </c>
      <c r="AR19" s="68">
        <f t="shared" si="10"/>
        <v>0</v>
      </c>
      <c r="AS19" s="68">
        <f t="shared" si="11"/>
        <v>0</v>
      </c>
      <c r="AT19" s="68">
        <f t="shared" si="12"/>
        <v>0</v>
      </c>
      <c r="AU19" s="69">
        <f t="shared" si="30"/>
        <v>0</v>
      </c>
      <c r="AW19"/>
    </row>
    <row r="20" spans="1:49" x14ac:dyDescent="0.2">
      <c r="A20" s="33" t="s">
        <v>53</v>
      </c>
      <c r="B20" s="71" t="s">
        <v>70</v>
      </c>
      <c r="C20" s="107">
        <v>84</v>
      </c>
      <c r="D20" s="105" t="s">
        <v>62</v>
      </c>
      <c r="E20" s="72">
        <v>0.375</v>
      </c>
      <c r="F20" s="73">
        <v>0.6875</v>
      </c>
      <c r="G20" s="28">
        <v>159</v>
      </c>
      <c r="H20" s="106">
        <v>5</v>
      </c>
      <c r="I20" s="106">
        <v>2.5</v>
      </c>
      <c r="J20" s="22"/>
      <c r="K20" s="23">
        <f t="shared" si="0"/>
        <v>0</v>
      </c>
      <c r="L20" s="63">
        <f t="shared" si="13"/>
        <v>0</v>
      </c>
      <c r="M20" s="22"/>
      <c r="N20" s="23">
        <f t="shared" si="1"/>
        <v>0</v>
      </c>
      <c r="O20" s="24">
        <f t="shared" si="14"/>
        <v>0</v>
      </c>
      <c r="P20" s="22"/>
      <c r="Q20" s="23">
        <f t="shared" si="2"/>
        <v>0</v>
      </c>
      <c r="R20" s="24">
        <f t="shared" si="15"/>
        <v>0</v>
      </c>
      <c r="S20" s="22"/>
      <c r="T20" s="23">
        <f t="shared" si="3"/>
        <v>0</v>
      </c>
      <c r="U20" s="24">
        <f t="shared" si="16"/>
        <v>0</v>
      </c>
      <c r="V20" s="22"/>
      <c r="W20" s="23">
        <f t="shared" si="4"/>
        <v>0</v>
      </c>
      <c r="X20" s="24">
        <f t="shared" si="17"/>
        <v>0</v>
      </c>
      <c r="Y20" s="65">
        <f t="shared" si="18"/>
        <v>0</v>
      </c>
      <c r="Z20" s="65">
        <f t="shared" si="19"/>
        <v>0</v>
      </c>
      <c r="AA20" s="98">
        <f t="shared" si="20"/>
        <v>0</v>
      </c>
      <c r="AB20" s="101">
        <f t="shared" si="21"/>
        <v>0</v>
      </c>
      <c r="AC20" s="104">
        <f t="shared" si="22"/>
        <v>0</v>
      </c>
      <c r="AD20" s="75">
        <f t="shared" si="23"/>
        <v>0</v>
      </c>
      <c r="AE20" s="65">
        <f t="shared" si="24"/>
        <v>0</v>
      </c>
      <c r="AG20" s="66">
        <f t="shared" si="25"/>
        <v>0</v>
      </c>
      <c r="AH20" s="66">
        <f t="shared" si="5"/>
        <v>0</v>
      </c>
      <c r="AI20" s="66">
        <f t="shared" si="6"/>
        <v>0</v>
      </c>
      <c r="AJ20" s="66">
        <f t="shared" si="7"/>
        <v>0</v>
      </c>
      <c r="AK20" s="66">
        <f t="shared" si="8"/>
        <v>0</v>
      </c>
      <c r="AL20" s="67">
        <f t="shared" si="26"/>
        <v>0</v>
      </c>
      <c r="AM20" s="66">
        <f t="shared" si="9"/>
        <v>84</v>
      </c>
      <c r="AN20" s="66">
        <f t="shared" si="27"/>
        <v>-84</v>
      </c>
      <c r="AP20" s="68">
        <f t="shared" si="28"/>
        <v>0</v>
      </c>
      <c r="AQ20" s="68">
        <f t="shared" si="29"/>
        <v>0</v>
      </c>
      <c r="AR20" s="68">
        <f t="shared" si="10"/>
        <v>0</v>
      </c>
      <c r="AS20" s="68">
        <f t="shared" si="11"/>
        <v>0</v>
      </c>
      <c r="AT20" s="68">
        <f t="shared" si="12"/>
        <v>0</v>
      </c>
      <c r="AU20" s="69">
        <f t="shared" si="30"/>
        <v>0</v>
      </c>
      <c r="AW20"/>
    </row>
    <row r="21" spans="1:49" x14ac:dyDescent="0.2">
      <c r="A21" s="33" t="s">
        <v>71</v>
      </c>
      <c r="B21" s="71" t="s">
        <v>70</v>
      </c>
      <c r="C21" s="107">
        <v>33</v>
      </c>
      <c r="D21" s="105" t="s">
        <v>64</v>
      </c>
      <c r="E21" s="72">
        <v>0.35416666666666669</v>
      </c>
      <c r="F21" s="73">
        <v>0.72916666666666663</v>
      </c>
      <c r="G21" s="28">
        <v>210</v>
      </c>
      <c r="H21" s="106">
        <v>6</v>
      </c>
      <c r="I21" s="106">
        <v>3</v>
      </c>
      <c r="J21" s="22"/>
      <c r="K21" s="23">
        <f t="shared" si="0"/>
        <v>0</v>
      </c>
      <c r="L21" s="63">
        <f t="shared" si="13"/>
        <v>0</v>
      </c>
      <c r="M21" s="22"/>
      <c r="N21" s="23">
        <f t="shared" si="1"/>
        <v>0</v>
      </c>
      <c r="O21" s="24">
        <f t="shared" si="14"/>
        <v>0</v>
      </c>
      <c r="P21" s="22"/>
      <c r="Q21" s="23">
        <f t="shared" si="2"/>
        <v>0</v>
      </c>
      <c r="R21" s="24">
        <f t="shared" si="15"/>
        <v>0</v>
      </c>
      <c r="S21" s="22"/>
      <c r="T21" s="23">
        <f t="shared" si="3"/>
        <v>0</v>
      </c>
      <c r="U21" s="24">
        <f t="shared" si="16"/>
        <v>0</v>
      </c>
      <c r="V21" s="22"/>
      <c r="W21" s="23">
        <f t="shared" si="4"/>
        <v>0</v>
      </c>
      <c r="X21" s="24">
        <f t="shared" si="17"/>
        <v>0</v>
      </c>
      <c r="Y21" s="65">
        <f t="shared" si="18"/>
        <v>0</v>
      </c>
      <c r="Z21" s="65">
        <f t="shared" si="19"/>
        <v>0</v>
      </c>
      <c r="AA21" s="98">
        <f t="shared" si="20"/>
        <v>0</v>
      </c>
      <c r="AB21" s="101">
        <f t="shared" si="21"/>
        <v>0</v>
      </c>
      <c r="AC21" s="104">
        <f t="shared" si="22"/>
        <v>0</v>
      </c>
      <c r="AD21" s="75">
        <f t="shared" si="23"/>
        <v>0</v>
      </c>
      <c r="AE21" s="65">
        <f t="shared" si="24"/>
        <v>0</v>
      </c>
      <c r="AG21" s="66">
        <f t="shared" si="25"/>
        <v>0</v>
      </c>
      <c r="AH21" s="66">
        <f t="shared" si="5"/>
        <v>0</v>
      </c>
      <c r="AI21" s="66">
        <f t="shared" si="6"/>
        <v>0</v>
      </c>
      <c r="AJ21" s="66">
        <f t="shared" si="7"/>
        <v>0</v>
      </c>
      <c r="AK21" s="66">
        <f t="shared" si="8"/>
        <v>0</v>
      </c>
      <c r="AL21" s="67">
        <f t="shared" si="26"/>
        <v>0</v>
      </c>
      <c r="AM21" s="66">
        <f t="shared" si="9"/>
        <v>33</v>
      </c>
      <c r="AN21" s="66">
        <f t="shared" si="27"/>
        <v>-33</v>
      </c>
      <c r="AP21" s="68">
        <f t="shared" si="28"/>
        <v>0</v>
      </c>
      <c r="AQ21" s="68">
        <f t="shared" si="29"/>
        <v>0</v>
      </c>
      <c r="AR21" s="68">
        <f t="shared" si="10"/>
        <v>0</v>
      </c>
      <c r="AS21" s="68">
        <f t="shared" si="11"/>
        <v>0</v>
      </c>
      <c r="AT21" s="68">
        <f t="shared" si="12"/>
        <v>0</v>
      </c>
      <c r="AU21" s="69">
        <f t="shared" si="30"/>
        <v>0</v>
      </c>
      <c r="AW21"/>
    </row>
    <row r="22" spans="1:49" x14ac:dyDescent="0.2">
      <c r="A22" s="33" t="s">
        <v>52</v>
      </c>
      <c r="B22" s="71" t="s">
        <v>70</v>
      </c>
      <c r="C22" s="108">
        <v>169</v>
      </c>
      <c r="D22" s="105" t="s">
        <v>62</v>
      </c>
      <c r="E22" s="72">
        <v>0.29166666666666669</v>
      </c>
      <c r="F22" s="73">
        <v>0.75</v>
      </c>
      <c r="G22" s="28">
        <v>310</v>
      </c>
      <c r="H22" s="106">
        <v>7</v>
      </c>
      <c r="I22" s="106">
        <v>4</v>
      </c>
      <c r="J22" s="22"/>
      <c r="K22" s="23">
        <f t="shared" si="0"/>
        <v>0</v>
      </c>
      <c r="L22" s="63">
        <f t="shared" si="13"/>
        <v>0</v>
      </c>
      <c r="M22" s="22"/>
      <c r="N22" s="23">
        <f t="shared" si="1"/>
        <v>0</v>
      </c>
      <c r="O22" s="24">
        <f t="shared" si="14"/>
        <v>0</v>
      </c>
      <c r="P22" s="22"/>
      <c r="Q22" s="23">
        <f t="shared" si="2"/>
        <v>0</v>
      </c>
      <c r="R22" s="24">
        <f t="shared" si="15"/>
        <v>0</v>
      </c>
      <c r="S22" s="22"/>
      <c r="T22" s="23">
        <f t="shared" si="3"/>
        <v>0</v>
      </c>
      <c r="U22" s="24">
        <f t="shared" si="16"/>
        <v>0</v>
      </c>
      <c r="V22" s="22"/>
      <c r="W22" s="23">
        <f t="shared" si="4"/>
        <v>0</v>
      </c>
      <c r="X22" s="24">
        <f t="shared" si="17"/>
        <v>0</v>
      </c>
      <c r="Y22" s="65">
        <f t="shared" si="18"/>
        <v>0</v>
      </c>
      <c r="Z22" s="65">
        <f t="shared" si="19"/>
        <v>0</v>
      </c>
      <c r="AA22" s="98">
        <f t="shared" si="20"/>
        <v>0</v>
      </c>
      <c r="AB22" s="101">
        <f t="shared" si="21"/>
        <v>0</v>
      </c>
      <c r="AC22" s="104">
        <f t="shared" si="22"/>
        <v>0</v>
      </c>
      <c r="AD22" s="75">
        <f t="shared" si="23"/>
        <v>0</v>
      </c>
      <c r="AE22" s="65">
        <f t="shared" si="24"/>
        <v>0</v>
      </c>
      <c r="AG22" s="66">
        <f t="shared" si="25"/>
        <v>0</v>
      </c>
      <c r="AH22" s="66">
        <f t="shared" si="5"/>
        <v>0</v>
      </c>
      <c r="AI22" s="66">
        <f t="shared" si="6"/>
        <v>0</v>
      </c>
      <c r="AJ22" s="66">
        <f t="shared" si="7"/>
        <v>0</v>
      </c>
      <c r="AK22" s="66">
        <f t="shared" si="8"/>
        <v>0</v>
      </c>
      <c r="AL22" s="67">
        <f t="shared" si="26"/>
        <v>0</v>
      </c>
      <c r="AM22" s="66">
        <f t="shared" si="9"/>
        <v>169</v>
      </c>
      <c r="AN22" s="66">
        <f t="shared" si="27"/>
        <v>-169</v>
      </c>
      <c r="AP22" s="68">
        <f t="shared" si="28"/>
        <v>0</v>
      </c>
      <c r="AQ22" s="68">
        <f t="shared" si="29"/>
        <v>0</v>
      </c>
      <c r="AR22" s="68">
        <f t="shared" si="10"/>
        <v>0</v>
      </c>
      <c r="AS22" s="68">
        <f t="shared" si="11"/>
        <v>0</v>
      </c>
      <c r="AT22" s="68">
        <f t="shared" si="12"/>
        <v>0</v>
      </c>
      <c r="AU22" s="69">
        <f t="shared" si="30"/>
        <v>0</v>
      </c>
      <c r="AW22"/>
    </row>
    <row r="23" spans="1:49" x14ac:dyDescent="0.2">
      <c r="A23" s="33" t="s">
        <v>75</v>
      </c>
      <c r="B23" s="71" t="s">
        <v>70</v>
      </c>
      <c r="C23" s="107">
        <v>62</v>
      </c>
      <c r="D23" s="105" t="s">
        <v>61</v>
      </c>
      <c r="E23" s="72">
        <v>0.25</v>
      </c>
      <c r="F23" s="73">
        <v>0.33333333333333331</v>
      </c>
      <c r="G23" s="28">
        <v>1534</v>
      </c>
      <c r="H23" s="106">
        <v>24</v>
      </c>
      <c r="I23" s="106">
        <v>18</v>
      </c>
      <c r="J23" s="22"/>
      <c r="K23" s="23">
        <f t="shared" si="0"/>
        <v>0</v>
      </c>
      <c r="L23" s="63">
        <f t="shared" si="13"/>
        <v>0</v>
      </c>
      <c r="M23" s="22"/>
      <c r="N23" s="23">
        <f t="shared" si="1"/>
        <v>0</v>
      </c>
      <c r="O23" s="24">
        <f t="shared" si="14"/>
        <v>0</v>
      </c>
      <c r="P23" s="22"/>
      <c r="Q23" s="23">
        <f t="shared" si="2"/>
        <v>0</v>
      </c>
      <c r="R23" s="24">
        <f t="shared" si="15"/>
        <v>0</v>
      </c>
      <c r="S23" s="22"/>
      <c r="T23" s="23">
        <f t="shared" si="3"/>
        <v>0</v>
      </c>
      <c r="U23" s="24">
        <f t="shared" si="16"/>
        <v>0</v>
      </c>
      <c r="V23" s="22"/>
      <c r="W23" s="23">
        <f t="shared" si="4"/>
        <v>0</v>
      </c>
      <c r="X23" s="24">
        <f t="shared" si="17"/>
        <v>0</v>
      </c>
      <c r="Y23" s="65">
        <f t="shared" si="18"/>
        <v>0</v>
      </c>
      <c r="Z23" s="65">
        <f t="shared" si="19"/>
        <v>0</v>
      </c>
      <c r="AA23" s="98">
        <f t="shared" si="20"/>
        <v>0</v>
      </c>
      <c r="AB23" s="101">
        <f t="shared" si="21"/>
        <v>0</v>
      </c>
      <c r="AC23" s="104">
        <f t="shared" si="22"/>
        <v>0</v>
      </c>
      <c r="AD23" s="75">
        <f t="shared" si="23"/>
        <v>0</v>
      </c>
      <c r="AE23" s="65">
        <f t="shared" si="24"/>
        <v>0</v>
      </c>
      <c r="AG23" s="66">
        <f t="shared" si="25"/>
        <v>0</v>
      </c>
      <c r="AH23" s="66">
        <f t="shared" si="5"/>
        <v>0</v>
      </c>
      <c r="AI23" s="66">
        <f t="shared" si="6"/>
        <v>0</v>
      </c>
      <c r="AJ23" s="66">
        <f t="shared" si="7"/>
        <v>0</v>
      </c>
      <c r="AK23" s="66">
        <f t="shared" si="8"/>
        <v>0</v>
      </c>
      <c r="AL23" s="67">
        <f t="shared" si="26"/>
        <v>0</v>
      </c>
      <c r="AM23" s="66">
        <f t="shared" si="9"/>
        <v>62</v>
      </c>
      <c r="AN23" s="66">
        <f t="shared" si="27"/>
        <v>-62</v>
      </c>
      <c r="AP23" s="68">
        <f t="shared" si="28"/>
        <v>0</v>
      </c>
      <c r="AQ23" s="68">
        <f t="shared" si="29"/>
        <v>0</v>
      </c>
      <c r="AR23" s="68">
        <f t="shared" si="10"/>
        <v>0</v>
      </c>
      <c r="AS23" s="68">
        <f t="shared" si="11"/>
        <v>0</v>
      </c>
      <c r="AT23" s="68">
        <f t="shared" si="12"/>
        <v>0</v>
      </c>
      <c r="AU23" s="69">
        <f t="shared" si="30"/>
        <v>0</v>
      </c>
      <c r="AW23"/>
    </row>
    <row r="24" spans="1:49" x14ac:dyDescent="0.2">
      <c r="A24" s="33" t="s">
        <v>76</v>
      </c>
      <c r="B24" s="71" t="s">
        <v>70</v>
      </c>
      <c r="C24" s="108">
        <v>64</v>
      </c>
      <c r="D24" s="105" t="s">
        <v>61</v>
      </c>
      <c r="E24" s="72">
        <v>6.9444444444444447E-4</v>
      </c>
      <c r="F24" s="73">
        <v>0.83333333333333337</v>
      </c>
      <c r="G24" s="28">
        <v>1932</v>
      </c>
      <c r="H24" s="106">
        <v>16</v>
      </c>
      <c r="I24" s="106">
        <v>22</v>
      </c>
      <c r="J24" s="22"/>
      <c r="K24" s="23">
        <f t="shared" si="0"/>
        <v>0</v>
      </c>
      <c r="L24" s="63">
        <f t="shared" si="13"/>
        <v>0</v>
      </c>
      <c r="M24" s="22"/>
      <c r="N24" s="23">
        <f t="shared" si="1"/>
        <v>0</v>
      </c>
      <c r="O24" s="24">
        <f t="shared" si="14"/>
        <v>0</v>
      </c>
      <c r="P24" s="22"/>
      <c r="Q24" s="23">
        <f t="shared" si="2"/>
        <v>0</v>
      </c>
      <c r="R24" s="24">
        <f t="shared" si="15"/>
        <v>0</v>
      </c>
      <c r="S24" s="22"/>
      <c r="T24" s="23">
        <f t="shared" si="3"/>
        <v>0</v>
      </c>
      <c r="U24" s="24">
        <f t="shared" si="16"/>
        <v>0</v>
      </c>
      <c r="V24" s="22"/>
      <c r="W24" s="23">
        <f t="shared" si="4"/>
        <v>0</v>
      </c>
      <c r="X24" s="24">
        <f t="shared" si="17"/>
        <v>0</v>
      </c>
      <c r="Y24" s="65">
        <f t="shared" si="18"/>
        <v>0</v>
      </c>
      <c r="Z24" s="65">
        <f t="shared" si="19"/>
        <v>0</v>
      </c>
      <c r="AA24" s="98">
        <f t="shared" si="20"/>
        <v>0</v>
      </c>
      <c r="AB24" s="101">
        <f t="shared" si="21"/>
        <v>0</v>
      </c>
      <c r="AC24" s="104">
        <f t="shared" si="22"/>
        <v>0</v>
      </c>
      <c r="AD24" s="75">
        <f t="shared" si="23"/>
        <v>0</v>
      </c>
      <c r="AE24" s="65">
        <f t="shared" si="24"/>
        <v>0</v>
      </c>
      <c r="AG24" s="66">
        <f t="shared" si="25"/>
        <v>0</v>
      </c>
      <c r="AH24" s="66">
        <f t="shared" si="5"/>
        <v>0</v>
      </c>
      <c r="AI24" s="66">
        <f t="shared" si="6"/>
        <v>0</v>
      </c>
      <c r="AJ24" s="66">
        <f t="shared" si="7"/>
        <v>0</v>
      </c>
      <c r="AK24" s="66">
        <f t="shared" si="8"/>
        <v>0</v>
      </c>
      <c r="AL24" s="67">
        <f t="shared" si="26"/>
        <v>0</v>
      </c>
      <c r="AM24" s="66">
        <f t="shared" si="9"/>
        <v>64</v>
      </c>
      <c r="AN24" s="66">
        <f t="shared" si="27"/>
        <v>-64</v>
      </c>
      <c r="AP24" s="68">
        <f t="shared" si="28"/>
        <v>0</v>
      </c>
      <c r="AQ24" s="68">
        <f t="shared" si="29"/>
        <v>0</v>
      </c>
      <c r="AR24" s="68">
        <f t="shared" si="10"/>
        <v>0</v>
      </c>
      <c r="AS24" s="68">
        <f t="shared" si="11"/>
        <v>0</v>
      </c>
      <c r="AT24" s="68">
        <f t="shared" si="12"/>
        <v>0</v>
      </c>
      <c r="AU24" s="69">
        <f t="shared" si="30"/>
        <v>0</v>
      </c>
      <c r="AW24"/>
    </row>
    <row r="25" spans="1:49" x14ac:dyDescent="0.2">
      <c r="A25" s="33" t="s">
        <v>49</v>
      </c>
      <c r="B25" s="71" t="s">
        <v>74</v>
      </c>
      <c r="C25" s="107">
        <v>65</v>
      </c>
      <c r="D25" s="105" t="s">
        <v>59</v>
      </c>
      <c r="E25" s="72">
        <v>0.33333333333333331</v>
      </c>
      <c r="F25" s="73">
        <v>0.5625</v>
      </c>
      <c r="G25" s="28">
        <v>110</v>
      </c>
      <c r="H25" s="106">
        <v>4</v>
      </c>
      <c r="I25" s="106">
        <v>1.5</v>
      </c>
      <c r="J25" s="22"/>
      <c r="K25" s="23">
        <f t="shared" si="0"/>
        <v>0</v>
      </c>
      <c r="L25" s="63">
        <f t="shared" si="13"/>
        <v>0</v>
      </c>
      <c r="M25" s="22"/>
      <c r="N25" s="23">
        <f t="shared" si="1"/>
        <v>0</v>
      </c>
      <c r="O25" s="24">
        <f t="shared" si="14"/>
        <v>0</v>
      </c>
      <c r="P25" s="22"/>
      <c r="Q25" s="23">
        <f t="shared" si="2"/>
        <v>0</v>
      </c>
      <c r="R25" s="24">
        <f t="shared" si="15"/>
        <v>0</v>
      </c>
      <c r="S25" s="22"/>
      <c r="T25" s="23">
        <f t="shared" si="3"/>
        <v>0</v>
      </c>
      <c r="U25" s="24">
        <f t="shared" si="16"/>
        <v>0</v>
      </c>
      <c r="V25" s="22"/>
      <c r="W25" s="23">
        <f t="shared" si="4"/>
        <v>0</v>
      </c>
      <c r="X25" s="24">
        <f t="shared" si="17"/>
        <v>0</v>
      </c>
      <c r="Y25" s="65">
        <f t="shared" si="18"/>
        <v>0</v>
      </c>
      <c r="Z25" s="65">
        <f t="shared" si="19"/>
        <v>0</v>
      </c>
      <c r="AA25" s="98">
        <f t="shared" si="20"/>
        <v>0</v>
      </c>
      <c r="AB25" s="101">
        <f t="shared" si="21"/>
        <v>0</v>
      </c>
      <c r="AC25" s="104">
        <f t="shared" si="22"/>
        <v>0</v>
      </c>
      <c r="AD25" s="75">
        <f t="shared" si="23"/>
        <v>0</v>
      </c>
      <c r="AE25" s="65">
        <f t="shared" si="24"/>
        <v>0</v>
      </c>
      <c r="AG25" s="66">
        <f t="shared" si="25"/>
        <v>0</v>
      </c>
      <c r="AH25" s="66">
        <f t="shared" si="5"/>
        <v>0</v>
      </c>
      <c r="AI25" s="66">
        <f t="shared" si="6"/>
        <v>0</v>
      </c>
      <c r="AJ25" s="66">
        <f t="shared" si="7"/>
        <v>0</v>
      </c>
      <c r="AK25" s="66">
        <f t="shared" si="8"/>
        <v>0</v>
      </c>
      <c r="AL25" s="67">
        <f t="shared" si="26"/>
        <v>0</v>
      </c>
      <c r="AM25" s="66">
        <f t="shared" si="9"/>
        <v>65</v>
      </c>
      <c r="AN25" s="66">
        <f t="shared" si="27"/>
        <v>-65</v>
      </c>
      <c r="AP25" s="68">
        <f t="shared" si="28"/>
        <v>0</v>
      </c>
      <c r="AQ25" s="68">
        <f t="shared" si="29"/>
        <v>0</v>
      </c>
      <c r="AR25" s="68">
        <f t="shared" si="10"/>
        <v>0</v>
      </c>
      <c r="AS25" s="68">
        <f t="shared" si="11"/>
        <v>0</v>
      </c>
      <c r="AT25" s="68">
        <f t="shared" si="12"/>
        <v>0</v>
      </c>
      <c r="AU25" s="69">
        <f t="shared" si="30"/>
        <v>0</v>
      </c>
      <c r="AW25"/>
    </row>
    <row r="26" spans="1:49" ht="13.5" customHeight="1" x14ac:dyDescent="0.2">
      <c r="A26" s="33" t="s">
        <v>50</v>
      </c>
      <c r="B26" s="71" t="s">
        <v>74</v>
      </c>
      <c r="C26" s="109">
        <v>48</v>
      </c>
      <c r="D26" s="105" t="s">
        <v>66</v>
      </c>
      <c r="E26" s="72">
        <v>0.39583333333333331</v>
      </c>
      <c r="F26" s="73">
        <v>0.625</v>
      </c>
      <c r="G26" s="28">
        <v>67</v>
      </c>
      <c r="H26" s="106">
        <v>4.5</v>
      </c>
      <c r="I26" s="106">
        <v>1</v>
      </c>
      <c r="J26" s="22"/>
      <c r="K26" s="23">
        <f t="shared" si="0"/>
        <v>0</v>
      </c>
      <c r="L26" s="63">
        <f t="shared" si="13"/>
        <v>0</v>
      </c>
      <c r="M26" s="22"/>
      <c r="N26" s="23">
        <f t="shared" si="1"/>
        <v>0</v>
      </c>
      <c r="O26" s="24">
        <f t="shared" si="14"/>
        <v>0</v>
      </c>
      <c r="P26" s="22"/>
      <c r="Q26" s="23">
        <f t="shared" si="2"/>
        <v>0</v>
      </c>
      <c r="R26" s="24">
        <f t="shared" si="15"/>
        <v>0</v>
      </c>
      <c r="S26" s="22"/>
      <c r="T26" s="23">
        <f t="shared" si="3"/>
        <v>0</v>
      </c>
      <c r="U26" s="24">
        <f t="shared" si="16"/>
        <v>0</v>
      </c>
      <c r="V26" s="22"/>
      <c r="W26" s="23">
        <f t="shared" si="4"/>
        <v>0</v>
      </c>
      <c r="X26" s="24">
        <f t="shared" si="17"/>
        <v>0</v>
      </c>
      <c r="Y26" s="65">
        <f t="shared" si="18"/>
        <v>0</v>
      </c>
      <c r="Z26" s="65">
        <f t="shared" si="19"/>
        <v>0</v>
      </c>
      <c r="AA26" s="98">
        <f t="shared" si="20"/>
        <v>0</v>
      </c>
      <c r="AB26" s="101">
        <f t="shared" si="21"/>
        <v>0</v>
      </c>
      <c r="AC26" s="104">
        <f t="shared" si="22"/>
        <v>0</v>
      </c>
      <c r="AD26" s="75">
        <f t="shared" si="23"/>
        <v>0</v>
      </c>
      <c r="AE26" s="65">
        <f t="shared" si="24"/>
        <v>0</v>
      </c>
      <c r="AG26" s="66">
        <f t="shared" si="25"/>
        <v>0</v>
      </c>
      <c r="AH26" s="66">
        <f t="shared" si="5"/>
        <v>0</v>
      </c>
      <c r="AI26" s="66">
        <f t="shared" si="6"/>
        <v>0</v>
      </c>
      <c r="AJ26" s="66">
        <f t="shared" si="7"/>
        <v>0</v>
      </c>
      <c r="AK26" s="66">
        <f t="shared" si="8"/>
        <v>0</v>
      </c>
      <c r="AL26" s="67">
        <f t="shared" si="26"/>
        <v>0</v>
      </c>
      <c r="AM26" s="66">
        <f t="shared" si="9"/>
        <v>48</v>
      </c>
      <c r="AN26" s="66">
        <f t="shared" si="27"/>
        <v>-48</v>
      </c>
      <c r="AP26" s="68">
        <f t="shared" si="28"/>
        <v>0</v>
      </c>
      <c r="AQ26" s="68">
        <f t="shared" si="29"/>
        <v>0</v>
      </c>
      <c r="AR26" s="68">
        <f t="shared" si="10"/>
        <v>0</v>
      </c>
      <c r="AS26" s="68">
        <f t="shared" si="11"/>
        <v>0</v>
      </c>
      <c r="AT26" s="68">
        <f t="shared" si="12"/>
        <v>0</v>
      </c>
      <c r="AU26" s="69">
        <f t="shared" si="30"/>
        <v>0</v>
      </c>
      <c r="AW26"/>
    </row>
    <row r="27" spans="1:49" x14ac:dyDescent="0.2">
      <c r="A27" s="33" t="s">
        <v>48</v>
      </c>
      <c r="B27" s="71" t="s">
        <v>74</v>
      </c>
      <c r="C27" s="107">
        <v>44</v>
      </c>
      <c r="D27" s="105" t="s">
        <v>65</v>
      </c>
      <c r="E27" s="72">
        <v>0.35416666666666669</v>
      </c>
      <c r="F27" s="73">
        <v>0.625</v>
      </c>
      <c r="G27" s="28">
        <v>132</v>
      </c>
      <c r="H27" s="106">
        <v>4.75</v>
      </c>
      <c r="I27" s="106">
        <v>1.75</v>
      </c>
      <c r="J27" s="22"/>
      <c r="K27" s="23">
        <f t="shared" si="0"/>
        <v>0</v>
      </c>
      <c r="L27" s="63">
        <f t="shared" si="13"/>
        <v>0</v>
      </c>
      <c r="M27" s="22"/>
      <c r="N27" s="23">
        <f t="shared" si="1"/>
        <v>0</v>
      </c>
      <c r="O27" s="24">
        <f t="shared" si="14"/>
        <v>0</v>
      </c>
      <c r="P27" s="22"/>
      <c r="Q27" s="23">
        <f t="shared" si="2"/>
        <v>0</v>
      </c>
      <c r="R27" s="24">
        <f t="shared" si="15"/>
        <v>0</v>
      </c>
      <c r="S27" s="22"/>
      <c r="T27" s="23">
        <f t="shared" si="3"/>
        <v>0</v>
      </c>
      <c r="U27" s="24">
        <f t="shared" si="16"/>
        <v>0</v>
      </c>
      <c r="V27" s="22"/>
      <c r="W27" s="23">
        <f t="shared" si="4"/>
        <v>0</v>
      </c>
      <c r="X27" s="24">
        <f t="shared" si="17"/>
        <v>0</v>
      </c>
      <c r="Y27" s="65">
        <f t="shared" si="18"/>
        <v>0</v>
      </c>
      <c r="Z27" s="65">
        <f t="shared" si="19"/>
        <v>0</v>
      </c>
      <c r="AA27" s="98">
        <f t="shared" si="20"/>
        <v>0</v>
      </c>
      <c r="AB27" s="101">
        <f t="shared" si="21"/>
        <v>0</v>
      </c>
      <c r="AC27" s="104">
        <f t="shared" si="22"/>
        <v>0</v>
      </c>
      <c r="AD27" s="75">
        <f t="shared" si="23"/>
        <v>0</v>
      </c>
      <c r="AE27" s="65">
        <f t="shared" si="24"/>
        <v>0</v>
      </c>
      <c r="AF27"/>
      <c r="AG27" s="66">
        <f t="shared" si="25"/>
        <v>0</v>
      </c>
      <c r="AH27" s="66">
        <f t="shared" si="5"/>
        <v>0</v>
      </c>
      <c r="AI27" s="66">
        <f t="shared" si="6"/>
        <v>0</v>
      </c>
      <c r="AJ27" s="66">
        <f t="shared" si="7"/>
        <v>0</v>
      </c>
      <c r="AK27" s="66">
        <f t="shared" si="8"/>
        <v>0</v>
      </c>
      <c r="AL27" s="67">
        <f t="shared" si="26"/>
        <v>0</v>
      </c>
      <c r="AM27" s="66">
        <f t="shared" si="9"/>
        <v>44</v>
      </c>
      <c r="AN27" s="66">
        <f t="shared" si="27"/>
        <v>-44</v>
      </c>
      <c r="AP27" s="68">
        <f t="shared" si="28"/>
        <v>0</v>
      </c>
      <c r="AQ27" s="68">
        <f t="shared" si="29"/>
        <v>0</v>
      </c>
      <c r="AR27" s="68">
        <f t="shared" si="10"/>
        <v>0</v>
      </c>
      <c r="AS27" s="68">
        <f t="shared" si="11"/>
        <v>0</v>
      </c>
      <c r="AT27" s="68">
        <f t="shared" si="12"/>
        <v>0</v>
      </c>
      <c r="AU27" s="69">
        <f t="shared" si="30"/>
        <v>0</v>
      </c>
      <c r="AW27"/>
    </row>
    <row r="28" spans="1:49" x14ac:dyDescent="0.2">
      <c r="A28" s="33" t="s">
        <v>51</v>
      </c>
      <c r="B28" s="71" t="s">
        <v>74</v>
      </c>
      <c r="C28" s="109">
        <v>96</v>
      </c>
      <c r="D28" s="70" t="s">
        <v>66</v>
      </c>
      <c r="E28" s="72">
        <v>0.375</v>
      </c>
      <c r="F28" s="73">
        <v>0.66666666666666663</v>
      </c>
      <c r="G28" s="28">
        <v>170</v>
      </c>
      <c r="H28" s="106">
        <v>4.75</v>
      </c>
      <c r="I28" s="106">
        <v>2.25</v>
      </c>
      <c r="J28" s="22"/>
      <c r="K28" s="23">
        <f t="shared" si="0"/>
        <v>0</v>
      </c>
      <c r="L28" s="63">
        <f t="shared" si="13"/>
        <v>0</v>
      </c>
      <c r="M28" s="22"/>
      <c r="N28" s="23">
        <f t="shared" si="1"/>
        <v>0</v>
      </c>
      <c r="O28" s="24">
        <f t="shared" si="14"/>
        <v>0</v>
      </c>
      <c r="P28" s="22"/>
      <c r="Q28" s="23">
        <f t="shared" si="2"/>
        <v>0</v>
      </c>
      <c r="R28" s="24">
        <f t="shared" si="15"/>
        <v>0</v>
      </c>
      <c r="S28" s="22"/>
      <c r="T28" s="23">
        <f t="shared" si="3"/>
        <v>0</v>
      </c>
      <c r="U28" s="24">
        <f t="shared" si="16"/>
        <v>0</v>
      </c>
      <c r="V28" s="22"/>
      <c r="W28" s="23">
        <f t="shared" si="4"/>
        <v>0</v>
      </c>
      <c r="X28" s="24">
        <f t="shared" si="17"/>
        <v>0</v>
      </c>
      <c r="Y28" s="65">
        <f t="shared" si="18"/>
        <v>0</v>
      </c>
      <c r="Z28" s="65">
        <f t="shared" si="19"/>
        <v>0</v>
      </c>
      <c r="AA28" s="98">
        <f t="shared" si="20"/>
        <v>0</v>
      </c>
      <c r="AB28" s="101">
        <f t="shared" si="21"/>
        <v>0</v>
      </c>
      <c r="AC28" s="104">
        <f t="shared" si="22"/>
        <v>0</v>
      </c>
      <c r="AD28" s="75">
        <f t="shared" si="23"/>
        <v>0</v>
      </c>
      <c r="AE28" s="65">
        <f t="shared" si="24"/>
        <v>0</v>
      </c>
      <c r="AF28"/>
      <c r="AG28" s="66">
        <f t="shared" si="25"/>
        <v>0</v>
      </c>
      <c r="AH28" s="66">
        <f t="shared" si="5"/>
        <v>0</v>
      </c>
      <c r="AI28" s="66">
        <f t="shared" si="6"/>
        <v>0</v>
      </c>
      <c r="AJ28" s="66">
        <f t="shared" si="7"/>
        <v>0</v>
      </c>
      <c r="AK28" s="66">
        <f t="shared" si="8"/>
        <v>0</v>
      </c>
      <c r="AL28" s="67">
        <f t="shared" si="26"/>
        <v>0</v>
      </c>
      <c r="AM28" s="66">
        <f t="shared" si="9"/>
        <v>96</v>
      </c>
      <c r="AN28" s="66">
        <f t="shared" si="27"/>
        <v>-96</v>
      </c>
      <c r="AP28" s="68">
        <f t="shared" si="28"/>
        <v>0</v>
      </c>
      <c r="AQ28" s="68">
        <f t="shared" si="29"/>
        <v>0</v>
      </c>
      <c r="AR28" s="68">
        <f t="shared" si="10"/>
        <v>0</v>
      </c>
      <c r="AS28" s="68">
        <f t="shared" si="11"/>
        <v>0</v>
      </c>
      <c r="AT28" s="68">
        <f t="shared" si="12"/>
        <v>0</v>
      </c>
      <c r="AU28" s="69">
        <f t="shared" si="30"/>
        <v>0</v>
      </c>
      <c r="AW28"/>
    </row>
    <row r="29" spans="1:49" x14ac:dyDescent="0.2">
      <c r="A29" s="33" t="s">
        <v>50</v>
      </c>
      <c r="B29" s="71" t="s">
        <v>74</v>
      </c>
      <c r="C29" s="109">
        <v>74</v>
      </c>
      <c r="D29" s="105" t="s">
        <v>66</v>
      </c>
      <c r="E29" s="72">
        <v>0.375</v>
      </c>
      <c r="F29" s="73">
        <v>0.58333333333333337</v>
      </c>
      <c r="G29" s="28">
        <v>67</v>
      </c>
      <c r="H29" s="106">
        <v>4</v>
      </c>
      <c r="I29" s="106">
        <v>1</v>
      </c>
      <c r="J29" s="22"/>
      <c r="K29" s="23">
        <f t="shared" si="0"/>
        <v>0</v>
      </c>
      <c r="L29" s="63">
        <f t="shared" si="13"/>
        <v>0</v>
      </c>
      <c r="M29" s="22"/>
      <c r="N29" s="23">
        <f t="shared" si="1"/>
        <v>0</v>
      </c>
      <c r="O29" s="24">
        <f t="shared" si="14"/>
        <v>0</v>
      </c>
      <c r="P29" s="22"/>
      <c r="Q29" s="23">
        <f t="shared" si="2"/>
        <v>0</v>
      </c>
      <c r="R29" s="24">
        <f t="shared" si="15"/>
        <v>0</v>
      </c>
      <c r="S29" s="22"/>
      <c r="T29" s="23">
        <f t="shared" si="3"/>
        <v>0</v>
      </c>
      <c r="U29" s="24">
        <f t="shared" si="16"/>
        <v>0</v>
      </c>
      <c r="V29" s="22"/>
      <c r="W29" s="23">
        <f t="shared" si="4"/>
        <v>0</v>
      </c>
      <c r="X29" s="24">
        <f t="shared" si="17"/>
        <v>0</v>
      </c>
      <c r="Y29" s="65">
        <f t="shared" si="18"/>
        <v>0</v>
      </c>
      <c r="Z29" s="65">
        <f t="shared" si="19"/>
        <v>0</v>
      </c>
      <c r="AA29" s="98">
        <f t="shared" si="20"/>
        <v>0</v>
      </c>
      <c r="AB29" s="101">
        <f t="shared" si="21"/>
        <v>0</v>
      </c>
      <c r="AC29" s="104">
        <f t="shared" si="22"/>
        <v>0</v>
      </c>
      <c r="AD29" s="75">
        <f t="shared" si="23"/>
        <v>0</v>
      </c>
      <c r="AE29" s="65">
        <f t="shared" si="24"/>
        <v>0</v>
      </c>
      <c r="AF29"/>
      <c r="AG29" s="66">
        <f t="shared" si="25"/>
        <v>0</v>
      </c>
      <c r="AH29" s="66">
        <f t="shared" si="5"/>
        <v>0</v>
      </c>
      <c r="AI29" s="66">
        <f t="shared" si="6"/>
        <v>0</v>
      </c>
      <c r="AJ29" s="66">
        <f t="shared" si="7"/>
        <v>0</v>
      </c>
      <c r="AK29" s="66">
        <f t="shared" si="8"/>
        <v>0</v>
      </c>
      <c r="AL29" s="67">
        <f t="shared" si="26"/>
        <v>0</v>
      </c>
      <c r="AM29" s="66">
        <f t="shared" si="9"/>
        <v>74</v>
      </c>
      <c r="AN29" s="66">
        <f t="shared" si="27"/>
        <v>-74</v>
      </c>
      <c r="AP29" s="68">
        <f t="shared" si="28"/>
        <v>0</v>
      </c>
      <c r="AQ29" s="68">
        <f t="shared" si="29"/>
        <v>0</v>
      </c>
      <c r="AR29" s="68">
        <f t="shared" si="10"/>
        <v>0</v>
      </c>
      <c r="AS29" s="68">
        <f t="shared" si="11"/>
        <v>0</v>
      </c>
      <c r="AT29" s="68">
        <f t="shared" si="12"/>
        <v>0</v>
      </c>
      <c r="AU29" s="69">
        <f t="shared" si="30"/>
        <v>0</v>
      </c>
      <c r="AW29"/>
    </row>
    <row r="30" spans="1:49" x14ac:dyDescent="0.2">
      <c r="A30" s="33" t="s">
        <v>77</v>
      </c>
      <c r="B30" s="71" t="s">
        <v>74</v>
      </c>
      <c r="C30" s="109">
        <v>51</v>
      </c>
      <c r="D30" s="70" t="s">
        <v>66</v>
      </c>
      <c r="E30" s="72">
        <v>0.35416666666666669</v>
      </c>
      <c r="F30" s="73">
        <v>0.64583333333333337</v>
      </c>
      <c r="G30" s="28">
        <v>200</v>
      </c>
      <c r="H30" s="106">
        <v>4.75</v>
      </c>
      <c r="I30" s="106">
        <v>2.25</v>
      </c>
      <c r="J30" s="22"/>
      <c r="K30" s="23">
        <f t="shared" si="0"/>
        <v>0</v>
      </c>
      <c r="L30" s="63">
        <f t="shared" si="13"/>
        <v>0</v>
      </c>
      <c r="M30" s="22"/>
      <c r="N30" s="23">
        <f t="shared" si="1"/>
        <v>0</v>
      </c>
      <c r="O30" s="24">
        <f t="shared" si="14"/>
        <v>0</v>
      </c>
      <c r="P30" s="22"/>
      <c r="Q30" s="23">
        <f t="shared" si="2"/>
        <v>0</v>
      </c>
      <c r="R30" s="24">
        <f t="shared" si="15"/>
        <v>0</v>
      </c>
      <c r="S30" s="22"/>
      <c r="T30" s="23">
        <f t="shared" si="3"/>
        <v>0</v>
      </c>
      <c r="U30" s="24">
        <f t="shared" si="16"/>
        <v>0</v>
      </c>
      <c r="V30" s="22"/>
      <c r="W30" s="23">
        <f t="shared" si="4"/>
        <v>0</v>
      </c>
      <c r="X30" s="24">
        <f t="shared" si="17"/>
        <v>0</v>
      </c>
      <c r="Y30" s="65">
        <f t="shared" si="18"/>
        <v>0</v>
      </c>
      <c r="Z30" s="65">
        <f t="shared" si="19"/>
        <v>0</v>
      </c>
      <c r="AA30" s="98">
        <f t="shared" si="20"/>
        <v>0</v>
      </c>
      <c r="AB30" s="101">
        <f t="shared" si="21"/>
        <v>0</v>
      </c>
      <c r="AC30" s="104">
        <f t="shared" si="22"/>
        <v>0</v>
      </c>
      <c r="AD30" s="75">
        <f t="shared" si="23"/>
        <v>0</v>
      </c>
      <c r="AE30" s="65">
        <f t="shared" si="24"/>
        <v>0</v>
      </c>
      <c r="AF30"/>
      <c r="AG30" s="66">
        <f t="shared" si="25"/>
        <v>0</v>
      </c>
      <c r="AH30" s="66">
        <f t="shared" si="5"/>
        <v>0</v>
      </c>
      <c r="AI30" s="66">
        <f t="shared" si="6"/>
        <v>0</v>
      </c>
      <c r="AJ30" s="66">
        <f t="shared" si="7"/>
        <v>0</v>
      </c>
      <c r="AK30" s="66">
        <f t="shared" si="8"/>
        <v>0</v>
      </c>
      <c r="AL30" s="67">
        <f t="shared" si="26"/>
        <v>0</v>
      </c>
      <c r="AM30" s="66">
        <f t="shared" si="9"/>
        <v>51</v>
      </c>
      <c r="AN30" s="66">
        <f t="shared" si="27"/>
        <v>-51</v>
      </c>
      <c r="AP30" s="68">
        <f t="shared" si="28"/>
        <v>0</v>
      </c>
      <c r="AQ30" s="68">
        <f t="shared" si="29"/>
        <v>0</v>
      </c>
      <c r="AR30" s="68">
        <f t="shared" si="10"/>
        <v>0</v>
      </c>
      <c r="AS30" s="68">
        <f t="shared" si="11"/>
        <v>0</v>
      </c>
      <c r="AT30" s="68">
        <f t="shared" si="12"/>
        <v>0</v>
      </c>
      <c r="AU30" s="69">
        <f t="shared" si="30"/>
        <v>0</v>
      </c>
      <c r="AW30"/>
    </row>
    <row r="31" spans="1:49" x14ac:dyDescent="0.2">
      <c r="A31" s="33" t="s">
        <v>78</v>
      </c>
      <c r="B31" s="71" t="s">
        <v>74</v>
      </c>
      <c r="C31" s="107">
        <v>45</v>
      </c>
      <c r="D31" s="70" t="s">
        <v>62</v>
      </c>
      <c r="E31" s="72">
        <v>0.375</v>
      </c>
      <c r="F31" s="73">
        <v>0.6875</v>
      </c>
      <c r="G31" s="28">
        <v>99</v>
      </c>
      <c r="H31" s="106">
        <v>5.5</v>
      </c>
      <c r="I31" s="106">
        <v>2</v>
      </c>
      <c r="J31" s="22"/>
      <c r="K31" s="23">
        <f t="shared" si="0"/>
        <v>0</v>
      </c>
      <c r="L31" s="63">
        <f t="shared" si="13"/>
        <v>0</v>
      </c>
      <c r="M31" s="22"/>
      <c r="N31" s="23">
        <f t="shared" si="1"/>
        <v>0</v>
      </c>
      <c r="O31" s="24">
        <f t="shared" si="14"/>
        <v>0</v>
      </c>
      <c r="P31" s="22"/>
      <c r="Q31" s="23">
        <f t="shared" si="2"/>
        <v>0</v>
      </c>
      <c r="R31" s="24">
        <f t="shared" si="15"/>
        <v>0</v>
      </c>
      <c r="S31" s="22"/>
      <c r="T31" s="23">
        <f t="shared" si="3"/>
        <v>0</v>
      </c>
      <c r="U31" s="24">
        <f t="shared" si="16"/>
        <v>0</v>
      </c>
      <c r="V31" s="22"/>
      <c r="W31" s="23">
        <f t="shared" si="4"/>
        <v>0</v>
      </c>
      <c r="X31" s="24">
        <f t="shared" si="17"/>
        <v>0</v>
      </c>
      <c r="Y31" s="65">
        <f t="shared" si="18"/>
        <v>0</v>
      </c>
      <c r="Z31" s="65">
        <f t="shared" si="19"/>
        <v>0</v>
      </c>
      <c r="AA31" s="98">
        <f t="shared" si="20"/>
        <v>0</v>
      </c>
      <c r="AB31" s="101">
        <f t="shared" si="21"/>
        <v>0</v>
      </c>
      <c r="AC31" s="104">
        <f t="shared" si="22"/>
        <v>0</v>
      </c>
      <c r="AD31" s="75">
        <f t="shared" si="23"/>
        <v>0</v>
      </c>
      <c r="AE31" s="65">
        <f t="shared" si="24"/>
        <v>0</v>
      </c>
      <c r="AF31"/>
      <c r="AG31" s="66">
        <f t="shared" si="25"/>
        <v>0</v>
      </c>
      <c r="AH31" s="66">
        <f t="shared" si="5"/>
        <v>0</v>
      </c>
      <c r="AI31" s="66">
        <f t="shared" si="6"/>
        <v>0</v>
      </c>
      <c r="AJ31" s="66">
        <f t="shared" si="7"/>
        <v>0</v>
      </c>
      <c r="AK31" s="66">
        <f t="shared" si="8"/>
        <v>0</v>
      </c>
      <c r="AL31" s="67">
        <f t="shared" si="26"/>
        <v>0</v>
      </c>
      <c r="AM31" s="66">
        <f t="shared" si="9"/>
        <v>45</v>
      </c>
      <c r="AN31" s="66">
        <f t="shared" si="27"/>
        <v>-45</v>
      </c>
      <c r="AP31" s="68">
        <f t="shared" si="28"/>
        <v>0</v>
      </c>
      <c r="AQ31" s="68">
        <f t="shared" si="29"/>
        <v>0</v>
      </c>
      <c r="AR31" s="68">
        <f t="shared" si="10"/>
        <v>0</v>
      </c>
      <c r="AS31" s="68">
        <f t="shared" si="11"/>
        <v>0</v>
      </c>
      <c r="AT31" s="68">
        <f t="shared" si="12"/>
        <v>0</v>
      </c>
      <c r="AU31" s="69">
        <f t="shared" si="30"/>
        <v>0</v>
      </c>
      <c r="AW31"/>
    </row>
    <row r="32" spans="1:49" x14ac:dyDescent="0.2">
      <c r="A32" s="33" t="s">
        <v>79</v>
      </c>
      <c r="B32" s="71" t="s">
        <v>74</v>
      </c>
      <c r="C32" s="107">
        <v>45</v>
      </c>
      <c r="D32" s="70" t="s">
        <v>60</v>
      </c>
      <c r="E32" s="72">
        <v>0.52083333333333337</v>
      </c>
      <c r="F32" s="73">
        <v>0.6875</v>
      </c>
      <c r="G32" s="28">
        <v>35</v>
      </c>
      <c r="H32" s="106">
        <v>3.5</v>
      </c>
      <c r="I32" s="106">
        <v>0.5</v>
      </c>
      <c r="J32" s="22"/>
      <c r="K32" s="23">
        <f t="shared" si="0"/>
        <v>0</v>
      </c>
      <c r="L32" s="63">
        <f t="shared" si="13"/>
        <v>0</v>
      </c>
      <c r="M32" s="22"/>
      <c r="N32" s="23">
        <f t="shared" si="1"/>
        <v>0</v>
      </c>
      <c r="O32" s="24">
        <f t="shared" si="14"/>
        <v>0</v>
      </c>
      <c r="P32" s="22"/>
      <c r="Q32" s="23">
        <f t="shared" si="2"/>
        <v>0</v>
      </c>
      <c r="R32" s="24">
        <f t="shared" si="15"/>
        <v>0</v>
      </c>
      <c r="S32" s="22"/>
      <c r="T32" s="23">
        <f t="shared" si="3"/>
        <v>0</v>
      </c>
      <c r="U32" s="24">
        <f t="shared" si="16"/>
        <v>0</v>
      </c>
      <c r="V32" s="22"/>
      <c r="W32" s="23">
        <f t="shared" si="4"/>
        <v>0</v>
      </c>
      <c r="X32" s="24">
        <f t="shared" si="17"/>
        <v>0</v>
      </c>
      <c r="Y32" s="65">
        <f t="shared" si="18"/>
        <v>0</v>
      </c>
      <c r="Z32" s="65">
        <f t="shared" si="19"/>
        <v>0</v>
      </c>
      <c r="AA32" s="98">
        <f t="shared" si="20"/>
        <v>0</v>
      </c>
      <c r="AB32" s="101">
        <f t="shared" si="21"/>
        <v>0</v>
      </c>
      <c r="AC32" s="104">
        <f t="shared" si="22"/>
        <v>0</v>
      </c>
      <c r="AD32" s="75">
        <f t="shared" si="23"/>
        <v>0</v>
      </c>
      <c r="AE32" s="65">
        <f t="shared" si="24"/>
        <v>0</v>
      </c>
      <c r="AF32"/>
      <c r="AG32" s="66">
        <f t="shared" si="25"/>
        <v>0</v>
      </c>
      <c r="AH32" s="66">
        <f t="shared" si="5"/>
        <v>0</v>
      </c>
      <c r="AI32" s="66">
        <f t="shared" si="6"/>
        <v>0</v>
      </c>
      <c r="AJ32" s="66">
        <f t="shared" si="7"/>
        <v>0</v>
      </c>
      <c r="AK32" s="66">
        <f t="shared" si="8"/>
        <v>0</v>
      </c>
      <c r="AL32" s="67">
        <f t="shared" si="26"/>
        <v>0</v>
      </c>
      <c r="AM32" s="66">
        <f t="shared" si="9"/>
        <v>45</v>
      </c>
      <c r="AN32" s="66">
        <f t="shared" si="27"/>
        <v>-45</v>
      </c>
      <c r="AP32" s="68">
        <f t="shared" si="28"/>
        <v>0</v>
      </c>
      <c r="AQ32" s="68">
        <f t="shared" si="29"/>
        <v>0</v>
      </c>
      <c r="AR32" s="68">
        <f t="shared" si="10"/>
        <v>0</v>
      </c>
      <c r="AS32" s="68">
        <f t="shared" si="11"/>
        <v>0</v>
      </c>
      <c r="AT32" s="68">
        <f t="shared" si="12"/>
        <v>0</v>
      </c>
      <c r="AU32" s="69">
        <f t="shared" si="30"/>
        <v>0</v>
      </c>
      <c r="AW32"/>
    </row>
    <row r="33" spans="1:49" x14ac:dyDescent="0.2">
      <c r="A33" s="33" t="s">
        <v>80</v>
      </c>
      <c r="B33" s="71" t="s">
        <v>74</v>
      </c>
      <c r="C33" s="107">
        <v>41</v>
      </c>
      <c r="D33" s="105" t="s">
        <v>61</v>
      </c>
      <c r="E33" s="72">
        <v>0.52083333333333337</v>
      </c>
      <c r="F33" s="73">
        <v>0.6875</v>
      </c>
      <c r="G33" s="28">
        <v>80</v>
      </c>
      <c r="H33" s="106">
        <v>2.75</v>
      </c>
      <c r="I33" s="106">
        <v>1.25</v>
      </c>
      <c r="J33" s="22"/>
      <c r="K33" s="23">
        <f t="shared" si="0"/>
        <v>0</v>
      </c>
      <c r="L33" s="63">
        <f t="shared" si="13"/>
        <v>0</v>
      </c>
      <c r="M33" s="22"/>
      <c r="N33" s="23">
        <f t="shared" si="1"/>
        <v>0</v>
      </c>
      <c r="O33" s="24">
        <f t="shared" si="14"/>
        <v>0</v>
      </c>
      <c r="P33" s="22"/>
      <c r="Q33" s="23">
        <f t="shared" si="2"/>
        <v>0</v>
      </c>
      <c r="R33" s="24">
        <f t="shared" si="15"/>
        <v>0</v>
      </c>
      <c r="S33" s="22"/>
      <c r="T33" s="23">
        <f t="shared" si="3"/>
        <v>0</v>
      </c>
      <c r="U33" s="24">
        <f t="shared" si="16"/>
        <v>0</v>
      </c>
      <c r="V33" s="22"/>
      <c r="W33" s="23">
        <f t="shared" si="4"/>
        <v>0</v>
      </c>
      <c r="X33" s="24">
        <f t="shared" si="17"/>
        <v>0</v>
      </c>
      <c r="Y33" s="65">
        <f t="shared" si="18"/>
        <v>0</v>
      </c>
      <c r="Z33" s="65">
        <f t="shared" si="19"/>
        <v>0</v>
      </c>
      <c r="AA33" s="98">
        <f t="shared" si="20"/>
        <v>0</v>
      </c>
      <c r="AB33" s="101">
        <f t="shared" si="21"/>
        <v>0</v>
      </c>
      <c r="AC33" s="104">
        <f t="shared" si="22"/>
        <v>0</v>
      </c>
      <c r="AD33" s="75">
        <f t="shared" si="23"/>
        <v>0</v>
      </c>
      <c r="AE33" s="65">
        <f t="shared" si="24"/>
        <v>0</v>
      </c>
      <c r="AF33"/>
      <c r="AG33" s="66">
        <f t="shared" si="25"/>
        <v>0</v>
      </c>
      <c r="AH33" s="66">
        <f t="shared" si="5"/>
        <v>0</v>
      </c>
      <c r="AI33" s="66">
        <f t="shared" si="6"/>
        <v>0</v>
      </c>
      <c r="AJ33" s="66">
        <f t="shared" si="7"/>
        <v>0</v>
      </c>
      <c r="AK33" s="66">
        <f t="shared" si="8"/>
        <v>0</v>
      </c>
      <c r="AL33" s="67">
        <f t="shared" si="26"/>
        <v>0</v>
      </c>
      <c r="AM33" s="66">
        <f t="shared" si="9"/>
        <v>41</v>
      </c>
      <c r="AN33" s="66">
        <f t="shared" si="27"/>
        <v>-41</v>
      </c>
      <c r="AP33" s="68">
        <f t="shared" si="28"/>
        <v>0</v>
      </c>
      <c r="AQ33" s="68">
        <f t="shared" si="29"/>
        <v>0</v>
      </c>
      <c r="AR33" s="68">
        <f t="shared" si="10"/>
        <v>0</v>
      </c>
      <c r="AS33" s="68">
        <f t="shared" si="11"/>
        <v>0</v>
      </c>
      <c r="AT33" s="68">
        <f t="shared" si="12"/>
        <v>0</v>
      </c>
      <c r="AU33" s="69">
        <f t="shared" si="30"/>
        <v>0</v>
      </c>
      <c r="AW33"/>
    </row>
    <row r="34" spans="1:49" x14ac:dyDescent="0.2">
      <c r="A34" s="33" t="s">
        <v>48</v>
      </c>
      <c r="B34" s="71" t="s">
        <v>74</v>
      </c>
      <c r="C34" s="107">
        <v>43</v>
      </c>
      <c r="D34" s="105" t="s">
        <v>65</v>
      </c>
      <c r="E34" s="72">
        <v>0.35416666666666669</v>
      </c>
      <c r="F34" s="73">
        <v>0.625</v>
      </c>
      <c r="G34" s="28">
        <v>132</v>
      </c>
      <c r="H34" s="106">
        <v>4.75</v>
      </c>
      <c r="I34" s="106">
        <v>1.75</v>
      </c>
      <c r="J34" s="22"/>
      <c r="K34" s="23">
        <f t="shared" si="0"/>
        <v>0</v>
      </c>
      <c r="L34" s="63">
        <f t="shared" si="13"/>
        <v>0</v>
      </c>
      <c r="M34" s="22"/>
      <c r="N34" s="23">
        <f t="shared" si="1"/>
        <v>0</v>
      </c>
      <c r="O34" s="24">
        <f t="shared" si="14"/>
        <v>0</v>
      </c>
      <c r="P34" s="22"/>
      <c r="Q34" s="23">
        <f t="shared" si="2"/>
        <v>0</v>
      </c>
      <c r="R34" s="24">
        <f t="shared" si="15"/>
        <v>0</v>
      </c>
      <c r="S34" s="22"/>
      <c r="T34" s="23">
        <f t="shared" si="3"/>
        <v>0</v>
      </c>
      <c r="U34" s="24">
        <f t="shared" si="16"/>
        <v>0</v>
      </c>
      <c r="V34" s="22"/>
      <c r="W34" s="23">
        <f t="shared" si="4"/>
        <v>0</v>
      </c>
      <c r="X34" s="24">
        <f t="shared" si="17"/>
        <v>0</v>
      </c>
      <c r="Y34" s="65">
        <f t="shared" si="18"/>
        <v>0</v>
      </c>
      <c r="Z34" s="65">
        <f t="shared" si="19"/>
        <v>0</v>
      </c>
      <c r="AA34" s="98">
        <f t="shared" si="20"/>
        <v>0</v>
      </c>
      <c r="AB34" s="101">
        <f t="shared" si="21"/>
        <v>0</v>
      </c>
      <c r="AC34" s="104">
        <f t="shared" si="22"/>
        <v>0</v>
      </c>
      <c r="AD34" s="75">
        <f t="shared" si="23"/>
        <v>0</v>
      </c>
      <c r="AE34" s="65">
        <f t="shared" si="24"/>
        <v>0</v>
      </c>
      <c r="AF34"/>
      <c r="AG34" s="66">
        <f t="shared" si="25"/>
        <v>0</v>
      </c>
      <c r="AH34" s="66">
        <f t="shared" si="5"/>
        <v>0</v>
      </c>
      <c r="AI34" s="66">
        <f t="shared" si="6"/>
        <v>0</v>
      </c>
      <c r="AJ34" s="66">
        <f t="shared" si="7"/>
        <v>0</v>
      </c>
      <c r="AK34" s="66">
        <f t="shared" si="8"/>
        <v>0</v>
      </c>
      <c r="AL34" s="67">
        <f t="shared" si="26"/>
        <v>0</v>
      </c>
      <c r="AM34" s="66">
        <f t="shared" si="9"/>
        <v>43</v>
      </c>
      <c r="AN34" s="66">
        <f t="shared" si="27"/>
        <v>-43</v>
      </c>
      <c r="AP34" s="68">
        <f t="shared" si="28"/>
        <v>0</v>
      </c>
      <c r="AQ34" s="68">
        <f t="shared" si="29"/>
        <v>0</v>
      </c>
      <c r="AR34" s="68">
        <f t="shared" si="10"/>
        <v>0</v>
      </c>
      <c r="AS34" s="68">
        <f t="shared" si="11"/>
        <v>0</v>
      </c>
      <c r="AT34" s="68">
        <f t="shared" si="12"/>
        <v>0</v>
      </c>
      <c r="AU34" s="69">
        <f t="shared" si="30"/>
        <v>0</v>
      </c>
      <c r="AW34"/>
    </row>
    <row r="35" spans="1:49" x14ac:dyDescent="0.2">
      <c r="A35" s="33" t="s">
        <v>71</v>
      </c>
      <c r="B35" s="71" t="s">
        <v>74</v>
      </c>
      <c r="C35" s="107">
        <v>52</v>
      </c>
      <c r="D35" s="105" t="s">
        <v>65</v>
      </c>
      <c r="E35" s="72">
        <v>0.34375</v>
      </c>
      <c r="F35" s="73">
        <v>0.70833333333333337</v>
      </c>
      <c r="G35" s="28">
        <v>196</v>
      </c>
      <c r="H35" s="106">
        <v>5.75</v>
      </c>
      <c r="I35" s="106">
        <v>3</v>
      </c>
      <c r="J35" s="22"/>
      <c r="K35" s="23">
        <f t="shared" si="0"/>
        <v>0</v>
      </c>
      <c r="L35" s="63">
        <f t="shared" si="13"/>
        <v>0</v>
      </c>
      <c r="M35" s="22"/>
      <c r="N35" s="23">
        <f t="shared" si="1"/>
        <v>0</v>
      </c>
      <c r="O35" s="24">
        <f t="shared" si="14"/>
        <v>0</v>
      </c>
      <c r="P35" s="22"/>
      <c r="Q35" s="23">
        <f t="shared" si="2"/>
        <v>0</v>
      </c>
      <c r="R35" s="24">
        <f t="shared" si="15"/>
        <v>0</v>
      </c>
      <c r="S35" s="22"/>
      <c r="T35" s="23">
        <f t="shared" si="3"/>
        <v>0</v>
      </c>
      <c r="U35" s="24">
        <f t="shared" si="16"/>
        <v>0</v>
      </c>
      <c r="V35" s="22"/>
      <c r="W35" s="23">
        <f t="shared" si="4"/>
        <v>0</v>
      </c>
      <c r="X35" s="24">
        <f t="shared" si="17"/>
        <v>0</v>
      </c>
      <c r="Y35" s="65">
        <f t="shared" si="18"/>
        <v>0</v>
      </c>
      <c r="Z35" s="65">
        <f t="shared" si="19"/>
        <v>0</v>
      </c>
      <c r="AA35" s="98">
        <f t="shared" si="20"/>
        <v>0</v>
      </c>
      <c r="AB35" s="101">
        <f t="shared" si="21"/>
        <v>0</v>
      </c>
      <c r="AC35" s="104">
        <f t="shared" si="22"/>
        <v>0</v>
      </c>
      <c r="AD35" s="75">
        <f t="shared" si="23"/>
        <v>0</v>
      </c>
      <c r="AE35" s="65">
        <f t="shared" si="24"/>
        <v>0</v>
      </c>
      <c r="AF35"/>
      <c r="AG35" s="66">
        <f t="shared" si="25"/>
        <v>0</v>
      </c>
      <c r="AH35" s="66">
        <f t="shared" si="5"/>
        <v>0</v>
      </c>
      <c r="AI35" s="66">
        <f t="shared" si="6"/>
        <v>0</v>
      </c>
      <c r="AJ35" s="66">
        <f t="shared" si="7"/>
        <v>0</v>
      </c>
      <c r="AK35" s="66">
        <f t="shared" si="8"/>
        <v>0</v>
      </c>
      <c r="AL35" s="67">
        <f t="shared" si="26"/>
        <v>0</v>
      </c>
      <c r="AM35" s="66">
        <f t="shared" si="9"/>
        <v>52</v>
      </c>
      <c r="AN35" s="66">
        <f t="shared" si="27"/>
        <v>-52</v>
      </c>
      <c r="AP35" s="68">
        <f t="shared" si="28"/>
        <v>0</v>
      </c>
      <c r="AQ35" s="68">
        <f t="shared" si="29"/>
        <v>0</v>
      </c>
      <c r="AR35" s="68">
        <f t="shared" si="10"/>
        <v>0</v>
      </c>
      <c r="AS35" s="68">
        <f t="shared" si="11"/>
        <v>0</v>
      </c>
      <c r="AT35" s="68">
        <f t="shared" si="12"/>
        <v>0</v>
      </c>
      <c r="AU35" s="69">
        <f t="shared" si="30"/>
        <v>0</v>
      </c>
      <c r="AW35"/>
    </row>
    <row r="36" spans="1:49" x14ac:dyDescent="0.2">
      <c r="A36" s="33" t="s">
        <v>81</v>
      </c>
      <c r="B36" s="71" t="s">
        <v>74</v>
      </c>
      <c r="C36" s="107">
        <v>39</v>
      </c>
      <c r="D36" s="105" t="s">
        <v>66</v>
      </c>
      <c r="E36" s="72">
        <v>0.36458333333333331</v>
      </c>
      <c r="F36" s="73">
        <v>0.60416666666666663</v>
      </c>
      <c r="G36" s="28">
        <v>68</v>
      </c>
      <c r="H36" s="106">
        <v>4.5</v>
      </c>
      <c r="I36" s="106">
        <v>1.25</v>
      </c>
      <c r="J36" s="22"/>
      <c r="K36" s="23">
        <f t="shared" si="0"/>
        <v>0</v>
      </c>
      <c r="L36" s="63">
        <f t="shared" si="13"/>
        <v>0</v>
      </c>
      <c r="M36" s="22"/>
      <c r="N36" s="23">
        <f t="shared" si="1"/>
        <v>0</v>
      </c>
      <c r="O36" s="24">
        <f t="shared" si="14"/>
        <v>0</v>
      </c>
      <c r="P36" s="22"/>
      <c r="Q36" s="23">
        <f t="shared" si="2"/>
        <v>0</v>
      </c>
      <c r="R36" s="24">
        <f t="shared" si="15"/>
        <v>0</v>
      </c>
      <c r="S36" s="22"/>
      <c r="T36" s="23">
        <f t="shared" si="3"/>
        <v>0</v>
      </c>
      <c r="U36" s="24">
        <f t="shared" si="16"/>
        <v>0</v>
      </c>
      <c r="V36" s="22"/>
      <c r="W36" s="23">
        <f t="shared" si="4"/>
        <v>0</v>
      </c>
      <c r="X36" s="24">
        <f t="shared" si="17"/>
        <v>0</v>
      </c>
      <c r="Y36" s="65">
        <f t="shared" si="18"/>
        <v>0</v>
      </c>
      <c r="Z36" s="65">
        <f t="shared" si="19"/>
        <v>0</v>
      </c>
      <c r="AA36" s="98">
        <f t="shared" si="20"/>
        <v>0</v>
      </c>
      <c r="AB36" s="101">
        <f t="shared" si="21"/>
        <v>0</v>
      </c>
      <c r="AC36" s="104">
        <f t="shared" si="22"/>
        <v>0</v>
      </c>
      <c r="AD36" s="75">
        <f t="shared" si="23"/>
        <v>0</v>
      </c>
      <c r="AE36" s="65">
        <f t="shared" si="24"/>
        <v>0</v>
      </c>
      <c r="AF36"/>
      <c r="AG36" s="66">
        <f t="shared" si="25"/>
        <v>0</v>
      </c>
      <c r="AH36" s="66">
        <f t="shared" si="5"/>
        <v>0</v>
      </c>
      <c r="AI36" s="66">
        <f t="shared" si="6"/>
        <v>0</v>
      </c>
      <c r="AJ36" s="66">
        <f t="shared" si="7"/>
        <v>0</v>
      </c>
      <c r="AK36" s="66">
        <f t="shared" si="8"/>
        <v>0</v>
      </c>
      <c r="AL36" s="67">
        <f t="shared" si="26"/>
        <v>0</v>
      </c>
      <c r="AM36" s="66">
        <f t="shared" si="9"/>
        <v>39</v>
      </c>
      <c r="AN36" s="66">
        <f t="shared" si="27"/>
        <v>-39</v>
      </c>
      <c r="AP36" s="68">
        <f t="shared" si="28"/>
        <v>0</v>
      </c>
      <c r="AQ36" s="68">
        <f t="shared" si="29"/>
        <v>0</v>
      </c>
      <c r="AR36" s="68">
        <f t="shared" si="10"/>
        <v>0</v>
      </c>
      <c r="AS36" s="68">
        <f t="shared" si="11"/>
        <v>0</v>
      </c>
      <c r="AT36" s="68">
        <f t="shared" si="12"/>
        <v>0</v>
      </c>
      <c r="AU36" s="69">
        <f t="shared" si="30"/>
        <v>0</v>
      </c>
      <c r="AW36"/>
    </row>
    <row r="37" spans="1:49" x14ac:dyDescent="0.2">
      <c r="A37" s="33" t="s">
        <v>46</v>
      </c>
      <c r="B37" s="71" t="s">
        <v>74</v>
      </c>
      <c r="C37" s="107">
        <v>52</v>
      </c>
      <c r="D37" s="70" t="s">
        <v>64</v>
      </c>
      <c r="E37" s="72">
        <v>0.35416666666666669</v>
      </c>
      <c r="F37" s="73">
        <v>0.75</v>
      </c>
      <c r="G37" s="28">
        <v>262</v>
      </c>
      <c r="H37" s="106">
        <v>6</v>
      </c>
      <c r="I37" s="106">
        <v>3.5</v>
      </c>
      <c r="J37" s="22"/>
      <c r="K37" s="23">
        <f t="shared" si="0"/>
        <v>0</v>
      </c>
      <c r="L37" s="63">
        <f t="shared" si="13"/>
        <v>0</v>
      </c>
      <c r="M37" s="22"/>
      <c r="N37" s="23">
        <f t="shared" si="1"/>
        <v>0</v>
      </c>
      <c r="O37" s="24">
        <f t="shared" si="14"/>
        <v>0</v>
      </c>
      <c r="P37" s="22"/>
      <c r="Q37" s="23">
        <f t="shared" si="2"/>
        <v>0</v>
      </c>
      <c r="R37" s="24">
        <f t="shared" si="15"/>
        <v>0</v>
      </c>
      <c r="S37" s="22"/>
      <c r="T37" s="23">
        <f t="shared" si="3"/>
        <v>0</v>
      </c>
      <c r="U37" s="24">
        <f t="shared" si="16"/>
        <v>0</v>
      </c>
      <c r="V37" s="22"/>
      <c r="W37" s="23">
        <f t="shared" si="4"/>
        <v>0</v>
      </c>
      <c r="X37" s="24">
        <f t="shared" si="17"/>
        <v>0</v>
      </c>
      <c r="Y37" s="65">
        <f t="shared" si="18"/>
        <v>0</v>
      </c>
      <c r="Z37" s="65">
        <f t="shared" si="19"/>
        <v>0</v>
      </c>
      <c r="AA37" s="98">
        <f t="shared" si="20"/>
        <v>0</v>
      </c>
      <c r="AB37" s="101">
        <f t="shared" si="21"/>
        <v>0</v>
      </c>
      <c r="AC37" s="104">
        <f t="shared" si="22"/>
        <v>0</v>
      </c>
      <c r="AD37" s="75">
        <f t="shared" si="23"/>
        <v>0</v>
      </c>
      <c r="AE37" s="65">
        <f t="shared" si="24"/>
        <v>0</v>
      </c>
      <c r="AF37"/>
      <c r="AG37" s="66">
        <f t="shared" si="25"/>
        <v>0</v>
      </c>
      <c r="AH37" s="66">
        <f t="shared" si="5"/>
        <v>0</v>
      </c>
      <c r="AI37" s="66">
        <f t="shared" si="6"/>
        <v>0</v>
      </c>
      <c r="AJ37" s="66">
        <f t="shared" si="7"/>
        <v>0</v>
      </c>
      <c r="AK37" s="66">
        <f t="shared" si="8"/>
        <v>0</v>
      </c>
      <c r="AL37" s="67">
        <f t="shared" si="26"/>
        <v>0</v>
      </c>
      <c r="AM37" s="66">
        <f t="shared" si="9"/>
        <v>52</v>
      </c>
      <c r="AN37" s="66">
        <f t="shared" si="27"/>
        <v>-52</v>
      </c>
      <c r="AP37" s="68">
        <f t="shared" si="28"/>
        <v>0</v>
      </c>
      <c r="AQ37" s="68">
        <f t="shared" si="29"/>
        <v>0</v>
      </c>
      <c r="AR37" s="68">
        <f t="shared" si="10"/>
        <v>0</v>
      </c>
      <c r="AS37" s="68">
        <f t="shared" si="11"/>
        <v>0</v>
      </c>
      <c r="AT37" s="68">
        <f t="shared" si="12"/>
        <v>0</v>
      </c>
      <c r="AU37" s="69">
        <f t="shared" si="30"/>
        <v>0</v>
      </c>
      <c r="AW37"/>
    </row>
    <row r="38" spans="1:49" x14ac:dyDescent="0.2">
      <c r="A38" s="33" t="s">
        <v>81</v>
      </c>
      <c r="B38" s="71" t="s">
        <v>74</v>
      </c>
      <c r="C38" s="107">
        <v>68</v>
      </c>
      <c r="D38" s="105" t="s">
        <v>58</v>
      </c>
      <c r="E38" s="72">
        <v>0.36458333333333331</v>
      </c>
      <c r="F38" s="73">
        <v>0.60416666666666663</v>
      </c>
      <c r="G38" s="28">
        <v>70</v>
      </c>
      <c r="H38" s="106">
        <v>4.5</v>
      </c>
      <c r="I38" s="106">
        <v>1.25</v>
      </c>
      <c r="J38" s="22"/>
      <c r="K38" s="23">
        <f t="shared" si="0"/>
        <v>0</v>
      </c>
      <c r="L38" s="63">
        <f t="shared" si="13"/>
        <v>0</v>
      </c>
      <c r="M38" s="22"/>
      <c r="N38" s="23">
        <f t="shared" si="1"/>
        <v>0</v>
      </c>
      <c r="O38" s="24">
        <f t="shared" si="14"/>
        <v>0</v>
      </c>
      <c r="P38" s="22"/>
      <c r="Q38" s="23">
        <f t="shared" si="2"/>
        <v>0</v>
      </c>
      <c r="R38" s="24">
        <f t="shared" si="15"/>
        <v>0</v>
      </c>
      <c r="S38" s="22"/>
      <c r="T38" s="23">
        <f t="shared" si="3"/>
        <v>0</v>
      </c>
      <c r="U38" s="24">
        <f t="shared" si="16"/>
        <v>0</v>
      </c>
      <c r="V38" s="22"/>
      <c r="W38" s="23">
        <f t="shared" si="4"/>
        <v>0</v>
      </c>
      <c r="X38" s="24">
        <f t="shared" si="17"/>
        <v>0</v>
      </c>
      <c r="Y38" s="65">
        <f t="shared" si="18"/>
        <v>0</v>
      </c>
      <c r="Z38" s="65">
        <f t="shared" si="19"/>
        <v>0</v>
      </c>
      <c r="AA38" s="98">
        <f t="shared" si="20"/>
        <v>0</v>
      </c>
      <c r="AB38" s="101">
        <f t="shared" si="21"/>
        <v>0</v>
      </c>
      <c r="AC38" s="104">
        <f t="shared" si="22"/>
        <v>0</v>
      </c>
      <c r="AD38" s="75">
        <f t="shared" si="23"/>
        <v>0</v>
      </c>
      <c r="AE38" s="65">
        <f t="shared" si="24"/>
        <v>0</v>
      </c>
      <c r="AF38"/>
      <c r="AG38" s="66">
        <f t="shared" si="25"/>
        <v>0</v>
      </c>
      <c r="AH38" s="66">
        <f t="shared" si="5"/>
        <v>0</v>
      </c>
      <c r="AI38" s="66">
        <f t="shared" si="6"/>
        <v>0</v>
      </c>
      <c r="AJ38" s="66">
        <f t="shared" si="7"/>
        <v>0</v>
      </c>
      <c r="AK38" s="66">
        <f t="shared" si="8"/>
        <v>0</v>
      </c>
      <c r="AL38" s="67">
        <f t="shared" si="26"/>
        <v>0</v>
      </c>
      <c r="AM38" s="66">
        <f t="shared" si="9"/>
        <v>68</v>
      </c>
      <c r="AN38" s="66">
        <f t="shared" si="27"/>
        <v>-68</v>
      </c>
      <c r="AP38" s="68">
        <f t="shared" si="28"/>
        <v>0</v>
      </c>
      <c r="AQ38" s="68">
        <f t="shared" si="29"/>
        <v>0</v>
      </c>
      <c r="AR38" s="68">
        <f t="shared" si="10"/>
        <v>0</v>
      </c>
      <c r="AS38" s="68">
        <f t="shared" si="11"/>
        <v>0</v>
      </c>
      <c r="AT38" s="68">
        <f t="shared" si="12"/>
        <v>0</v>
      </c>
      <c r="AU38" s="69">
        <f t="shared" si="30"/>
        <v>0</v>
      </c>
      <c r="AW38"/>
    </row>
    <row r="39" spans="1:49" x14ac:dyDescent="0.2">
      <c r="A39" s="33" t="s">
        <v>52</v>
      </c>
      <c r="B39" s="71" t="s">
        <v>74</v>
      </c>
      <c r="C39" s="107">
        <v>70</v>
      </c>
      <c r="D39" s="70" t="s">
        <v>64</v>
      </c>
      <c r="E39" s="72">
        <v>0.33333333333333331</v>
      </c>
      <c r="F39" s="73">
        <v>0.70833333333333337</v>
      </c>
      <c r="G39" s="28">
        <v>298</v>
      </c>
      <c r="H39" s="106">
        <v>5.5</v>
      </c>
      <c r="I39" s="106">
        <v>3.5</v>
      </c>
      <c r="J39" s="22"/>
      <c r="K39" s="23">
        <f t="shared" si="0"/>
        <v>0</v>
      </c>
      <c r="L39" s="63">
        <f t="shared" si="13"/>
        <v>0</v>
      </c>
      <c r="M39" s="22"/>
      <c r="N39" s="23">
        <f t="shared" si="1"/>
        <v>0</v>
      </c>
      <c r="O39" s="24">
        <f t="shared" si="14"/>
        <v>0</v>
      </c>
      <c r="P39" s="22"/>
      <c r="Q39" s="23">
        <f t="shared" si="2"/>
        <v>0</v>
      </c>
      <c r="R39" s="24">
        <f t="shared" si="15"/>
        <v>0</v>
      </c>
      <c r="S39" s="22"/>
      <c r="T39" s="23">
        <f t="shared" si="3"/>
        <v>0</v>
      </c>
      <c r="U39" s="24">
        <f t="shared" si="16"/>
        <v>0</v>
      </c>
      <c r="V39" s="22"/>
      <c r="W39" s="23">
        <f t="shared" si="4"/>
        <v>0</v>
      </c>
      <c r="X39" s="24">
        <f t="shared" si="17"/>
        <v>0</v>
      </c>
      <c r="Y39" s="65">
        <f t="shared" si="18"/>
        <v>0</v>
      </c>
      <c r="Z39" s="65">
        <f t="shared" si="19"/>
        <v>0</v>
      </c>
      <c r="AA39" s="98">
        <f t="shared" si="20"/>
        <v>0</v>
      </c>
      <c r="AB39" s="101">
        <f t="shared" si="21"/>
        <v>0</v>
      </c>
      <c r="AC39" s="104">
        <f t="shared" si="22"/>
        <v>0</v>
      </c>
      <c r="AD39" s="75">
        <f t="shared" si="23"/>
        <v>0</v>
      </c>
      <c r="AE39" s="65">
        <f t="shared" si="24"/>
        <v>0</v>
      </c>
      <c r="AF39"/>
      <c r="AG39" s="66">
        <f t="shared" si="25"/>
        <v>0</v>
      </c>
      <c r="AH39" s="66">
        <f t="shared" si="5"/>
        <v>0</v>
      </c>
      <c r="AI39" s="66">
        <f t="shared" si="6"/>
        <v>0</v>
      </c>
      <c r="AJ39" s="66">
        <f t="shared" si="7"/>
        <v>0</v>
      </c>
      <c r="AK39" s="66">
        <f t="shared" si="8"/>
        <v>0</v>
      </c>
      <c r="AL39" s="67">
        <f t="shared" si="26"/>
        <v>0</v>
      </c>
      <c r="AM39" s="66">
        <f t="shared" si="9"/>
        <v>70</v>
      </c>
      <c r="AN39" s="66">
        <f t="shared" si="27"/>
        <v>-70</v>
      </c>
      <c r="AP39" s="68">
        <f t="shared" si="28"/>
        <v>0</v>
      </c>
      <c r="AQ39" s="68">
        <f t="shared" si="29"/>
        <v>0</v>
      </c>
      <c r="AR39" s="68">
        <f t="shared" si="10"/>
        <v>0</v>
      </c>
      <c r="AS39" s="68">
        <f t="shared" si="11"/>
        <v>0</v>
      </c>
      <c r="AT39" s="68">
        <f t="shared" si="12"/>
        <v>0</v>
      </c>
      <c r="AU39" s="69">
        <f t="shared" si="30"/>
        <v>0</v>
      </c>
      <c r="AW39"/>
    </row>
    <row r="40" spans="1:49" x14ac:dyDescent="0.2">
      <c r="A40" s="33" t="s">
        <v>48</v>
      </c>
      <c r="B40" s="71" t="s">
        <v>74</v>
      </c>
      <c r="C40" s="107">
        <v>70</v>
      </c>
      <c r="D40" s="105" t="s">
        <v>65</v>
      </c>
      <c r="E40" s="72">
        <v>0.35416666666666669</v>
      </c>
      <c r="F40" s="73">
        <v>0.625</v>
      </c>
      <c r="G40" s="28">
        <v>132</v>
      </c>
      <c r="H40" s="106">
        <v>4.75</v>
      </c>
      <c r="I40" s="106">
        <v>1.75</v>
      </c>
      <c r="J40" s="22"/>
      <c r="K40" s="23">
        <f t="shared" si="0"/>
        <v>0</v>
      </c>
      <c r="L40" s="63">
        <f t="shared" si="13"/>
        <v>0</v>
      </c>
      <c r="M40" s="22"/>
      <c r="N40" s="23">
        <f t="shared" si="1"/>
        <v>0</v>
      </c>
      <c r="O40" s="24">
        <f t="shared" si="14"/>
        <v>0</v>
      </c>
      <c r="P40" s="22"/>
      <c r="Q40" s="23">
        <f t="shared" si="2"/>
        <v>0</v>
      </c>
      <c r="R40" s="24">
        <f t="shared" si="15"/>
        <v>0</v>
      </c>
      <c r="S40" s="22"/>
      <c r="T40" s="23">
        <f t="shared" si="3"/>
        <v>0</v>
      </c>
      <c r="U40" s="24">
        <f t="shared" si="16"/>
        <v>0</v>
      </c>
      <c r="V40" s="22"/>
      <c r="W40" s="23">
        <f t="shared" si="4"/>
        <v>0</v>
      </c>
      <c r="X40" s="24">
        <f t="shared" si="17"/>
        <v>0</v>
      </c>
      <c r="Y40" s="65">
        <f t="shared" si="18"/>
        <v>0</v>
      </c>
      <c r="Z40" s="65">
        <f t="shared" si="19"/>
        <v>0</v>
      </c>
      <c r="AA40" s="98">
        <f t="shared" si="20"/>
        <v>0</v>
      </c>
      <c r="AB40" s="101">
        <f t="shared" si="21"/>
        <v>0</v>
      </c>
      <c r="AC40" s="104">
        <f t="shared" si="22"/>
        <v>0</v>
      </c>
      <c r="AD40" s="75">
        <f t="shared" si="23"/>
        <v>0</v>
      </c>
      <c r="AE40" s="65">
        <f t="shared" si="24"/>
        <v>0</v>
      </c>
      <c r="AF40"/>
      <c r="AG40" s="66">
        <f t="shared" si="25"/>
        <v>0</v>
      </c>
      <c r="AH40" s="66">
        <f t="shared" si="5"/>
        <v>0</v>
      </c>
      <c r="AI40" s="66">
        <f t="shared" si="6"/>
        <v>0</v>
      </c>
      <c r="AJ40" s="66">
        <f t="shared" si="7"/>
        <v>0</v>
      </c>
      <c r="AK40" s="66">
        <f t="shared" si="8"/>
        <v>0</v>
      </c>
      <c r="AL40" s="67">
        <f t="shared" si="26"/>
        <v>0</v>
      </c>
      <c r="AM40" s="66">
        <f t="shared" si="9"/>
        <v>70</v>
      </c>
      <c r="AN40" s="66">
        <f t="shared" si="27"/>
        <v>-70</v>
      </c>
      <c r="AP40" s="68">
        <f t="shared" si="28"/>
        <v>0</v>
      </c>
      <c r="AQ40" s="68">
        <f t="shared" si="29"/>
        <v>0</v>
      </c>
      <c r="AR40" s="68">
        <f t="shared" si="10"/>
        <v>0</v>
      </c>
      <c r="AS40" s="68">
        <f t="shared" si="11"/>
        <v>0</v>
      </c>
      <c r="AT40" s="68">
        <f t="shared" si="12"/>
        <v>0</v>
      </c>
      <c r="AU40" s="69">
        <f t="shared" si="30"/>
        <v>0</v>
      </c>
      <c r="AW40"/>
    </row>
    <row r="41" spans="1:49" x14ac:dyDescent="0.2">
      <c r="A41" s="33" t="s">
        <v>82</v>
      </c>
      <c r="B41" s="71" t="s">
        <v>74</v>
      </c>
      <c r="C41" s="107">
        <v>66</v>
      </c>
      <c r="D41" s="105" t="s">
        <v>65</v>
      </c>
      <c r="E41" s="72">
        <v>0.36458333333333331</v>
      </c>
      <c r="F41" s="73">
        <v>0.64583333333333337</v>
      </c>
      <c r="G41" s="28">
        <v>67</v>
      </c>
      <c r="H41" s="106">
        <v>5.25</v>
      </c>
      <c r="I41" s="106">
        <v>1.5</v>
      </c>
      <c r="J41" s="22"/>
      <c r="K41" s="23">
        <f t="shared" si="0"/>
        <v>0</v>
      </c>
      <c r="L41" s="63">
        <f t="shared" si="13"/>
        <v>0</v>
      </c>
      <c r="M41" s="22"/>
      <c r="N41" s="23">
        <f t="shared" si="1"/>
        <v>0</v>
      </c>
      <c r="O41" s="24">
        <f t="shared" si="14"/>
        <v>0</v>
      </c>
      <c r="P41" s="22"/>
      <c r="Q41" s="23">
        <f t="shared" si="2"/>
        <v>0</v>
      </c>
      <c r="R41" s="24">
        <f t="shared" si="15"/>
        <v>0</v>
      </c>
      <c r="S41" s="22"/>
      <c r="T41" s="23">
        <f t="shared" si="3"/>
        <v>0</v>
      </c>
      <c r="U41" s="24">
        <f t="shared" si="16"/>
        <v>0</v>
      </c>
      <c r="V41" s="22"/>
      <c r="W41" s="23">
        <f t="shared" si="4"/>
        <v>0</v>
      </c>
      <c r="X41" s="24">
        <f t="shared" si="17"/>
        <v>0</v>
      </c>
      <c r="Y41" s="65">
        <f t="shared" si="18"/>
        <v>0</v>
      </c>
      <c r="Z41" s="65">
        <f t="shared" si="19"/>
        <v>0</v>
      </c>
      <c r="AA41" s="98">
        <f t="shared" si="20"/>
        <v>0</v>
      </c>
      <c r="AB41" s="101">
        <f t="shared" si="21"/>
        <v>0</v>
      </c>
      <c r="AC41" s="104">
        <f t="shared" si="22"/>
        <v>0</v>
      </c>
      <c r="AD41" s="75">
        <f t="shared" si="23"/>
        <v>0</v>
      </c>
      <c r="AE41" s="65">
        <f t="shared" si="24"/>
        <v>0</v>
      </c>
      <c r="AF41"/>
      <c r="AG41" s="66">
        <f t="shared" si="25"/>
        <v>0</v>
      </c>
      <c r="AH41" s="66">
        <f t="shared" si="5"/>
        <v>0</v>
      </c>
      <c r="AI41" s="66">
        <f t="shared" si="6"/>
        <v>0</v>
      </c>
      <c r="AJ41" s="66">
        <f t="shared" si="7"/>
        <v>0</v>
      </c>
      <c r="AK41" s="66">
        <f t="shared" si="8"/>
        <v>0</v>
      </c>
      <c r="AL41" s="67">
        <f t="shared" si="26"/>
        <v>0</v>
      </c>
      <c r="AM41" s="66">
        <f t="shared" si="9"/>
        <v>66</v>
      </c>
      <c r="AN41" s="66">
        <f t="shared" si="27"/>
        <v>-66</v>
      </c>
      <c r="AP41" s="68">
        <f t="shared" si="28"/>
        <v>0</v>
      </c>
      <c r="AQ41" s="68">
        <f t="shared" si="29"/>
        <v>0</v>
      </c>
      <c r="AR41" s="68">
        <f t="shared" si="10"/>
        <v>0</v>
      </c>
      <c r="AS41" s="68">
        <f t="shared" si="11"/>
        <v>0</v>
      </c>
      <c r="AT41" s="68">
        <f t="shared" si="12"/>
        <v>0</v>
      </c>
      <c r="AU41" s="69">
        <f t="shared" si="30"/>
        <v>0</v>
      </c>
      <c r="AW41"/>
    </row>
    <row r="42" spans="1:49" x14ac:dyDescent="0.2">
      <c r="A42" s="33" t="s">
        <v>47</v>
      </c>
      <c r="B42" s="71" t="s">
        <v>74</v>
      </c>
      <c r="C42" s="107">
        <v>63</v>
      </c>
      <c r="D42" s="70" t="s">
        <v>62</v>
      </c>
      <c r="E42" s="72">
        <v>0.30208333333333331</v>
      </c>
      <c r="F42" s="73">
        <v>0.85416666666666663</v>
      </c>
      <c r="G42" s="28">
        <v>348</v>
      </c>
      <c r="H42" s="106">
        <v>9.5</v>
      </c>
      <c r="I42" s="106">
        <v>4.25</v>
      </c>
      <c r="J42" s="22"/>
      <c r="K42" s="23">
        <f t="shared" si="0"/>
        <v>0</v>
      </c>
      <c r="L42" s="63">
        <f t="shared" si="13"/>
        <v>0</v>
      </c>
      <c r="M42" s="22"/>
      <c r="N42" s="23">
        <f t="shared" si="1"/>
        <v>0</v>
      </c>
      <c r="O42" s="24">
        <f t="shared" si="14"/>
        <v>0</v>
      </c>
      <c r="P42" s="22"/>
      <c r="Q42" s="23">
        <f t="shared" si="2"/>
        <v>0</v>
      </c>
      <c r="R42" s="24">
        <f t="shared" si="15"/>
        <v>0</v>
      </c>
      <c r="S42" s="22"/>
      <c r="T42" s="23">
        <f t="shared" si="3"/>
        <v>0</v>
      </c>
      <c r="U42" s="24">
        <f t="shared" si="16"/>
        <v>0</v>
      </c>
      <c r="V42" s="22"/>
      <c r="W42" s="23">
        <f t="shared" si="4"/>
        <v>0</v>
      </c>
      <c r="X42" s="24">
        <f t="shared" si="17"/>
        <v>0</v>
      </c>
      <c r="Y42" s="65">
        <f t="shared" si="18"/>
        <v>0</v>
      </c>
      <c r="Z42" s="65">
        <f t="shared" si="19"/>
        <v>0</v>
      </c>
      <c r="AA42" s="98">
        <f t="shared" si="20"/>
        <v>0</v>
      </c>
      <c r="AB42" s="101">
        <f t="shared" si="21"/>
        <v>0</v>
      </c>
      <c r="AC42" s="104">
        <f t="shared" si="22"/>
        <v>0</v>
      </c>
      <c r="AD42" s="75">
        <f t="shared" si="23"/>
        <v>0</v>
      </c>
      <c r="AE42" s="65">
        <f t="shared" si="24"/>
        <v>0</v>
      </c>
      <c r="AF42"/>
      <c r="AG42" s="66">
        <f t="shared" si="25"/>
        <v>0</v>
      </c>
      <c r="AH42" s="66">
        <f t="shared" si="5"/>
        <v>0</v>
      </c>
      <c r="AI42" s="66">
        <f t="shared" si="6"/>
        <v>0</v>
      </c>
      <c r="AJ42" s="66">
        <f t="shared" si="7"/>
        <v>0</v>
      </c>
      <c r="AK42" s="66">
        <f t="shared" si="8"/>
        <v>0</v>
      </c>
      <c r="AL42" s="67">
        <f t="shared" si="26"/>
        <v>0</v>
      </c>
      <c r="AM42" s="66">
        <f t="shared" si="9"/>
        <v>63</v>
      </c>
      <c r="AN42" s="66">
        <f t="shared" si="27"/>
        <v>-63</v>
      </c>
      <c r="AP42" s="68">
        <f t="shared" si="28"/>
        <v>0</v>
      </c>
      <c r="AQ42" s="68">
        <f t="shared" si="29"/>
        <v>0</v>
      </c>
      <c r="AR42" s="68">
        <f t="shared" si="10"/>
        <v>0</v>
      </c>
      <c r="AS42" s="68">
        <f t="shared" si="11"/>
        <v>0</v>
      </c>
      <c r="AT42" s="68">
        <f t="shared" si="12"/>
        <v>0</v>
      </c>
      <c r="AU42" s="69">
        <f t="shared" si="30"/>
        <v>0</v>
      </c>
      <c r="AW42"/>
    </row>
    <row r="43" spans="1:49" x14ac:dyDescent="0.2">
      <c r="A43" s="33" t="s">
        <v>71</v>
      </c>
      <c r="B43" s="71" t="s">
        <v>74</v>
      </c>
      <c r="C43" s="107">
        <v>64</v>
      </c>
      <c r="D43" s="105" t="s">
        <v>67</v>
      </c>
      <c r="E43" s="72">
        <v>0.34375</v>
      </c>
      <c r="F43" s="73">
        <v>0.70833333333333337</v>
      </c>
      <c r="G43" s="28">
        <v>196</v>
      </c>
      <c r="H43" s="106">
        <v>5.75</v>
      </c>
      <c r="I43" s="106">
        <v>3</v>
      </c>
      <c r="J43" s="22"/>
      <c r="K43" s="23">
        <f t="shared" si="0"/>
        <v>0</v>
      </c>
      <c r="L43" s="63">
        <f t="shared" si="13"/>
        <v>0</v>
      </c>
      <c r="M43" s="22"/>
      <c r="N43" s="23">
        <f t="shared" si="1"/>
        <v>0</v>
      </c>
      <c r="O43" s="24">
        <f t="shared" si="14"/>
        <v>0</v>
      </c>
      <c r="P43" s="22"/>
      <c r="Q43" s="23">
        <f t="shared" si="2"/>
        <v>0</v>
      </c>
      <c r="R43" s="24">
        <f t="shared" si="15"/>
        <v>0</v>
      </c>
      <c r="S43" s="22"/>
      <c r="T43" s="23">
        <f t="shared" si="3"/>
        <v>0</v>
      </c>
      <c r="U43" s="24">
        <f t="shared" si="16"/>
        <v>0</v>
      </c>
      <c r="V43" s="22"/>
      <c r="W43" s="23">
        <f t="shared" si="4"/>
        <v>0</v>
      </c>
      <c r="X43" s="24">
        <f t="shared" si="17"/>
        <v>0</v>
      </c>
      <c r="Y43" s="65">
        <f t="shared" si="18"/>
        <v>0</v>
      </c>
      <c r="Z43" s="65">
        <f t="shared" si="19"/>
        <v>0</v>
      </c>
      <c r="AA43" s="98">
        <f t="shared" si="20"/>
        <v>0</v>
      </c>
      <c r="AB43" s="101">
        <f t="shared" si="21"/>
        <v>0</v>
      </c>
      <c r="AC43" s="104">
        <f t="shared" si="22"/>
        <v>0</v>
      </c>
      <c r="AD43" s="75">
        <f t="shared" si="23"/>
        <v>0</v>
      </c>
      <c r="AE43" s="65">
        <f t="shared" si="24"/>
        <v>0</v>
      </c>
      <c r="AF43"/>
      <c r="AG43" s="66">
        <f t="shared" si="25"/>
        <v>0</v>
      </c>
      <c r="AH43" s="66">
        <f t="shared" si="5"/>
        <v>0</v>
      </c>
      <c r="AI43" s="66">
        <f t="shared" si="6"/>
        <v>0</v>
      </c>
      <c r="AJ43" s="66">
        <f t="shared" si="7"/>
        <v>0</v>
      </c>
      <c r="AK43" s="66">
        <f t="shared" si="8"/>
        <v>0</v>
      </c>
      <c r="AL43" s="67">
        <f t="shared" si="26"/>
        <v>0</v>
      </c>
      <c r="AM43" s="66">
        <f t="shared" si="9"/>
        <v>64</v>
      </c>
      <c r="AN43" s="66">
        <f t="shared" si="27"/>
        <v>-64</v>
      </c>
      <c r="AP43" s="68">
        <f t="shared" si="28"/>
        <v>0</v>
      </c>
      <c r="AQ43" s="68">
        <f t="shared" si="29"/>
        <v>0</v>
      </c>
      <c r="AR43" s="68">
        <f t="shared" si="10"/>
        <v>0</v>
      </c>
      <c r="AS43" s="68">
        <f t="shared" si="11"/>
        <v>0</v>
      </c>
      <c r="AT43" s="68">
        <f t="shared" si="12"/>
        <v>0</v>
      </c>
      <c r="AU43" s="69">
        <f t="shared" si="30"/>
        <v>0</v>
      </c>
      <c r="AW43"/>
    </row>
    <row r="44" spans="1:49" x14ac:dyDescent="0.2">
      <c r="A44" s="33" t="s">
        <v>48</v>
      </c>
      <c r="B44" s="71" t="s">
        <v>74</v>
      </c>
      <c r="C44" s="107">
        <v>74</v>
      </c>
      <c r="D44" s="105" t="s">
        <v>65</v>
      </c>
      <c r="E44" s="72">
        <v>0.35416666666666669</v>
      </c>
      <c r="F44" s="73">
        <v>0.625</v>
      </c>
      <c r="G44" s="28">
        <v>132</v>
      </c>
      <c r="H44" s="106">
        <v>4.75</v>
      </c>
      <c r="I44" s="106">
        <v>1.75</v>
      </c>
      <c r="J44" s="22"/>
      <c r="K44" s="23">
        <f t="shared" si="0"/>
        <v>0</v>
      </c>
      <c r="L44" s="63">
        <f t="shared" si="13"/>
        <v>0</v>
      </c>
      <c r="M44" s="22"/>
      <c r="N44" s="23">
        <f t="shared" si="1"/>
        <v>0</v>
      </c>
      <c r="O44" s="24">
        <f t="shared" si="14"/>
        <v>0</v>
      </c>
      <c r="P44" s="22"/>
      <c r="Q44" s="23">
        <f t="shared" si="2"/>
        <v>0</v>
      </c>
      <c r="R44" s="24">
        <f t="shared" si="15"/>
        <v>0</v>
      </c>
      <c r="S44" s="22"/>
      <c r="T44" s="23">
        <f t="shared" si="3"/>
        <v>0</v>
      </c>
      <c r="U44" s="24">
        <f t="shared" si="16"/>
        <v>0</v>
      </c>
      <c r="V44" s="22"/>
      <c r="W44" s="23">
        <f t="shared" si="4"/>
        <v>0</v>
      </c>
      <c r="X44" s="24">
        <f t="shared" si="17"/>
        <v>0</v>
      </c>
      <c r="Y44" s="65">
        <f t="shared" si="18"/>
        <v>0</v>
      </c>
      <c r="Z44" s="65">
        <f t="shared" si="19"/>
        <v>0</v>
      </c>
      <c r="AA44" s="98">
        <f t="shared" si="20"/>
        <v>0</v>
      </c>
      <c r="AB44" s="101">
        <f t="shared" si="21"/>
        <v>0</v>
      </c>
      <c r="AC44" s="104">
        <f t="shared" si="22"/>
        <v>0</v>
      </c>
      <c r="AD44" s="75">
        <f t="shared" si="23"/>
        <v>0</v>
      </c>
      <c r="AE44" s="65">
        <f t="shared" si="24"/>
        <v>0</v>
      </c>
      <c r="AF44"/>
      <c r="AG44" s="66">
        <f t="shared" si="25"/>
        <v>0</v>
      </c>
      <c r="AH44" s="66">
        <f t="shared" si="5"/>
        <v>0</v>
      </c>
      <c r="AI44" s="66">
        <f t="shared" si="6"/>
        <v>0</v>
      </c>
      <c r="AJ44" s="66">
        <f t="shared" si="7"/>
        <v>0</v>
      </c>
      <c r="AK44" s="66">
        <f t="shared" si="8"/>
        <v>0</v>
      </c>
      <c r="AL44" s="67">
        <f t="shared" si="26"/>
        <v>0</v>
      </c>
      <c r="AM44" s="66">
        <f t="shared" si="9"/>
        <v>74</v>
      </c>
      <c r="AN44" s="66">
        <f t="shared" si="27"/>
        <v>-74</v>
      </c>
      <c r="AP44" s="68">
        <f t="shared" si="28"/>
        <v>0</v>
      </c>
      <c r="AQ44" s="68">
        <f t="shared" si="29"/>
        <v>0</v>
      </c>
      <c r="AR44" s="68">
        <f t="shared" si="10"/>
        <v>0</v>
      </c>
      <c r="AS44" s="68">
        <f t="shared" si="11"/>
        <v>0</v>
      </c>
      <c r="AT44" s="68">
        <f t="shared" si="12"/>
        <v>0</v>
      </c>
      <c r="AU44" s="69">
        <f t="shared" si="30"/>
        <v>0</v>
      </c>
      <c r="AW44"/>
    </row>
    <row r="45" spans="1:49" x14ac:dyDescent="0.2">
      <c r="A45" s="33" t="s">
        <v>53</v>
      </c>
      <c r="B45" s="71" t="s">
        <v>74</v>
      </c>
      <c r="C45" s="107">
        <v>26</v>
      </c>
      <c r="D45" s="70" t="s">
        <v>57</v>
      </c>
      <c r="E45" s="72">
        <v>0.35416666666666669</v>
      </c>
      <c r="F45" s="73">
        <v>0.6875</v>
      </c>
      <c r="G45" s="28">
        <v>154</v>
      </c>
      <c r="H45" s="106">
        <v>5.75</v>
      </c>
      <c r="I45" s="106">
        <v>2.25</v>
      </c>
      <c r="J45" s="22"/>
      <c r="K45" s="23">
        <f t="shared" si="0"/>
        <v>0</v>
      </c>
      <c r="L45" s="63">
        <f t="shared" si="13"/>
        <v>0</v>
      </c>
      <c r="M45" s="22"/>
      <c r="N45" s="23">
        <f t="shared" si="1"/>
        <v>0</v>
      </c>
      <c r="O45" s="24">
        <f t="shared" si="14"/>
        <v>0</v>
      </c>
      <c r="P45" s="22"/>
      <c r="Q45" s="23">
        <f t="shared" si="2"/>
        <v>0</v>
      </c>
      <c r="R45" s="24">
        <f t="shared" si="15"/>
        <v>0</v>
      </c>
      <c r="S45" s="22"/>
      <c r="T45" s="23">
        <f t="shared" si="3"/>
        <v>0</v>
      </c>
      <c r="U45" s="24">
        <f t="shared" si="16"/>
        <v>0</v>
      </c>
      <c r="V45" s="22"/>
      <c r="W45" s="23">
        <f t="shared" si="4"/>
        <v>0</v>
      </c>
      <c r="X45" s="24">
        <f t="shared" si="17"/>
        <v>0</v>
      </c>
      <c r="Y45" s="65">
        <f t="shared" si="18"/>
        <v>0</v>
      </c>
      <c r="Z45" s="65">
        <f t="shared" si="19"/>
        <v>0</v>
      </c>
      <c r="AA45" s="98">
        <f t="shared" si="20"/>
        <v>0</v>
      </c>
      <c r="AB45" s="101">
        <f t="shared" si="21"/>
        <v>0</v>
      </c>
      <c r="AC45" s="104">
        <f t="shared" si="22"/>
        <v>0</v>
      </c>
      <c r="AD45" s="75">
        <f t="shared" si="23"/>
        <v>0</v>
      </c>
      <c r="AE45" s="65">
        <f t="shared" si="24"/>
        <v>0</v>
      </c>
      <c r="AF45"/>
      <c r="AG45" s="66">
        <f t="shared" si="25"/>
        <v>0</v>
      </c>
      <c r="AH45" s="66">
        <f t="shared" si="5"/>
        <v>0</v>
      </c>
      <c r="AI45" s="66">
        <f t="shared" si="6"/>
        <v>0</v>
      </c>
      <c r="AJ45" s="66">
        <f t="shared" si="7"/>
        <v>0</v>
      </c>
      <c r="AK45" s="66">
        <f t="shared" si="8"/>
        <v>0</v>
      </c>
      <c r="AL45" s="67">
        <f t="shared" si="26"/>
        <v>0</v>
      </c>
      <c r="AM45" s="66">
        <f t="shared" si="9"/>
        <v>26</v>
      </c>
      <c r="AN45" s="66">
        <f t="shared" si="27"/>
        <v>-26</v>
      </c>
      <c r="AP45" s="68">
        <f t="shared" si="28"/>
        <v>0</v>
      </c>
      <c r="AQ45" s="68">
        <f t="shared" si="29"/>
        <v>0</v>
      </c>
      <c r="AR45" s="68">
        <f t="shared" si="10"/>
        <v>0</v>
      </c>
      <c r="AS45" s="68">
        <f t="shared" si="11"/>
        <v>0</v>
      </c>
      <c r="AT45" s="68">
        <f t="shared" si="12"/>
        <v>0</v>
      </c>
      <c r="AU45" s="69">
        <f t="shared" si="30"/>
        <v>0</v>
      </c>
      <c r="AW45"/>
    </row>
    <row r="46" spans="1:49" ht="13.5" thickBot="1" x14ac:dyDescent="0.25">
      <c r="A46" s="33" t="s">
        <v>83</v>
      </c>
      <c r="B46" s="71" t="s">
        <v>74</v>
      </c>
      <c r="C46" s="107">
        <v>65</v>
      </c>
      <c r="D46" s="105" t="s">
        <v>64</v>
      </c>
      <c r="E46" s="72">
        <v>0.35416666666666669</v>
      </c>
      <c r="F46" s="73">
        <v>0.6875</v>
      </c>
      <c r="G46" s="28">
        <v>238</v>
      </c>
      <c r="H46" s="106">
        <v>5</v>
      </c>
      <c r="I46" s="106">
        <v>3</v>
      </c>
      <c r="J46" s="22"/>
      <c r="K46" s="23">
        <f t="shared" si="0"/>
        <v>0</v>
      </c>
      <c r="L46" s="63">
        <f t="shared" si="13"/>
        <v>0</v>
      </c>
      <c r="M46" s="22"/>
      <c r="N46" s="23">
        <f t="shared" si="1"/>
        <v>0</v>
      </c>
      <c r="O46" s="24">
        <f t="shared" si="14"/>
        <v>0</v>
      </c>
      <c r="P46" s="22"/>
      <c r="Q46" s="23">
        <f t="shared" si="2"/>
        <v>0</v>
      </c>
      <c r="R46" s="24">
        <f t="shared" si="15"/>
        <v>0</v>
      </c>
      <c r="S46" s="22"/>
      <c r="T46" s="23">
        <f t="shared" si="3"/>
        <v>0</v>
      </c>
      <c r="U46" s="24">
        <f t="shared" si="16"/>
        <v>0</v>
      </c>
      <c r="V46" s="22"/>
      <c r="W46" s="23">
        <f t="shared" si="4"/>
        <v>0</v>
      </c>
      <c r="X46" s="24">
        <f t="shared" si="17"/>
        <v>0</v>
      </c>
      <c r="Y46" s="65">
        <f t="shared" si="18"/>
        <v>0</v>
      </c>
      <c r="Z46" s="65">
        <f t="shared" si="19"/>
        <v>0</v>
      </c>
      <c r="AA46" s="98">
        <f t="shared" si="20"/>
        <v>0</v>
      </c>
      <c r="AB46" s="101">
        <f t="shared" si="21"/>
        <v>0</v>
      </c>
      <c r="AC46" s="104">
        <f t="shared" si="22"/>
        <v>0</v>
      </c>
      <c r="AD46" s="75">
        <f t="shared" si="23"/>
        <v>0</v>
      </c>
      <c r="AE46" s="65">
        <f t="shared" si="24"/>
        <v>0</v>
      </c>
      <c r="AF46"/>
      <c r="AG46" s="66">
        <f t="shared" si="25"/>
        <v>0</v>
      </c>
      <c r="AH46" s="66">
        <f t="shared" si="5"/>
        <v>0</v>
      </c>
      <c r="AI46" s="66">
        <f t="shared" si="6"/>
        <v>0</v>
      </c>
      <c r="AJ46" s="66">
        <f t="shared" si="7"/>
        <v>0</v>
      </c>
      <c r="AK46" s="66">
        <f t="shared" si="8"/>
        <v>0</v>
      </c>
      <c r="AL46" s="67">
        <f t="shared" si="26"/>
        <v>0</v>
      </c>
      <c r="AM46" s="66">
        <f t="shared" si="9"/>
        <v>65</v>
      </c>
      <c r="AN46" s="66">
        <f t="shared" si="27"/>
        <v>-65</v>
      </c>
      <c r="AP46" s="68">
        <f t="shared" si="28"/>
        <v>0</v>
      </c>
      <c r="AQ46" s="68">
        <f t="shared" si="29"/>
        <v>0</v>
      </c>
      <c r="AR46" s="68">
        <f t="shared" si="10"/>
        <v>0</v>
      </c>
      <c r="AS46" s="68">
        <f t="shared" si="11"/>
        <v>0</v>
      </c>
      <c r="AT46" s="68">
        <f t="shared" si="12"/>
        <v>0</v>
      </c>
      <c r="AU46" s="69">
        <f t="shared" si="30"/>
        <v>0</v>
      </c>
      <c r="AW46"/>
    </row>
    <row r="47" spans="1:49" ht="13.5" thickBot="1" x14ac:dyDescent="0.25">
      <c r="A47" s="7" t="s">
        <v>85</v>
      </c>
      <c r="B47" s="8"/>
      <c r="C47" s="32"/>
      <c r="D47" s="9"/>
      <c r="E47" s="9"/>
      <c r="F47" s="9"/>
      <c r="G47" s="9"/>
      <c r="H47" s="9"/>
      <c r="I47" s="30"/>
      <c r="J47" s="42"/>
      <c r="K47" s="43">
        <f>SUM(K15:K46)</f>
        <v>0</v>
      </c>
      <c r="L47" s="43">
        <f>SUM(L15:L46)</f>
        <v>0</v>
      </c>
      <c r="M47" s="45"/>
      <c r="N47" s="43">
        <f>SUM(N15:N46)</f>
        <v>0</v>
      </c>
      <c r="O47" s="44">
        <f>SUM(O15:O46)</f>
        <v>0</v>
      </c>
      <c r="P47" s="45"/>
      <c r="Q47" s="43">
        <f>SUM(Q15:Q46)</f>
        <v>0</v>
      </c>
      <c r="R47" s="44">
        <f>SUM(R15:R46)</f>
        <v>0</v>
      </c>
      <c r="S47" s="42"/>
      <c r="T47" s="43">
        <f>SUM(T15:T46)</f>
        <v>0</v>
      </c>
      <c r="U47" s="44">
        <f>SUM(U15:U46)</f>
        <v>0</v>
      </c>
      <c r="V47" s="42"/>
      <c r="W47" s="46">
        <f>SUM(W15:W46)</f>
        <v>0</v>
      </c>
      <c r="X47" s="47">
        <f>SUM(X15:X46)</f>
        <v>0</v>
      </c>
      <c r="Y47" s="78">
        <f>SUM(Y15:Y46)</f>
        <v>0</v>
      </c>
      <c r="Z47" s="78"/>
      <c r="AA47" s="99"/>
      <c r="AB47" s="102"/>
      <c r="AC47" s="78"/>
      <c r="AD47" s="46"/>
      <c r="AE47" s="78">
        <f>SUM(AE15:AE46)</f>
        <v>0</v>
      </c>
      <c r="AF47"/>
      <c r="AG47" s="37"/>
      <c r="AW47"/>
    </row>
    <row r="48" spans="1:49" x14ac:dyDescent="0.2">
      <c r="K48" s="5"/>
      <c r="L48" s="5"/>
      <c r="M48" s="5"/>
      <c r="N48" s="4"/>
      <c r="O48" s="5"/>
      <c r="P48" s="5"/>
      <c r="Q48" s="4"/>
      <c r="R48" s="5"/>
      <c r="S48" s="5"/>
      <c r="T48" s="5"/>
      <c r="U48" s="5"/>
      <c r="V48" s="5"/>
      <c r="W48" s="5"/>
      <c r="X48" s="39"/>
      <c r="Y48" s="39"/>
    </row>
    <row r="49" spans="1:49" ht="13.5" thickBot="1" x14ac:dyDescent="0.25"/>
    <row r="50" spans="1:49" ht="15.75" thickBot="1" x14ac:dyDescent="0.25">
      <c r="A50" s="48" t="s">
        <v>23</v>
      </c>
      <c r="B50" s="49"/>
      <c r="C50" s="50"/>
      <c r="D50" s="49"/>
      <c r="E50" s="49"/>
      <c r="F50" s="49"/>
      <c r="G50" s="49"/>
      <c r="H50" s="49"/>
      <c r="I50" s="49"/>
      <c r="J50" s="49"/>
      <c r="K50" s="49"/>
      <c r="L50" s="49"/>
      <c r="M50" s="49"/>
      <c r="N50" s="51"/>
      <c r="O50" s="52"/>
      <c r="P50" s="9"/>
      <c r="Q50" s="9"/>
      <c r="R50" s="9"/>
      <c r="S50" s="9"/>
      <c r="T50" s="9"/>
      <c r="U50" s="9"/>
      <c r="V50" s="9"/>
      <c r="W50" s="8"/>
      <c r="X50" s="8"/>
      <c r="Y50" s="8"/>
      <c r="Z50" s="38"/>
      <c r="AA50" s="38"/>
      <c r="AB50" s="38"/>
      <c r="AC50" s="38"/>
      <c r="AD50" s="38"/>
      <c r="AE50" s="53">
        <f>AE47</f>
        <v>0</v>
      </c>
      <c r="AF50"/>
      <c r="AG50" s="37"/>
      <c r="AW50"/>
    </row>
    <row r="52" spans="1:49" x14ac:dyDescent="0.2">
      <c r="A52" s="40"/>
    </row>
    <row r="53" spans="1:49" x14ac:dyDescent="0.2">
      <c r="A53" s="40"/>
    </row>
    <row r="54" spans="1:49" x14ac:dyDescent="0.2">
      <c r="A54" s="41" t="s">
        <v>19</v>
      </c>
      <c r="B54" s="125"/>
      <c r="C54" s="126"/>
      <c r="D54" s="126"/>
      <c r="E54" s="126"/>
      <c r="F54" s="127"/>
    </row>
    <row r="55" spans="1:49" ht="77.25" customHeight="1" x14ac:dyDescent="0.2">
      <c r="A55" s="41" t="s">
        <v>20</v>
      </c>
      <c r="B55" s="125"/>
      <c r="C55" s="126"/>
      <c r="D55" s="126"/>
      <c r="E55" s="126"/>
      <c r="F55" s="127"/>
    </row>
    <row r="56" spans="1:49" x14ac:dyDescent="0.2">
      <c r="A56" s="41" t="s">
        <v>21</v>
      </c>
      <c r="B56" s="125"/>
      <c r="C56" s="126"/>
      <c r="D56" s="126"/>
      <c r="E56" s="126"/>
      <c r="F56" s="127"/>
    </row>
    <row r="57" spans="1:49" x14ac:dyDescent="0.2">
      <c r="A57" s="41" t="s">
        <v>22</v>
      </c>
      <c r="B57" s="125"/>
      <c r="C57" s="126"/>
      <c r="D57" s="126"/>
      <c r="E57" s="126"/>
      <c r="F57" s="127"/>
    </row>
  </sheetData>
  <autoFilter ref="A14:AW47" xr:uid="{00000000-0001-0000-0000-000000000000}"/>
  <mergeCells count="31">
    <mergeCell ref="AP13:AU13"/>
    <mergeCell ref="J5:K5"/>
    <mergeCell ref="J6:K6"/>
    <mergeCell ref="J7:K7"/>
    <mergeCell ref="J8:K8"/>
    <mergeCell ref="J9:K9"/>
    <mergeCell ref="J11:K11"/>
    <mergeCell ref="P5:T5"/>
    <mergeCell ref="AL13:AN13"/>
    <mergeCell ref="C5:D5"/>
    <mergeCell ref="F11:G11"/>
    <mergeCell ref="M6:N10"/>
    <mergeCell ref="C6:D6"/>
    <mergeCell ref="C7:D7"/>
    <mergeCell ref="F6:G6"/>
    <mergeCell ref="F7:G7"/>
    <mergeCell ref="F8:G8"/>
    <mergeCell ref="C8:D8"/>
    <mergeCell ref="C9:D9"/>
    <mergeCell ref="F9:G9"/>
    <mergeCell ref="F10:G10"/>
    <mergeCell ref="F5:G5"/>
    <mergeCell ref="M5:N5"/>
    <mergeCell ref="M11:N11"/>
    <mergeCell ref="B56:F56"/>
    <mergeCell ref="B57:F57"/>
    <mergeCell ref="J10:K10"/>
    <mergeCell ref="C10:D10"/>
    <mergeCell ref="C11:D11"/>
    <mergeCell ref="B54:F54"/>
    <mergeCell ref="B55:F55"/>
  </mergeCells>
  <phoneticPr fontId="3" type="noConversion"/>
  <conditionalFormatting sqref="AN15:AN46">
    <cfRule type="cellIs" dxfId="0" priority="12" operator="lessThan">
      <formula>0</formula>
    </cfRule>
  </conditionalFormatting>
  <pageMargins left="0.78740157480314965" right="0" top="0.23622047244094491" bottom="0.15748031496062992" header="0.51181102362204722" footer="0.51181102362204722"/>
  <pageSetup paperSize="8" scale="49" orientation="landscape" r:id="rId1"/>
  <headerFooter alignWithMargins="0">
    <oddFooter>&amp;F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35390-BFE5-4257-BD31-22AB04C2FBAD}">
  <sheetPr>
    <tabColor rgb="FF92D050"/>
  </sheetPr>
  <dimension ref="A1:AF24"/>
  <sheetViews>
    <sheetView workbookViewId="0"/>
  </sheetViews>
  <sheetFormatPr defaultRowHeight="12.75" x14ac:dyDescent="0.2"/>
  <cols>
    <col min="1" max="1" width="25.85546875" customWidth="1"/>
    <col min="2" max="2" width="104.140625" customWidth="1"/>
  </cols>
  <sheetData>
    <row r="1" spans="1:32" ht="18" x14ac:dyDescent="0.25">
      <c r="A1" s="1" t="s">
        <v>87</v>
      </c>
    </row>
    <row r="3" spans="1:32" x14ac:dyDescent="0.2">
      <c r="A3" s="3" t="s">
        <v>110</v>
      </c>
      <c r="C3" s="29"/>
      <c r="X3" s="37"/>
      <c r="Y3" s="37"/>
      <c r="Z3" s="37"/>
      <c r="AA3" s="37"/>
      <c r="AB3" s="37"/>
      <c r="AC3" s="37"/>
      <c r="AD3" s="37"/>
      <c r="AE3" s="37"/>
      <c r="AF3" s="37"/>
    </row>
    <row r="4" spans="1:32" x14ac:dyDescent="0.2">
      <c r="C4" s="29"/>
      <c r="X4" s="37"/>
      <c r="Y4" s="37"/>
      <c r="Z4" s="37"/>
      <c r="AA4" s="37"/>
      <c r="AB4" s="37"/>
      <c r="AC4" s="37"/>
      <c r="AD4" s="37"/>
      <c r="AE4" s="37"/>
      <c r="AF4" s="37"/>
    </row>
    <row r="5" spans="1:32" x14ac:dyDescent="0.2">
      <c r="A5" s="110" t="s">
        <v>96</v>
      </c>
      <c r="C5" s="29"/>
      <c r="X5" s="37"/>
      <c r="Y5" s="37"/>
      <c r="Z5" s="37"/>
      <c r="AA5" s="37"/>
      <c r="AB5" s="37"/>
      <c r="AC5" s="37"/>
      <c r="AD5" s="37"/>
      <c r="AE5" s="37"/>
      <c r="AF5" s="37"/>
    </row>
    <row r="6" spans="1:32" ht="13.5" thickBot="1" x14ac:dyDescent="0.25">
      <c r="A6" s="82"/>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row>
    <row r="7" spans="1:32" ht="91.5" customHeight="1" x14ac:dyDescent="0.2">
      <c r="A7" s="162" t="s">
        <v>100</v>
      </c>
      <c r="B7" s="163"/>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row>
    <row r="8" spans="1:32" ht="42" customHeight="1" thickBot="1" x14ac:dyDescent="0.25">
      <c r="A8" s="164" t="s">
        <v>42</v>
      </c>
      <c r="B8" s="165"/>
      <c r="C8" s="82"/>
      <c r="D8" s="82"/>
      <c r="E8" s="82"/>
      <c r="F8" s="82"/>
      <c r="G8" s="82"/>
      <c r="H8" s="82"/>
      <c r="I8" s="82"/>
      <c r="J8" s="82"/>
      <c r="K8" s="82"/>
      <c r="L8" s="82"/>
      <c r="M8" s="82"/>
      <c r="N8" s="82"/>
      <c r="O8" s="82"/>
      <c r="P8" s="82"/>
      <c r="Q8" s="82"/>
      <c r="R8" s="82"/>
      <c r="S8" s="82"/>
      <c r="T8" s="82"/>
      <c r="U8" s="82"/>
      <c r="V8" s="82"/>
      <c r="W8" s="82"/>
      <c r="X8" s="82"/>
      <c r="Y8" s="82"/>
      <c r="Z8" s="82"/>
      <c r="AA8" s="82"/>
      <c r="AB8" s="82"/>
      <c r="AC8" s="82"/>
      <c r="AD8" s="82"/>
      <c r="AE8" s="82"/>
      <c r="AF8" s="82"/>
    </row>
    <row r="9" spans="1:32" x14ac:dyDescent="0.2">
      <c r="A9" s="82"/>
      <c r="B9" s="82"/>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row>
    <row r="11" spans="1:32" x14ac:dyDescent="0.2">
      <c r="A11" s="110" t="s">
        <v>99</v>
      </c>
    </row>
    <row r="12" spans="1:32" ht="13.5" thickBot="1" x14ac:dyDescent="0.25"/>
    <row r="13" spans="1:32" ht="13.5" thickBot="1" x14ac:dyDescent="0.25">
      <c r="A13" s="115" t="s">
        <v>97</v>
      </c>
      <c r="B13" s="111" t="s">
        <v>98</v>
      </c>
    </row>
    <row r="14" spans="1:32" ht="63.75" x14ac:dyDescent="0.2">
      <c r="A14" s="116" t="s">
        <v>88</v>
      </c>
      <c r="B14" s="112" t="s">
        <v>95</v>
      </c>
    </row>
    <row r="15" spans="1:32" ht="140.25" x14ac:dyDescent="0.2">
      <c r="A15" s="117" t="s">
        <v>89</v>
      </c>
      <c r="B15" s="113" t="s">
        <v>90</v>
      </c>
    </row>
    <row r="16" spans="1:32" ht="38.25" x14ac:dyDescent="0.2">
      <c r="A16" s="117" t="s">
        <v>91</v>
      </c>
      <c r="B16" s="114" t="s">
        <v>94</v>
      </c>
    </row>
    <row r="17" spans="1:2" ht="25.5" x14ac:dyDescent="0.2">
      <c r="A17" s="117" t="s">
        <v>92</v>
      </c>
      <c r="B17" s="113" t="s">
        <v>93</v>
      </c>
    </row>
    <row r="18" spans="1:2" ht="26.25" thickBot="1" x14ac:dyDescent="0.25">
      <c r="A18" s="119" t="s">
        <v>55</v>
      </c>
      <c r="B18" s="118" t="s">
        <v>101</v>
      </c>
    </row>
    <row r="21" spans="1:2" x14ac:dyDescent="0.2">
      <c r="A21" s="110" t="s">
        <v>104</v>
      </c>
    </row>
    <row r="22" spans="1:2" ht="13.5" thickBot="1" x14ac:dyDescent="0.25"/>
    <row r="23" spans="1:2" ht="51" x14ac:dyDescent="0.2">
      <c r="A23" s="120" t="s">
        <v>105</v>
      </c>
      <c r="B23" s="121" t="s">
        <v>106</v>
      </c>
    </row>
    <row r="24" spans="1:2" ht="39" thickBot="1" x14ac:dyDescent="0.25">
      <c r="A24" s="119" t="s">
        <v>107</v>
      </c>
      <c r="B24" s="122" t="s">
        <v>108</v>
      </c>
    </row>
  </sheetData>
  <mergeCells count="2">
    <mergeCell ref="A7:B7"/>
    <mergeCell ref="A8:B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ABCF63-1E6A-462C-A793-6DCB64699D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0E2EB0-0992-48F9-BEF4-065F194F0E03}">
  <ds:schemaRefs>
    <ds:schemaRef ds:uri="5d807127-6dfe-4777-9fc9-8a2ccfc388c3"/>
    <ds:schemaRef ds:uri="http://schemas.microsoft.com/office/2006/metadata/properties"/>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infopath/2007/PartnerControls"/>
    <ds:schemaRef ds:uri="http://purl.org/dc/terms/"/>
    <ds:schemaRef ds:uri="46c995e6-7f53-48aa-a5ad-a9d38912b46a"/>
    <ds:schemaRef ds:uri="http://www.w3.org/XML/1998/namespace"/>
  </ds:schemaRefs>
</ds:datastoreItem>
</file>

<file path=customXml/itemProps3.xml><?xml version="1.0" encoding="utf-8"?>
<ds:datastoreItem xmlns:ds="http://schemas.openxmlformats.org/officeDocument/2006/customXml" ds:itemID="{0027E213-DC0A-456D-B03B-C8FE5486BC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Calculatieblad</vt:lpstr>
      <vt:lpstr>Toelichting Calculatieblad</vt:lpstr>
      <vt:lpstr>Calculatieblad!Afdrukbereik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dc:creator>
  <cp:lastModifiedBy>Ramon Nieuwenhuizen</cp:lastModifiedBy>
  <cp:lastPrinted>2019-09-03T10:33:30Z</cp:lastPrinted>
  <dcterms:created xsi:type="dcterms:W3CDTF">2010-01-15T14:53:07Z</dcterms:created>
  <dcterms:modified xsi:type="dcterms:W3CDTF">2022-12-14T14:19:16Z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