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Onderwijsgroep Amersfoort/MFP's 2023/aanbestedingsdocument en bijlagen/concept/"/>
    </mc:Choice>
  </mc:AlternateContent>
  <xr:revisionPtr revIDLastSave="0" documentId="13_ncr:1_{AC679006-D833-C643-8592-3445648599CB}" xr6:coauthVersionLast="47" xr6:coauthVersionMax="47" xr10:uidLastSave="{00000000-0000-0000-0000-000000000000}"/>
  <bookViews>
    <workbookView xWindow="29440" yWindow="500" windowWidth="40800" windowHeight="20780" activeTab="1" xr2:uid="{00000000-000D-0000-FFFF-FFFF00000000}"/>
  </bookViews>
  <sheets>
    <sheet name="Werkblad A" sheetId="4" r:id="rId1"/>
    <sheet name="Prijzenblad" sheetId="1" r:id="rId2"/>
    <sheet name="Retourneerrecht" sheetId="2" r:id="rId3"/>
    <sheet name="huidige machinepark" sheetId="5" r:id="rId4"/>
  </sheets>
  <definedNames>
    <definedName name="Invullen">Prijzenblad!$A$158:$C$158</definedName>
  </definedNames>
  <calcPr calcId="191028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24" i="1" l="1"/>
  <c r="F124" i="1"/>
  <c r="E124" i="1"/>
  <c r="D124" i="1"/>
  <c r="C123" i="1"/>
  <c r="A123" i="1"/>
  <c r="G83" i="1"/>
  <c r="F83" i="1"/>
  <c r="E83" i="1"/>
  <c r="D83" i="1"/>
  <c r="C82" i="1"/>
  <c r="A82" i="1"/>
  <c r="G23" i="1"/>
  <c r="F23" i="1"/>
  <c r="E23" i="1"/>
  <c r="D23" i="1"/>
  <c r="C122" i="1"/>
  <c r="A122" i="1"/>
  <c r="C81" i="1"/>
  <c r="A81" i="1"/>
  <c r="C5" i="2"/>
  <c r="C121" i="1"/>
  <c r="A121" i="1"/>
  <c r="C80" i="1"/>
  <c r="A80" i="1"/>
  <c r="D136" i="1"/>
  <c r="C120" i="1"/>
  <c r="A120" i="1"/>
  <c r="C119" i="1"/>
  <c r="A119" i="1"/>
  <c r="C118" i="1"/>
  <c r="A118" i="1"/>
  <c r="C117" i="1"/>
  <c r="A117" i="1"/>
  <c r="C116" i="1"/>
  <c r="A116" i="1"/>
  <c r="C115" i="1"/>
  <c r="A115" i="1"/>
  <c r="C114" i="1"/>
  <c r="A114" i="1"/>
  <c r="C113" i="1"/>
  <c r="A113" i="1"/>
  <c r="C112" i="1"/>
  <c r="A112" i="1"/>
  <c r="C111" i="1"/>
  <c r="A111" i="1"/>
  <c r="D33" i="1"/>
  <c r="D34" i="1"/>
  <c r="D35" i="1"/>
  <c r="D93" i="1"/>
  <c r="D94" i="1"/>
  <c r="D95" i="1"/>
  <c r="A95" i="1"/>
  <c r="A136" i="1"/>
  <c r="C79" i="1"/>
  <c r="C78" i="1"/>
  <c r="C77" i="1"/>
  <c r="C76" i="1"/>
  <c r="C75" i="1"/>
  <c r="C74" i="1"/>
  <c r="C73" i="1"/>
  <c r="C72" i="1"/>
  <c r="C71" i="1"/>
  <c r="C70" i="1"/>
  <c r="A79" i="1"/>
  <c r="A78" i="1"/>
  <c r="A77" i="1"/>
  <c r="A76" i="1"/>
  <c r="A75" i="1"/>
  <c r="A74" i="1"/>
  <c r="A73" i="1"/>
  <c r="A72" i="1"/>
  <c r="A71" i="1"/>
  <c r="A70" i="1"/>
  <c r="G64" i="1"/>
  <c r="F64" i="1"/>
  <c r="E64" i="1"/>
  <c r="D64" i="1"/>
  <c r="D25" i="1"/>
  <c r="D126" i="1"/>
  <c r="E25" i="1"/>
  <c r="F25" i="1"/>
  <c r="F85" i="1"/>
  <c r="G25" i="1"/>
  <c r="G85" i="1"/>
  <c r="G88" i="1"/>
  <c r="G89" i="1"/>
  <c r="C41" i="1"/>
  <c r="E41" i="1"/>
  <c r="C42" i="1"/>
  <c r="E42" i="1"/>
  <c r="D38" i="1"/>
  <c r="D45" i="1"/>
  <c r="D49" i="1"/>
  <c r="E145" i="1"/>
  <c r="E146" i="1"/>
  <c r="D134" i="1"/>
  <c r="D135" i="1"/>
  <c r="G3" i="1"/>
  <c r="G27" i="1"/>
  <c r="F3" i="1"/>
  <c r="F104" i="1"/>
  <c r="E3" i="1"/>
  <c r="E87" i="1"/>
  <c r="G87" i="1"/>
  <c r="D3" i="1"/>
  <c r="D104" i="1"/>
  <c r="F13" i="4"/>
  <c r="B13" i="4"/>
  <c r="E13" i="4"/>
  <c r="B12" i="4"/>
  <c r="B9" i="4"/>
  <c r="A94" i="1"/>
  <c r="A135" i="1"/>
  <c r="A108" i="1"/>
  <c r="A67" i="1"/>
  <c r="C4" i="2"/>
  <c r="C14" i="2"/>
  <c r="C15" i="2"/>
  <c r="B14" i="4"/>
  <c r="A93" i="1"/>
  <c r="A134" i="1"/>
  <c r="A92" i="1"/>
  <c r="A133" i="1"/>
  <c r="A106" i="1"/>
  <c r="A107" i="1"/>
  <c r="A105" i="1"/>
  <c r="A65" i="1"/>
  <c r="A66" i="1"/>
  <c r="A64" i="1"/>
  <c r="C105" i="1"/>
  <c r="B15" i="2"/>
  <c r="D85" i="1"/>
  <c r="D87" i="1"/>
  <c r="D63" i="1"/>
  <c r="C3" i="2"/>
  <c r="C7" i="2"/>
  <c r="C10" i="2"/>
  <c r="C13" i="2"/>
  <c r="F88" i="1"/>
  <c r="F89" i="1"/>
  <c r="F126" i="1"/>
  <c r="F129" i="1"/>
  <c r="F130" i="1"/>
  <c r="G104" i="1"/>
  <c r="G128" i="1"/>
  <c r="D137" i="1"/>
  <c r="G63" i="1"/>
  <c r="G28" i="1"/>
  <c r="G29" i="1"/>
  <c r="E104" i="1"/>
  <c r="E27" i="1"/>
  <c r="D88" i="1"/>
  <c r="D89" i="1"/>
  <c r="D129" i="1"/>
  <c r="D130" i="1"/>
  <c r="G126" i="1"/>
  <c r="G129" i="1"/>
  <c r="G130" i="1"/>
  <c r="D36" i="1"/>
  <c r="C100" i="1"/>
  <c r="C141" i="1"/>
  <c r="C99" i="1"/>
  <c r="C140" i="1"/>
  <c r="C49" i="1"/>
  <c r="C57" i="1"/>
  <c r="F63" i="1"/>
  <c r="F87" i="1"/>
  <c r="F27" i="1"/>
  <c r="E128" i="1"/>
  <c r="D96" i="1"/>
  <c r="C50" i="1"/>
  <c r="C58" i="1"/>
  <c r="C46" i="1"/>
  <c r="C54" i="1"/>
  <c r="F28" i="1"/>
  <c r="F29" i="1"/>
  <c r="E63" i="1"/>
  <c r="F128" i="1"/>
  <c r="B147" i="1"/>
  <c r="E28" i="1"/>
  <c r="E29" i="1"/>
  <c r="D53" i="1"/>
  <c r="D57" i="1"/>
  <c r="E126" i="1"/>
  <c r="E129" i="1"/>
  <c r="E130" i="1"/>
  <c r="C45" i="1"/>
  <c r="D28" i="1"/>
  <c r="D29" i="1"/>
  <c r="D27" i="1"/>
  <c r="D128" i="1"/>
  <c r="E85" i="1"/>
  <c r="E88" i="1"/>
  <c r="E89" i="1"/>
  <c r="D90" i="1"/>
  <c r="D46" i="1"/>
  <c r="E57" i="1"/>
  <c r="C16" i="2"/>
  <c r="E46" i="1"/>
  <c r="D99" i="1"/>
  <c r="E99" i="1"/>
  <c r="D131" i="1"/>
  <c r="E49" i="1"/>
  <c r="D30" i="1"/>
  <c r="D50" i="1"/>
  <c r="E45" i="1"/>
  <c r="C53" i="1"/>
  <c r="E53" i="1"/>
  <c r="D140" i="1"/>
  <c r="E140" i="1"/>
  <c r="D54" i="1"/>
  <c r="E50" i="1"/>
  <c r="D58" i="1"/>
  <c r="E54" i="1"/>
  <c r="D100" i="1"/>
  <c r="E58" i="1"/>
  <c r="B60" i="1"/>
  <c r="D141" i="1"/>
  <c r="E141" i="1"/>
  <c r="B142" i="1"/>
  <c r="E100" i="1"/>
  <c r="B101" i="1"/>
  <c r="C149" i="1"/>
</calcChain>
</file>

<file path=xl/sharedStrings.xml><?xml version="1.0" encoding="utf-8"?>
<sst xmlns="http://schemas.openxmlformats.org/spreadsheetml/2006/main" count="382" uniqueCount="115">
  <si>
    <t>OMVANG VAN LEVERING</t>
  </si>
  <si>
    <t>werkelijk verbruik</t>
  </si>
  <si>
    <t>Periode</t>
  </si>
  <si>
    <t>zwart-wit</t>
  </si>
  <si>
    <t>full color</t>
  </si>
  <si>
    <t>Totaal:</t>
  </si>
  <si>
    <t>gemiddeld per jaar</t>
  </si>
  <si>
    <t>volume zwart-wit per jaar</t>
  </si>
  <si>
    <t>volume FC per jaar</t>
  </si>
  <si>
    <t>Prijzenblad - alle groene cellen dient inschrijver in te vullen!</t>
  </si>
  <si>
    <t>Eerste 60 maanden</t>
  </si>
  <si>
    <t>Omschrijving</t>
  </si>
  <si>
    <t>Aangeboden type/ model:</t>
  </si>
  <si>
    <t xml:space="preserve">Aangeboden type: </t>
  </si>
  <si>
    <t>&lt;&lt;&gt;&gt;</t>
  </si>
  <si>
    <t>HUURPRIJS per type per maand</t>
  </si>
  <si>
    <t xml:space="preserve">SOFTWARE per type per maand </t>
  </si>
  <si>
    <t>OPTIES</t>
  </si>
  <si>
    <t>Prijs per machine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</si>
  <si>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</si>
  <si>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</si>
  <si>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</si>
  <si>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</si>
  <si>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</si>
  <si>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TOTAALKOSTEN PER TYPE MACHINE 60 maanden</t>
  </si>
  <si>
    <t xml:space="preserve">Totaalkosten </t>
  </si>
  <si>
    <t>Opgave prijs per maand</t>
  </si>
  <si>
    <t>Totaal 60 maanden</t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</si>
  <si>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</si>
  <si>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</si>
  <si>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</si>
  <si>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</si>
  <si>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</si>
  <si>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</si>
  <si>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>TOTAALKOSTEN AFDRUKKEN eerste 60 maanden</t>
  </si>
  <si>
    <t xml:space="preserve">Eerste optiejaar </t>
  </si>
  <si>
    <t>TOTAALKOSTEN PER TYPE MACHINE EERSTE OPTIEJAAR</t>
  </si>
  <si>
    <t>TOTAAL (alle machines) eerste optiejaar</t>
  </si>
  <si>
    <t>Totaal eerste optiejaar</t>
  </si>
  <si>
    <t>TOTAALKOSTEN AFDRUKKEN eerste optiejaar</t>
  </si>
  <si>
    <t xml:space="preserve">Tweede optiejaar </t>
  </si>
  <si>
    <t>TOTAALKOSTEN PER TYPE MACHINE TWEEDE OPTIEJAAR</t>
  </si>
  <si>
    <t>TOTAAL (alle machines) tweede optiejaar</t>
  </si>
  <si>
    <t>opgave prijs per maand</t>
  </si>
  <si>
    <t>totaal tweede optiejaar</t>
  </si>
  <si>
    <t>TOTAALKOSTEN AFDRUKKEN tweede optiejaar</t>
  </si>
  <si>
    <t>opgave totaalprijs  per maand</t>
  </si>
  <si>
    <t>Kosten interne verhuizingen MFP's</t>
  </si>
  <si>
    <t>prijs per verhuizing</t>
  </si>
  <si>
    <t>Kosten externe verhuizingen MFP's</t>
  </si>
  <si>
    <t xml:space="preserve">TOTAALKOSTEN VERHUIZINGEN </t>
  </si>
  <si>
    <t>Totaal som ten behoeve van prijsbeoordeling</t>
  </si>
  <si>
    <t>De totaalsom is opgebouwd uit de som van de HUUR/OPTIES/ SOFTWARE/ AFDRUKKEN EN VERHUIZINGEN voor de eerste 60 maanden + het eerste optiejaar + het tweede optiejaar.</t>
  </si>
  <si>
    <t>Naam Inschrijver</t>
  </si>
  <si>
    <t>Contractvolume</t>
  </si>
  <si>
    <t>Invullen</t>
  </si>
  <si>
    <t>Retourneerrecht 10% van het intiele huurbedrag machines + opties</t>
  </si>
  <si>
    <t>JA</t>
  </si>
  <si>
    <t>NEE</t>
  </si>
  <si>
    <t>VOORBEELDBEREKENING BIJ 10% retourneerrecht</t>
  </si>
  <si>
    <t>FICTIEVE INITIELE BESTELLING</t>
  </si>
  <si>
    <t>Type 1</t>
  </si>
  <si>
    <t>aantal machines</t>
  </si>
  <si>
    <t>per machine</t>
  </si>
  <si>
    <t>machine gerelateerde opties en software</t>
  </si>
  <si>
    <t>looptijd in maanden</t>
  </si>
  <si>
    <r>
      <t xml:space="preserve">TOTAAL HUURBEDRAG </t>
    </r>
    <r>
      <rPr>
        <i/>
        <sz val="8"/>
        <color theme="1"/>
        <rFont val="Verdana"/>
        <family val="2"/>
      </rPr>
      <t>(incl. opties en machine gerelateerde software)</t>
    </r>
  </si>
  <si>
    <t>retourneerrecht in percentage</t>
  </si>
  <si>
    <t>TOTAAL RETOURNEERRECHT</t>
  </si>
  <si>
    <t>Voorbeeldberekening</t>
  </si>
  <si>
    <t>aantal</t>
  </si>
  <si>
    <t>mnd resterend</t>
  </si>
  <si>
    <t>RETOURNEERRECHT</t>
  </si>
  <si>
    <t xml:space="preserve">1 x type 1 na 3 jaar </t>
  </si>
  <si>
    <t>TOTAAL</t>
  </si>
  <si>
    <t>NOG OVER AAN RETOURNEERRECHT</t>
  </si>
  <si>
    <t>Adres</t>
  </si>
  <si>
    <t>Model</t>
  </si>
  <si>
    <t>Type 1: Full color MFP minimaal 30 PPM</t>
  </si>
  <si>
    <t>Type 2: Full color MFP minimaal 45 PPM</t>
  </si>
  <si>
    <t>Type 3: Full color MFP minimaal 65 PPM</t>
  </si>
  <si>
    <t>Type 4: zwart-wit repromachine minimaal 100 PPM</t>
  </si>
  <si>
    <t>Eis 13: PostScript driver</t>
  </si>
  <si>
    <t>Eis 43: Cloud-server</t>
  </si>
  <si>
    <t>NVT</t>
  </si>
  <si>
    <t>Eis 100: nietoptie</t>
  </si>
  <si>
    <t>Eis 105: nietoptie</t>
  </si>
  <si>
    <t>Eis 107: Inline boekjesmaker</t>
  </si>
  <si>
    <t>Eis 111: bulklade</t>
  </si>
  <si>
    <t>Eis 112: nietoptie</t>
  </si>
  <si>
    <t>Eis 115: Inline boekjesmaker</t>
  </si>
  <si>
    <t>PRINTMANAGEMENT machinegerelateerde kosten (conform eis 121)</t>
  </si>
  <si>
    <t>Eis 121: Kosten printmanagement (totaal ongeacht aantal machines)</t>
  </si>
  <si>
    <t>Eis 158: bulklade</t>
  </si>
  <si>
    <t>Eis 159: nietoptie</t>
  </si>
  <si>
    <t>Eis 161: Offline boekjesmaker</t>
  </si>
  <si>
    <t>disclaimer: de aantallen kunnen door allerlei omstandigheden de komende jaren anders uitvallen.</t>
  </si>
  <si>
    <r>
      <rPr>
        <b/>
        <sz val="10"/>
        <color theme="1"/>
        <rFont val="Verdana"/>
        <family val="2"/>
      </rPr>
      <t>Invullen te hanteren prijsindex AFDRUKKEN</t>
    </r>
    <r>
      <rPr>
        <sz val="10"/>
        <color theme="1"/>
        <rFont val="Verdana"/>
        <family val="2"/>
      </rPr>
      <t xml:space="preserve"> (INDIEN INSCHRIJVER EEN PRIJSINDEX HANTEERT), maximaal 10% conform prijsvoorwaarden aanbestedingsdocument</t>
    </r>
  </si>
  <si>
    <t>'t ATRIUM</t>
  </si>
  <si>
    <t>AMSFORT COLLEGE</t>
  </si>
  <si>
    <t>AXIA COLLEGE</t>
  </si>
  <si>
    <t>JOHAN VAN OLDENBARNEVELT</t>
  </si>
  <si>
    <t>LYCEUM AMERSFOORTSE BERG</t>
  </si>
  <si>
    <t>STICHTING ONDERWIJSGROEP AMERSFOORT</t>
  </si>
  <si>
    <t>TRIVIUM COLLEGE</t>
  </si>
  <si>
    <t>VATHORST COLLEGE</t>
  </si>
  <si>
    <t>Huidige aantal</t>
  </si>
  <si>
    <t>Gewenst aantal</t>
  </si>
  <si>
    <t>Type 3</t>
  </si>
  <si>
    <t>Type 4</t>
  </si>
  <si>
    <t>Type 2</t>
  </si>
  <si>
    <t>Eis 164: 'koud papierpad'</t>
  </si>
  <si>
    <t>Eis 122: Printen vanaf mobile devices</t>
  </si>
  <si>
    <t>Eis 165: Ponsunit 24-gaats</t>
  </si>
  <si>
    <t>Eis 163: Ponsunit 2- en/of 4-gaats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</si>
</sst>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3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i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sz val="10"/>
      <color theme="0"/>
      <name val="Verdana"/>
      <family val="2"/>
    </font>
    <font>
      <i/>
      <sz val="10"/>
      <color theme="0"/>
      <name val="Verdana"/>
      <family val="2"/>
    </font>
    <font>
      <sz val="10"/>
      <color indexed="9"/>
      <name val="Verdana"/>
      <family val="2"/>
    </font>
    <font>
      <b/>
      <sz val="10"/>
      <name val="Verdana"/>
      <family val="2"/>
    </font>
    <font>
      <i/>
      <sz val="10"/>
      <color theme="1"/>
      <name val="Verdana"/>
      <family val="2"/>
    </font>
    <font>
      <sz val="10"/>
      <color indexed="8"/>
      <name val="Verdana"/>
      <family val="2"/>
    </font>
    <font>
      <b/>
      <sz val="22"/>
      <color theme="0"/>
      <name val="Verdana"/>
      <family val="2"/>
    </font>
    <font>
      <i/>
      <sz val="10"/>
      <name val="Arial"/>
      <family val="2"/>
    </font>
    <font>
      <i/>
      <sz val="8"/>
      <color theme="1"/>
      <name val="Verdana"/>
      <family val="2"/>
    </font>
    <font>
      <b/>
      <sz val="10"/>
      <color theme="1"/>
      <name val="Verdana"/>
      <family val="2"/>
    </font>
    <font>
      <i/>
      <sz val="11"/>
      <color theme="0" tint="-0.499984740745262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8"/>
      <color rgb="FF000000"/>
      <name val="Verdana"/>
      <family val="2"/>
    </font>
    <font>
      <b/>
      <sz val="8"/>
      <color theme="0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rgb="FFD3D3D3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</borders>
  <cellStyleXfs count="5">
    <xf numFmtId="0" fontId="0" fillId="0" borderId="0"/>
    <xf numFmtId="164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177">
    <xf numFmtId="0" fontId="0" fillId="0" borderId="0" xfId="0"/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5" fillId="2" borderId="2" xfId="0" applyFont="1" applyFill="1" applyBorder="1"/>
    <xf numFmtId="0" fontId="7" fillId="3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left" vertical="center"/>
    </xf>
    <xf numFmtId="0" fontId="5" fillId="4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1" fillId="4" borderId="6" xfId="0" applyFont="1" applyFill="1" applyBorder="1" applyAlignment="1">
      <alignment vertical="center" wrapText="1"/>
    </xf>
    <xf numFmtId="0" fontId="9" fillId="5" borderId="7" xfId="0" applyFont="1" applyFill="1" applyBorder="1" applyAlignment="1">
      <alignment vertical="center"/>
    </xf>
    <xf numFmtId="0" fontId="12" fillId="5" borderId="3" xfId="0" applyFont="1" applyFill="1" applyBorder="1" applyAlignment="1">
      <alignment vertical="center"/>
    </xf>
    <xf numFmtId="165" fontId="9" fillId="6" borderId="8" xfId="1" applyNumberFormat="1" applyFont="1" applyFill="1" applyBorder="1" applyAlignment="1" applyProtection="1">
      <alignment horizontal="center" vertical="center"/>
    </xf>
    <xf numFmtId="0" fontId="9" fillId="7" borderId="8" xfId="1" applyNumberFormat="1" applyFont="1" applyFill="1" applyBorder="1" applyAlignment="1" applyProtection="1">
      <alignment horizontal="center" vertical="center"/>
      <protection locked="0"/>
    </xf>
    <xf numFmtId="165" fontId="9" fillId="7" borderId="8" xfId="1" applyNumberFormat="1" applyFont="1" applyFill="1" applyBorder="1" applyAlignment="1" applyProtection="1">
      <alignment horizontal="center" vertical="center"/>
      <protection locked="0"/>
    </xf>
    <xf numFmtId="165" fontId="9" fillId="8" borderId="4" xfId="1" applyNumberFormat="1" applyFont="1" applyFill="1" applyBorder="1" applyAlignment="1" applyProtection="1">
      <alignment vertical="center"/>
    </xf>
    <xf numFmtId="165" fontId="12" fillId="8" borderId="5" xfId="1" applyNumberFormat="1" applyFont="1" applyFill="1" applyBorder="1" applyAlignment="1" applyProtection="1">
      <alignment vertical="center"/>
    </xf>
    <xf numFmtId="165" fontId="9" fillId="8" borderId="5" xfId="1" applyNumberFormat="1" applyFont="1" applyFill="1" applyBorder="1" applyAlignment="1" applyProtection="1">
      <alignment vertical="center"/>
    </xf>
    <xf numFmtId="0" fontId="14" fillId="4" borderId="3" xfId="0" applyFont="1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12" fillId="5" borderId="10" xfId="0" applyFont="1" applyFill="1" applyBorder="1" applyAlignment="1">
      <alignment vertical="center"/>
    </xf>
    <xf numFmtId="165" fontId="9" fillId="7" borderId="10" xfId="1" applyNumberFormat="1" applyFont="1" applyFill="1" applyBorder="1" applyAlignment="1" applyProtection="1">
      <alignment horizontal="center" vertical="center"/>
      <protection locked="0"/>
    </xf>
    <xf numFmtId="0" fontId="11" fillId="3" borderId="10" xfId="0" applyFont="1" applyFill="1" applyBorder="1" applyAlignment="1">
      <alignment vertical="center"/>
    </xf>
    <xf numFmtId="0" fontId="14" fillId="3" borderId="10" xfId="0" applyFont="1" applyFill="1" applyBorder="1" applyAlignment="1">
      <alignment vertical="center"/>
    </xf>
    <xf numFmtId="165" fontId="11" fillId="3" borderId="1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6" fontId="15" fillId="0" borderId="0" xfId="1" applyNumberFormat="1" applyFont="1" applyFill="1" applyBorder="1" applyAlignment="1" applyProtection="1">
      <alignment vertical="center"/>
    </xf>
    <xf numFmtId="0" fontId="16" fillId="5" borderId="10" xfId="0" applyFont="1" applyFill="1" applyBorder="1" applyAlignment="1">
      <alignment vertical="center"/>
    </xf>
    <xf numFmtId="0" fontId="16" fillId="5" borderId="10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vertical="center" wrapText="1"/>
    </xf>
    <xf numFmtId="0" fontId="17" fillId="9" borderId="10" xfId="0" applyFont="1" applyFill="1" applyBorder="1" applyAlignment="1">
      <alignment vertical="center"/>
    </xf>
    <xf numFmtId="0" fontId="11" fillId="3" borderId="10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164" fontId="5" fillId="4" borderId="0" xfId="1" applyFont="1" applyFill="1" applyBorder="1" applyAlignment="1" applyProtection="1">
      <alignment horizontal="center" vertical="center" wrapText="1"/>
    </xf>
    <xf numFmtId="0" fontId="9" fillId="5" borderId="10" xfId="0" applyFont="1" applyFill="1" applyBorder="1" applyAlignment="1">
      <alignment vertical="center"/>
    </xf>
    <xf numFmtId="0" fontId="12" fillId="5" borderId="10" xfId="0" applyFont="1" applyFill="1" applyBorder="1" applyAlignment="1">
      <alignment vertical="center" wrapText="1"/>
    </xf>
    <xf numFmtId="2" fontId="9" fillId="7" borderId="10" xfId="1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166" fontId="13" fillId="0" borderId="0" xfId="1" applyNumberFormat="1" applyFont="1" applyFill="1" applyBorder="1" applyAlignment="1" applyProtection="1">
      <alignment vertical="center"/>
    </xf>
    <xf numFmtId="164" fontId="13" fillId="0" borderId="0" xfId="1" applyFont="1" applyBorder="1" applyAlignment="1" applyProtection="1">
      <alignment horizontal="center" vertical="center"/>
    </xf>
    <xf numFmtId="0" fontId="9" fillId="5" borderId="8" xfId="0" applyFont="1" applyFill="1" applyBorder="1" applyAlignment="1">
      <alignment horizontal="left" vertical="center"/>
    </xf>
    <xf numFmtId="3" fontId="18" fillId="5" borderId="10" xfId="0" applyNumberFormat="1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left" vertical="center"/>
    </xf>
    <xf numFmtId="164" fontId="9" fillId="0" borderId="0" xfId="1" applyFont="1" applyAlignment="1" applyProtection="1">
      <alignment horizontal="center" vertical="center"/>
    </xf>
    <xf numFmtId="168" fontId="9" fillId="5" borderId="10" xfId="1" applyNumberFormat="1" applyFont="1" applyFill="1" applyBorder="1" applyAlignment="1" applyProtection="1">
      <alignment horizontal="center" vertical="center"/>
    </xf>
    <xf numFmtId="167" fontId="9" fillId="0" borderId="0" xfId="1" applyNumberFormat="1" applyFont="1" applyAlignment="1" applyProtection="1">
      <alignment horizontal="center" vertical="center"/>
    </xf>
    <xf numFmtId="167" fontId="5" fillId="4" borderId="0" xfId="1" applyNumberFormat="1" applyFont="1" applyFill="1" applyBorder="1" applyAlignment="1" applyProtection="1">
      <alignment horizontal="center" vertical="center" wrapText="1"/>
    </xf>
    <xf numFmtId="168" fontId="9" fillId="5" borderId="4" xfId="1" applyNumberFormat="1" applyFont="1" applyFill="1" applyBorder="1" applyAlignment="1" applyProtection="1">
      <alignment horizontal="center" vertical="center"/>
    </xf>
    <xf numFmtId="164" fontId="9" fillId="0" borderId="0" xfId="1" applyFont="1" applyAlignment="1" applyProtection="1">
      <alignment vertical="center"/>
    </xf>
    <xf numFmtId="0" fontId="11" fillId="3" borderId="4" xfId="0" applyFont="1" applyFill="1" applyBorder="1" applyAlignment="1">
      <alignment vertical="center"/>
    </xf>
    <xf numFmtId="0" fontId="12" fillId="5" borderId="13" xfId="0" applyFont="1" applyFill="1" applyBorder="1" applyAlignment="1">
      <alignment vertical="center"/>
    </xf>
    <xf numFmtId="0" fontId="9" fillId="5" borderId="4" xfId="0" applyFont="1" applyFill="1" applyBorder="1" applyAlignment="1">
      <alignment horizontal="center" vertical="center"/>
    </xf>
    <xf numFmtId="165" fontId="9" fillId="5" borderId="14" xfId="1" applyNumberFormat="1" applyFont="1" applyFill="1" applyBorder="1" applyAlignment="1" applyProtection="1">
      <alignment horizontal="center" vertical="center"/>
    </xf>
    <xf numFmtId="164" fontId="11" fillId="3" borderId="4" xfId="1" applyFont="1" applyFill="1" applyBorder="1" applyAlignment="1" applyProtection="1">
      <alignment vertical="center"/>
    </xf>
    <xf numFmtId="164" fontId="11" fillId="0" borderId="0" xfId="1" applyFont="1" applyFill="1" applyBorder="1" applyAlignment="1" applyProtection="1">
      <alignment vertical="center"/>
    </xf>
    <xf numFmtId="0" fontId="14" fillId="3" borderId="10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164" fontId="11" fillId="0" borderId="0" xfId="1" applyFont="1" applyFill="1" applyBorder="1" applyAlignment="1" applyProtection="1">
      <alignment vertical="center" wrapText="1"/>
    </xf>
    <xf numFmtId="164" fontId="11" fillId="0" borderId="0" xfId="1" applyFont="1" applyFill="1" applyBorder="1" applyAlignment="1" applyProtection="1">
      <alignment horizontal="center" vertical="center" wrapText="1"/>
    </xf>
    <xf numFmtId="164" fontId="16" fillId="0" borderId="0" xfId="1" applyFont="1" applyFill="1" applyBorder="1" applyProtection="1"/>
    <xf numFmtId="164" fontId="16" fillId="0" borderId="0" xfId="1" applyFont="1" applyFill="1" applyBorder="1" applyAlignment="1" applyProtection="1">
      <alignment horizontal="center"/>
    </xf>
    <xf numFmtId="0" fontId="14" fillId="3" borderId="3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3" borderId="3" xfId="0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20" fillId="0" borderId="0" xfId="0" applyFont="1"/>
    <xf numFmtId="0" fontId="0" fillId="0" borderId="0" xfId="0" applyAlignment="1">
      <alignment horizontal="center" vertical="center"/>
    </xf>
    <xf numFmtId="0" fontId="11" fillId="4" borderId="0" xfId="0" applyFont="1" applyFill="1"/>
    <xf numFmtId="0" fontId="11" fillId="4" borderId="0" xfId="0" applyFont="1" applyFill="1" applyAlignment="1">
      <alignment horizontal="center"/>
    </xf>
    <xf numFmtId="44" fontId="11" fillId="4" borderId="0" xfId="0" applyNumberFormat="1" applyFont="1" applyFill="1"/>
    <xf numFmtId="0" fontId="22" fillId="4" borderId="0" xfId="0" applyFont="1" applyFill="1"/>
    <xf numFmtId="44" fontId="11" fillId="4" borderId="0" xfId="0" applyNumberFormat="1" applyFont="1" applyFill="1" applyAlignment="1">
      <alignment vertical="center"/>
    </xf>
    <xf numFmtId="0" fontId="11" fillId="4" borderId="0" xfId="0" applyFont="1" applyFill="1" applyAlignment="1">
      <alignment horizontal="right"/>
    </xf>
    <xf numFmtId="0" fontId="2" fillId="0" borderId="0" xfId="2"/>
    <xf numFmtId="0" fontId="9" fillId="4" borderId="8" xfId="1" applyNumberFormat="1" applyFont="1" applyFill="1" applyBorder="1" applyAlignment="1" applyProtection="1">
      <alignment horizontal="center" vertical="center"/>
    </xf>
    <xf numFmtId="165" fontId="9" fillId="4" borderId="10" xfId="1" applyNumberFormat="1" applyFont="1" applyFill="1" applyBorder="1" applyAlignment="1" applyProtection="1">
      <alignment horizontal="center" vertical="center"/>
    </xf>
    <xf numFmtId="0" fontId="22" fillId="13" borderId="10" xfId="2" applyFont="1" applyFill="1" applyBorder="1" applyAlignment="1">
      <alignment vertical="center"/>
    </xf>
    <xf numFmtId="0" fontId="25" fillId="0" borderId="0" xfId="2" applyFont="1"/>
    <xf numFmtId="169" fontId="25" fillId="0" borderId="0" xfId="3" applyNumberFormat="1" applyFont="1"/>
    <xf numFmtId="0" fontId="23" fillId="0" borderId="0" xfId="0" applyFont="1" applyAlignment="1">
      <alignment horizontal="center" vertical="center" wrapText="1"/>
    </xf>
    <xf numFmtId="0" fontId="11" fillId="4" borderId="9" xfId="0" applyFont="1" applyFill="1" applyBorder="1" applyAlignment="1">
      <alignment vertical="center"/>
    </xf>
    <xf numFmtId="167" fontId="9" fillId="7" borderId="1" xfId="1" applyNumberFormat="1" applyFont="1" applyFill="1" applyBorder="1" applyAlignment="1" applyProtection="1">
      <alignment horizontal="center" vertical="center"/>
      <protection locked="0"/>
    </xf>
    <xf numFmtId="167" fontId="9" fillId="7" borderId="4" xfId="1" applyNumberFormat="1" applyFont="1" applyFill="1" applyBorder="1" applyAlignment="1" applyProtection="1">
      <alignment horizontal="center" vertical="center"/>
      <protection locked="0"/>
    </xf>
    <xf numFmtId="164" fontId="5" fillId="4" borderId="8" xfId="1" applyFont="1" applyFill="1" applyBorder="1" applyAlignment="1" applyProtection="1">
      <alignment horizontal="center" vertical="center"/>
    </xf>
    <xf numFmtId="165" fontId="9" fillId="5" borderId="10" xfId="1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64" fontId="5" fillId="4" borderId="15" xfId="1" applyFont="1" applyFill="1" applyBorder="1" applyAlignment="1" applyProtection="1">
      <alignment horizontal="center" vertical="center"/>
    </xf>
    <xf numFmtId="165" fontId="9" fillId="8" borderId="13" xfId="1" applyNumberFormat="1" applyFont="1" applyFill="1" applyBorder="1" applyAlignment="1" applyProtection="1">
      <alignment vertical="center"/>
    </xf>
    <xf numFmtId="0" fontId="5" fillId="4" borderId="3" xfId="0" applyFont="1" applyFill="1" applyBorder="1" applyAlignment="1">
      <alignment vertical="center"/>
    </xf>
    <xf numFmtId="165" fontId="9" fillId="6" borderId="10" xfId="1" applyNumberFormat="1" applyFont="1" applyFill="1" applyBorder="1" applyAlignment="1" applyProtection="1">
      <alignment horizontal="center" vertical="center"/>
    </xf>
    <xf numFmtId="164" fontId="5" fillId="4" borderId="2" xfId="1" applyFont="1" applyFill="1" applyBorder="1" applyAlignment="1" applyProtection="1">
      <alignment horizontal="center" vertical="center" wrapText="1"/>
    </xf>
    <xf numFmtId="165" fontId="9" fillId="6" borderId="15" xfId="1" applyNumberFormat="1" applyFont="1" applyFill="1" applyBorder="1" applyAlignment="1" applyProtection="1">
      <alignment horizontal="center" vertical="center"/>
    </xf>
    <xf numFmtId="165" fontId="11" fillId="3" borderId="4" xfId="0" applyNumberFormat="1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vertical="center"/>
    </xf>
    <xf numFmtId="0" fontId="12" fillId="5" borderId="19" xfId="0" applyFont="1" applyFill="1" applyBorder="1" applyAlignment="1">
      <alignment vertical="center"/>
    </xf>
    <xf numFmtId="0" fontId="12" fillId="5" borderId="20" xfId="0" applyFont="1" applyFill="1" applyBorder="1" applyAlignment="1">
      <alignment vertical="center"/>
    </xf>
    <xf numFmtId="0" fontId="0" fillId="4" borderId="0" xfId="0" applyFill="1"/>
    <xf numFmtId="0" fontId="22" fillId="13" borderId="10" xfId="2" applyFont="1" applyFill="1" applyBorder="1" applyAlignment="1">
      <alignment horizontal="center" vertical="center"/>
    </xf>
    <xf numFmtId="0" fontId="1" fillId="11" borderId="10" xfId="2" applyFont="1" applyFill="1" applyBorder="1"/>
    <xf numFmtId="0" fontId="28" fillId="0" borderId="0" xfId="2" applyFont="1"/>
    <xf numFmtId="169" fontId="2" fillId="0" borderId="0" xfId="2" applyNumberFormat="1"/>
    <xf numFmtId="0" fontId="29" fillId="0" borderId="0" xfId="0" applyFont="1"/>
    <xf numFmtId="0" fontId="1" fillId="5" borderId="0" xfId="0" applyFont="1" applyFill="1"/>
    <xf numFmtId="0" fontId="1" fillId="9" borderId="10" xfId="0" applyFont="1" applyFill="1" applyBorder="1" applyAlignment="1">
      <alignment vertical="center" wrapText="1"/>
    </xf>
    <xf numFmtId="0" fontId="0" fillId="5" borderId="0" xfId="0" applyFill="1"/>
    <xf numFmtId="0" fontId="22" fillId="12" borderId="10" xfId="2" applyFont="1" applyFill="1" applyBorder="1"/>
    <xf numFmtId="169" fontId="22" fillId="12" borderId="10" xfId="2" applyNumberFormat="1" applyFont="1" applyFill="1" applyBorder="1"/>
    <xf numFmtId="0" fontId="30" fillId="0" borderId="0" xfId="0" applyFont="1"/>
    <xf numFmtId="169" fontId="28" fillId="15" borderId="0" xfId="4" applyNumberFormat="1" applyFont="1" applyFill="1"/>
    <xf numFmtId="0" fontId="22" fillId="16" borderId="10" xfId="2" applyFont="1" applyFill="1" applyBorder="1" applyAlignment="1">
      <alignment horizontal="center" vertical="center"/>
    </xf>
    <xf numFmtId="0" fontId="24" fillId="16" borderId="21" xfId="2" applyFont="1" applyFill="1" applyBorder="1"/>
    <xf numFmtId="169" fontId="24" fillId="16" borderId="21" xfId="4" applyNumberFormat="1" applyFont="1" applyFill="1" applyBorder="1"/>
    <xf numFmtId="0" fontId="1" fillId="0" borderId="0" xfId="2" applyFont="1"/>
    <xf numFmtId="0" fontId="1" fillId="12" borderId="10" xfId="2" applyFont="1" applyFill="1" applyBorder="1"/>
    <xf numFmtId="0" fontId="1" fillId="0" borderId="0" xfId="0" applyFont="1"/>
    <xf numFmtId="169" fontId="1" fillId="12" borderId="10" xfId="3" applyNumberFormat="1" applyFont="1" applyFill="1" applyBorder="1"/>
    <xf numFmtId="0" fontId="1" fillId="9" borderId="10" xfId="0" applyFont="1" applyFill="1" applyBorder="1" applyAlignment="1">
      <alignment vertical="center"/>
    </xf>
    <xf numFmtId="165" fontId="1" fillId="9" borderId="10" xfId="0" applyNumberFormat="1" applyFont="1" applyFill="1" applyBorder="1" applyAlignment="1">
      <alignment vertical="center"/>
    </xf>
    <xf numFmtId="165" fontId="1" fillId="9" borderId="10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165" fontId="1" fillId="5" borderId="0" xfId="0" applyNumberFormat="1" applyFont="1" applyFill="1"/>
    <xf numFmtId="0" fontId="1" fillId="5" borderId="13" xfId="0" applyFont="1" applyFill="1" applyBorder="1"/>
    <xf numFmtId="0" fontId="1" fillId="5" borderId="13" xfId="0" applyFont="1" applyFill="1" applyBorder="1" applyAlignment="1">
      <alignment horizontal="center"/>
    </xf>
    <xf numFmtId="0" fontId="1" fillId="5" borderId="0" xfId="0" applyFont="1" applyFill="1" applyAlignment="1">
      <alignment wrapText="1"/>
    </xf>
    <xf numFmtId="10" fontId="1" fillId="5" borderId="0" xfId="0" applyNumberFormat="1" applyFont="1" applyFill="1"/>
    <xf numFmtId="0" fontId="1" fillId="0" borderId="0" xfId="0" applyFont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  <xf numFmtId="44" fontId="1" fillId="6" borderId="0" xfId="0" applyNumberFormat="1" applyFont="1" applyFill="1"/>
    <xf numFmtId="44" fontId="1" fillId="5" borderId="0" xfId="0" applyNumberFormat="1" applyFont="1" applyFill="1"/>
    <xf numFmtId="0" fontId="11" fillId="4" borderId="6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17" fontId="28" fillId="15" borderId="0" xfId="2" applyNumberFormat="1" applyFont="1" applyFill="1"/>
    <xf numFmtId="0" fontId="11" fillId="4" borderId="23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32" fillId="18" borderId="22" xfId="0" applyFont="1" applyFill="1" applyBorder="1" applyAlignment="1">
      <alignment vertical="center" wrapText="1" readingOrder="1"/>
    </xf>
    <xf numFmtId="0" fontId="32" fillId="18" borderId="22" xfId="0" applyFont="1" applyFill="1" applyBorder="1" applyAlignment="1">
      <alignment horizontal="center" vertical="center" wrapText="1" readingOrder="1"/>
    </xf>
    <xf numFmtId="0" fontId="31" fillId="15" borderId="22" xfId="0" applyFont="1" applyFill="1" applyBorder="1" applyAlignment="1">
      <alignment vertical="center" wrapText="1" readingOrder="1"/>
    </xf>
    <xf numFmtId="0" fontId="31" fillId="15" borderId="22" xfId="0" applyFont="1" applyFill="1" applyBorder="1" applyAlignment="1">
      <alignment horizontal="left" vertical="center" wrapText="1" readingOrder="1"/>
    </xf>
    <xf numFmtId="0" fontId="31" fillId="15" borderId="22" xfId="0" applyFont="1" applyFill="1" applyBorder="1" applyAlignment="1">
      <alignment horizontal="center" vertical="center" wrapText="1" readingOrder="1"/>
    </xf>
    <xf numFmtId="0" fontId="31" fillId="17" borderId="22" xfId="0" applyFont="1" applyFill="1" applyBorder="1" applyAlignment="1">
      <alignment vertical="center" wrapText="1" readingOrder="1"/>
    </xf>
    <xf numFmtId="0" fontId="31" fillId="17" borderId="22" xfId="0" applyFont="1" applyFill="1" applyBorder="1" applyAlignment="1">
      <alignment horizontal="left" vertical="center" wrapText="1" readingOrder="1"/>
    </xf>
    <xf numFmtId="0" fontId="31" fillId="17" borderId="22" xfId="0" applyFont="1" applyFill="1" applyBorder="1" applyAlignment="1">
      <alignment horizontal="center" vertical="center" wrapText="1" readingOrder="1"/>
    </xf>
    <xf numFmtId="0" fontId="24" fillId="14" borderId="10" xfId="2" applyFont="1" applyFill="1" applyBorder="1" applyAlignment="1">
      <alignment horizontal="center" vertical="center"/>
    </xf>
    <xf numFmtId="0" fontId="24" fillId="16" borderId="4" xfId="2" applyFont="1" applyFill="1" applyBorder="1" applyAlignment="1">
      <alignment horizontal="center" vertical="center"/>
    </xf>
    <xf numFmtId="0" fontId="24" fillId="16" borderId="5" xfId="2" applyFont="1" applyFill="1" applyBorder="1" applyAlignment="1">
      <alignment horizontal="center" vertical="center"/>
    </xf>
    <xf numFmtId="0" fontId="24" fillId="16" borderId="14" xfId="2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 vertical="center"/>
    </xf>
    <xf numFmtId="165" fontId="11" fillId="3" borderId="5" xfId="0" applyNumberFormat="1" applyFont="1" applyFill="1" applyBorder="1" applyAlignment="1">
      <alignment horizontal="center" vertical="center"/>
    </xf>
    <xf numFmtId="165" fontId="11" fillId="3" borderId="14" xfId="0" applyNumberFormat="1" applyFont="1" applyFill="1" applyBorder="1" applyAlignment="1">
      <alignment horizontal="center" vertical="center"/>
    </xf>
    <xf numFmtId="0" fontId="16" fillId="7" borderId="3" xfId="0" applyFont="1" applyFill="1" applyBorder="1" applyAlignment="1" applyProtection="1">
      <alignment horizontal="center" vertical="center"/>
      <protection locked="0"/>
    </xf>
    <xf numFmtId="0" fontId="16" fillId="7" borderId="0" xfId="0" applyFont="1" applyFill="1" applyAlignment="1" applyProtection="1">
      <alignment horizontal="center" vertical="center"/>
      <protection locked="0"/>
    </xf>
    <xf numFmtId="0" fontId="11" fillId="3" borderId="5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65" fontId="11" fillId="3" borderId="4" xfId="1" applyNumberFormat="1" applyFont="1" applyFill="1" applyBorder="1" applyAlignment="1" applyProtection="1">
      <alignment horizontal="center" vertical="center"/>
    </xf>
    <xf numFmtId="165" fontId="11" fillId="3" borderId="5" xfId="1" applyNumberFormat="1" applyFont="1" applyFill="1" applyBorder="1" applyAlignment="1" applyProtection="1">
      <alignment horizontal="center" vertical="center"/>
    </xf>
    <xf numFmtId="165" fontId="11" fillId="3" borderId="14" xfId="1" applyNumberFormat="1" applyFont="1" applyFill="1" applyBorder="1" applyAlignment="1" applyProtection="1">
      <alignment horizontal="center" vertical="center"/>
    </xf>
    <xf numFmtId="165" fontId="19" fillId="3" borderId="10" xfId="1" applyNumberFormat="1" applyFont="1" applyFill="1" applyBorder="1" applyAlignment="1" applyProtection="1">
      <alignment horizontal="center" vertical="center" wrapText="1"/>
    </xf>
    <xf numFmtId="164" fontId="16" fillId="0" borderId="3" xfId="1" applyFont="1" applyFill="1" applyBorder="1" applyAlignment="1" applyProtection="1">
      <alignment horizontal="left" vertical="center" wrapText="1"/>
    </xf>
    <xf numFmtId="164" fontId="16" fillId="0" borderId="0" xfId="1" applyFont="1" applyFill="1" applyBorder="1" applyAlignment="1" applyProtection="1">
      <alignment horizontal="left" vertical="center" wrapText="1"/>
    </xf>
    <xf numFmtId="0" fontId="16" fillId="7" borderId="3" xfId="0" applyFont="1" applyFill="1" applyBorder="1" applyAlignment="1" applyProtection="1">
      <alignment vertical="center"/>
      <protection locked="0"/>
    </xf>
    <xf numFmtId="0" fontId="16" fillId="7" borderId="0" xfId="0" applyFont="1" applyFill="1" applyAlignment="1" applyProtection="1">
      <alignment vertical="center"/>
      <protection locked="0"/>
    </xf>
    <xf numFmtId="0" fontId="11" fillId="4" borderId="0" xfId="0" applyFont="1" applyFill="1" applyAlignment="1">
      <alignment horizontal="center" wrapText="1"/>
    </xf>
    <xf numFmtId="0" fontId="11" fillId="10" borderId="0" xfId="0" applyFont="1" applyFill="1" applyAlignment="1">
      <alignment horizontal="center" vertical="center"/>
    </xf>
  </cellXfs>
  <cellStyles count="5">
    <cellStyle name="Euro" xfId="1" xr:uid="{00000000-0005-0000-0000-000000000000}"/>
    <cellStyle name="Komma" xfId="4" builtinId="3"/>
    <cellStyle name="Komma 2" xfId="3" xr:uid="{39926A82-8ED4-F144-B781-1D32FEFC4417}"/>
    <cellStyle name="Standaard" xfId="0" builtinId="0"/>
    <cellStyle name="Standaard 2" xfId="2" xr:uid="{A3370DEA-23B9-5A44-B158-4C7467F9D68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/Users/martinegiesberts/Library/Group%20Containers/UBF8T346G9.ms/WebArchiveCopyPasteTempFiles/com.microsoft.Word/OA%2520logo.png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file:////Users/martinegiesberts/Library/Group%20Containers/UBF8T346G9.ms/WebArchiveCopyPasteTempFiles/com.microsoft.Word/OA%2520logo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134470</xdr:colOff>
      <xdr:row>0</xdr:row>
      <xdr:rowOff>149412</xdr:rowOff>
    </xdr:from>
    <xdr:to>
      <xdr:col>7</xdr:col>
      <xdr:colOff>834878</xdr:colOff>
      <xdr:row>4</xdr:row>
      <xdr:rowOff>175311</xdr:rowOff>
    </xdr:to>
    <xdr:pic>
      <xdr:nvPicPr>
        <xdr:cNvPr id="3" name="Afbeelding 2" descr="Afbeelding met tekst, plant&#10;&#10;Automatisch gegenereerde beschrijving">
          <a:extLst>
            <a:ext uri="{FF2B5EF4-FFF2-40B4-BE49-F238E27FC236}">
              <a16:creationId xmlns:a16="http://schemas.microsoft.com/office/drawing/2014/main" id="{E2ED479D-AB8B-6042-B363-B5AB87AB9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7176" y="149412"/>
          <a:ext cx="1537114" cy="1109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655389</xdr:colOff>
      <xdr:row>1</xdr:row>
      <xdr:rowOff>42333</xdr:rowOff>
    </xdr:from>
    <xdr:to>
      <xdr:col>4</xdr:col>
      <xdr:colOff>1833032</xdr:colOff>
      <xdr:row>1</xdr:row>
      <xdr:rowOff>914400</xdr:rowOff>
    </xdr:to>
    <xdr:pic>
      <xdr:nvPicPr>
        <xdr:cNvPr id="3" name="Afbeelding 3" descr="Afbeelding met tekst, plant&#10;&#10;Automatisch gegenereerde beschrijving">
          <a:extLst>
            <a:ext uri="{FF2B5EF4-FFF2-40B4-BE49-F238E27FC236}">
              <a16:creationId xmlns:a16="http://schemas.microsoft.com/office/drawing/2014/main" id="{DBC254BC-EF99-DCB7-7C09-6229CBED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6189" y="338666"/>
          <a:ext cx="1177643" cy="872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H21"/>
  <sheetViews>
    <sheetView showGridLines="0" zoomScale="170" zoomScaleNormal="170" workbookViewId="0">
      <selection activeCell="B9" sqref="B9"/>
    </sheetView>
  </sheetViews>
  <sheetFormatPr baseColWidth="10" defaultColWidth="11" defaultRowHeight="16" x14ac:dyDescent="0.2"/>
  <cols>
    <col min="1" max="1" width="63.83203125" style="82" bestFit="1" customWidth="1"/>
    <col min="2" max="2" width="23.6640625" style="82" customWidth="1"/>
    <col min="3" max="3" width="11" style="82"/>
    <col min="4" max="4" width="25.83203125" style="82" bestFit="1" customWidth="1"/>
    <col min="5" max="5" width="17" style="82" bestFit="1" customWidth="1"/>
    <col min="6" max="6" width="16.33203125" style="82" customWidth="1"/>
    <col min="7" max="16384" width="11" style="82"/>
  </cols>
  <sheetData>
    <row r="1" spans="1:8" ht="31" customHeight="1" x14ac:dyDescent="0.2">
      <c r="A1" s="156" t="s">
        <v>0</v>
      </c>
      <c r="B1" s="156"/>
      <c r="D1" s="157" t="s">
        <v>1</v>
      </c>
      <c r="E1" s="158"/>
      <c r="F1" s="159"/>
    </row>
    <row r="2" spans="1:8" ht="20" customHeight="1" x14ac:dyDescent="0.2">
      <c r="A2" s="85"/>
      <c r="B2" s="107"/>
      <c r="D2" s="119" t="s">
        <v>2</v>
      </c>
      <c r="E2" s="119" t="s">
        <v>3</v>
      </c>
      <c r="F2" s="119" t="s">
        <v>4</v>
      </c>
    </row>
    <row r="3" spans="1:8" ht="17" customHeight="1" x14ac:dyDescent="0.2">
      <c r="A3" s="122"/>
      <c r="B3" s="122"/>
      <c r="C3" s="109"/>
      <c r="D3" s="144">
        <v>44562</v>
      </c>
      <c r="E3" s="118">
        <v>286428</v>
      </c>
      <c r="F3" s="118">
        <v>91619</v>
      </c>
    </row>
    <row r="4" spans="1:8" ht="17" customHeight="1" x14ac:dyDescent="0.2">
      <c r="A4" s="122"/>
      <c r="B4" s="123" t="s">
        <v>5</v>
      </c>
      <c r="C4" s="109"/>
      <c r="D4" s="144">
        <v>44593</v>
      </c>
      <c r="E4" s="118">
        <v>239167</v>
      </c>
      <c r="F4" s="118">
        <v>67308</v>
      </c>
    </row>
    <row r="5" spans="1:8" ht="17" customHeight="1" x14ac:dyDescent="0.2">
      <c r="A5" s="108" t="s">
        <v>78</v>
      </c>
      <c r="B5" s="123">
        <v>3</v>
      </c>
      <c r="C5" s="109"/>
      <c r="D5" s="144">
        <v>44621</v>
      </c>
      <c r="E5" s="118">
        <v>354932</v>
      </c>
      <c r="F5" s="118">
        <v>80354</v>
      </c>
      <c r="H5" s="110"/>
    </row>
    <row r="6" spans="1:8" ht="17" customHeight="1" x14ac:dyDescent="0.2">
      <c r="A6" s="108" t="s">
        <v>79</v>
      </c>
      <c r="B6" s="123">
        <v>9</v>
      </c>
      <c r="C6" s="109"/>
      <c r="D6" s="144">
        <v>44652</v>
      </c>
      <c r="E6" s="118">
        <v>551025</v>
      </c>
      <c r="F6" s="118">
        <v>78367</v>
      </c>
    </row>
    <row r="7" spans="1:8" ht="17" customHeight="1" x14ac:dyDescent="0.2">
      <c r="A7" s="108" t="s">
        <v>80</v>
      </c>
      <c r="B7" s="123">
        <v>10</v>
      </c>
      <c r="C7" s="109"/>
      <c r="D7" s="144">
        <v>44682</v>
      </c>
      <c r="E7" s="118">
        <v>181684</v>
      </c>
      <c r="F7" s="118">
        <v>38507</v>
      </c>
    </row>
    <row r="8" spans="1:8" ht="17" customHeight="1" x14ac:dyDescent="0.2">
      <c r="A8" s="108" t="s">
        <v>81</v>
      </c>
      <c r="B8" s="123">
        <v>3</v>
      </c>
      <c r="C8" s="109"/>
      <c r="D8" s="144">
        <v>44713</v>
      </c>
      <c r="E8" s="118">
        <v>254158</v>
      </c>
      <c r="F8" s="118">
        <v>69814</v>
      </c>
    </row>
    <row r="9" spans="1:8" ht="17" customHeight="1" x14ac:dyDescent="0.2">
      <c r="A9" s="124"/>
      <c r="B9" s="115">
        <f>SUM(B5:B8)</f>
        <v>25</v>
      </c>
      <c r="C9" s="109"/>
      <c r="D9" s="144">
        <v>44743</v>
      </c>
      <c r="E9" s="118">
        <v>295128</v>
      </c>
      <c r="F9" s="118">
        <v>67293</v>
      </c>
    </row>
    <row r="10" spans="1:8" ht="17" customHeight="1" x14ac:dyDescent="0.2">
      <c r="A10" s="122"/>
      <c r="B10" s="122"/>
      <c r="C10" s="109"/>
      <c r="D10" s="144">
        <v>44774</v>
      </c>
      <c r="E10" s="118">
        <v>101016</v>
      </c>
      <c r="F10" s="118">
        <v>24589</v>
      </c>
    </row>
    <row r="11" spans="1:8" ht="17" customHeight="1" x14ac:dyDescent="0.2">
      <c r="A11" s="122"/>
      <c r="B11" s="123" t="s">
        <v>5</v>
      </c>
      <c r="D11" s="144">
        <v>44805</v>
      </c>
      <c r="E11" s="118">
        <v>345653</v>
      </c>
      <c r="F11" s="118">
        <v>84010</v>
      </c>
    </row>
    <row r="12" spans="1:8" ht="17" customHeight="1" thickBot="1" x14ac:dyDescent="0.25">
      <c r="A12" s="108" t="s">
        <v>7</v>
      </c>
      <c r="B12" s="125">
        <f>E13</f>
        <v>3478921.3333333335</v>
      </c>
      <c r="D12" s="144">
        <v>44835</v>
      </c>
      <c r="E12" s="118"/>
      <c r="F12" s="118"/>
    </row>
    <row r="13" spans="1:8" ht="17" customHeight="1" x14ac:dyDescent="0.2">
      <c r="A13" s="108" t="s">
        <v>8</v>
      </c>
      <c r="B13" s="125">
        <f>F13</f>
        <v>802481.33333333326</v>
      </c>
      <c r="D13" s="120" t="s">
        <v>6</v>
      </c>
      <c r="E13" s="121">
        <f>AVERAGE(E3:E12)*12</f>
        <v>3478921.3333333335</v>
      </c>
      <c r="F13" s="121">
        <f>AVERAGE(F3:F12)*12</f>
        <v>802481.33333333326</v>
      </c>
    </row>
    <row r="14" spans="1:8" ht="17" customHeight="1" x14ac:dyDescent="0.2">
      <c r="A14" s="124"/>
      <c r="B14" s="116">
        <f>SUM(B12:B13)</f>
        <v>4281402.666666667</v>
      </c>
    </row>
    <row r="15" spans="1:8" ht="17" customHeight="1" x14ac:dyDescent="0.2">
      <c r="A15" s="86"/>
      <c r="B15" s="87"/>
      <c r="D15" s="109" t="s">
        <v>96</v>
      </c>
      <c r="E15" s="109"/>
      <c r="F15" s="109"/>
    </row>
    <row r="16" spans="1:8" ht="17" customHeight="1" x14ac:dyDescent="0.2">
      <c r="A16" s="86"/>
      <c r="B16" s="86"/>
    </row>
    <row r="17" spans="1:7" ht="17" customHeight="1" x14ac:dyDescent="0.2"/>
    <row r="18" spans="1:7" ht="17" customHeight="1" x14ac:dyDescent="0.2">
      <c r="A18"/>
      <c r="E18" s="110"/>
      <c r="F18" s="110"/>
    </row>
    <row r="19" spans="1:7" ht="17" customHeight="1" x14ac:dyDescent="0.2">
      <c r="E19" s="110"/>
      <c r="F19" s="110"/>
    </row>
    <row r="20" spans="1:7" ht="17" customHeight="1" x14ac:dyDescent="0.2"/>
    <row r="21" spans="1:7" ht="17" customHeight="1" x14ac:dyDescent="0.2">
      <c r="G21" s="109"/>
    </row>
  </sheetData>
  <sheetProtection algorithmName="SHA-512" hashValue="tw6p9z5LCqSm5f9dQEqS1IJygtA3YC7tg/OIOjpSfcTauLu7UyJi/3smADMHhwSYytDoQUPxQ7fQtijg4Kyigw==" saltValue="0trlswRubVAot3kgVX4Vgg==" spinCount="100000" sheet="1" objects="1" scenarios="1"/>
  <mergeCells count="2">
    <mergeCell ref="A1:B1"/>
    <mergeCell ref="D1:F1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"/>
  <sheetViews>
    <sheetView showGridLines="0" tabSelected="1" topLeftCell="B103" zoomScale="130" zoomScaleNormal="130" workbookViewId="0">
      <selection activeCell="G124" sqref="G124"/>
    </sheetView>
  </sheetViews>
  <sheetFormatPr baseColWidth="10" defaultColWidth="8.83203125" defaultRowHeight="15" x14ac:dyDescent="0.2"/>
  <cols>
    <col min="1" max="1" width="76.6640625" bestFit="1" customWidth="1"/>
    <col min="2" max="2" width="28.83203125" customWidth="1"/>
    <col min="3" max="3" width="27.83203125" customWidth="1"/>
    <col min="4" max="7" width="33.83203125" customWidth="1"/>
  </cols>
  <sheetData>
    <row r="1" spans="1:7" ht="23" x14ac:dyDescent="0.2">
      <c r="A1" s="1" t="s">
        <v>9</v>
      </c>
      <c r="B1" s="2"/>
      <c r="C1" s="3"/>
      <c r="D1" s="4"/>
    </row>
    <row r="2" spans="1:7" ht="89" customHeight="1" x14ac:dyDescent="0.2">
      <c r="A2" s="5" t="s">
        <v>10</v>
      </c>
      <c r="B2" s="6"/>
      <c r="C2" s="7"/>
      <c r="D2" s="7"/>
    </row>
    <row r="3" spans="1:7" ht="50" customHeight="1" x14ac:dyDescent="0.2">
      <c r="A3" s="9" t="s">
        <v>11</v>
      </c>
      <c r="B3" s="10"/>
      <c r="C3" s="9" t="s">
        <v>12</v>
      </c>
      <c r="D3" s="140" t="str">
        <f>'Werkblad A'!A5</f>
        <v>Type 1: Full color MFP minimaal 30 PPM</v>
      </c>
      <c r="E3" s="140" t="str">
        <f>'Werkblad A'!A6</f>
        <v>Type 2: Full color MFP minimaal 45 PPM</v>
      </c>
      <c r="F3" s="140" t="str">
        <f>'Werkblad A'!A7</f>
        <v>Type 3: Full color MFP minimaal 65 PPM</v>
      </c>
      <c r="G3" s="140" t="str">
        <f>'Werkblad A'!A8</f>
        <v>Type 4: zwart-wit repromachine minimaal 100 PPM</v>
      </c>
    </row>
    <row r="4" spans="1:7" x14ac:dyDescent="0.2">
      <c r="A4" s="12" t="s">
        <v>13</v>
      </c>
      <c r="B4" s="13"/>
      <c r="C4" s="14"/>
      <c r="D4" s="15" t="s">
        <v>14</v>
      </c>
      <c r="E4" s="15" t="s">
        <v>14</v>
      </c>
      <c r="F4" s="15" t="s">
        <v>14</v>
      </c>
      <c r="G4" s="15" t="s">
        <v>14</v>
      </c>
    </row>
    <row r="5" spans="1:7" x14ac:dyDescent="0.2">
      <c r="A5" s="12" t="s">
        <v>15</v>
      </c>
      <c r="B5" s="13"/>
      <c r="C5" s="14"/>
      <c r="D5" s="16">
        <v>0</v>
      </c>
      <c r="E5" s="16">
        <v>0</v>
      </c>
      <c r="F5" s="16">
        <v>0</v>
      </c>
      <c r="G5" s="16">
        <v>0</v>
      </c>
    </row>
    <row r="6" spans="1:7" x14ac:dyDescent="0.2">
      <c r="A6" s="12" t="s">
        <v>16</v>
      </c>
      <c r="B6" s="13"/>
      <c r="C6" s="14"/>
      <c r="D6" s="16">
        <v>0</v>
      </c>
      <c r="E6" s="16">
        <v>0</v>
      </c>
      <c r="F6" s="16">
        <v>0</v>
      </c>
      <c r="G6" s="16">
        <v>0</v>
      </c>
    </row>
    <row r="7" spans="1:7" x14ac:dyDescent="0.2">
      <c r="A7" s="12" t="s">
        <v>91</v>
      </c>
      <c r="B7" s="13"/>
      <c r="C7" s="14"/>
      <c r="D7" s="16">
        <v>0</v>
      </c>
      <c r="E7" s="16">
        <v>0</v>
      </c>
      <c r="F7" s="16">
        <v>0</v>
      </c>
      <c r="G7" s="16">
        <v>0</v>
      </c>
    </row>
    <row r="8" spans="1:7" x14ac:dyDescent="0.2">
      <c r="A8" s="17"/>
      <c r="C8" s="19"/>
      <c r="D8" s="19"/>
      <c r="E8" s="19"/>
      <c r="F8" s="19"/>
      <c r="G8" s="19"/>
    </row>
    <row r="9" spans="1:7" x14ac:dyDescent="0.2">
      <c r="A9" s="89" t="s">
        <v>17</v>
      </c>
      <c r="B9" s="20"/>
      <c r="C9" s="83" t="s">
        <v>14</v>
      </c>
      <c r="D9" s="84">
        <v>0</v>
      </c>
      <c r="E9" s="84">
        <v>0</v>
      </c>
      <c r="F9" s="84">
        <v>0</v>
      </c>
      <c r="G9" s="84">
        <v>0</v>
      </c>
    </row>
    <row r="10" spans="1:7" x14ac:dyDescent="0.2">
      <c r="A10" s="21" t="s">
        <v>82</v>
      </c>
      <c r="B10" s="22" t="s">
        <v>18</v>
      </c>
      <c r="C10" s="15" t="s">
        <v>14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">
      <c r="A11" s="21" t="s">
        <v>85</v>
      </c>
      <c r="B11" s="22" t="s">
        <v>18</v>
      </c>
      <c r="C11" s="15" t="s">
        <v>14</v>
      </c>
      <c r="D11" s="23">
        <v>0</v>
      </c>
      <c r="E11" s="14" t="s">
        <v>84</v>
      </c>
      <c r="F11" s="14" t="s">
        <v>84</v>
      </c>
      <c r="G11" s="14" t="s">
        <v>84</v>
      </c>
    </row>
    <row r="12" spans="1:7" x14ac:dyDescent="0.2">
      <c r="A12" s="21" t="s">
        <v>86</v>
      </c>
      <c r="B12" s="22" t="s">
        <v>18</v>
      </c>
      <c r="C12" s="15" t="s">
        <v>14</v>
      </c>
      <c r="D12" s="14" t="s">
        <v>84</v>
      </c>
      <c r="E12" s="23">
        <v>0</v>
      </c>
      <c r="F12" s="14" t="s">
        <v>84</v>
      </c>
      <c r="G12" s="14" t="s">
        <v>84</v>
      </c>
    </row>
    <row r="13" spans="1:7" x14ac:dyDescent="0.2">
      <c r="A13" s="21" t="s">
        <v>87</v>
      </c>
      <c r="B13" s="22" t="s">
        <v>18</v>
      </c>
      <c r="C13" s="15" t="s">
        <v>14</v>
      </c>
      <c r="D13" s="14" t="s">
        <v>84</v>
      </c>
      <c r="E13" s="23">
        <v>0</v>
      </c>
      <c r="F13" s="14" t="s">
        <v>84</v>
      </c>
      <c r="G13" s="14" t="s">
        <v>84</v>
      </c>
    </row>
    <row r="14" spans="1:7" x14ac:dyDescent="0.2">
      <c r="A14" s="21" t="s">
        <v>88</v>
      </c>
      <c r="B14" s="22" t="s">
        <v>18</v>
      </c>
      <c r="C14" s="15" t="s">
        <v>14</v>
      </c>
      <c r="D14" s="14" t="s">
        <v>84</v>
      </c>
      <c r="E14" s="14" t="s">
        <v>84</v>
      </c>
      <c r="F14" s="23">
        <v>0</v>
      </c>
      <c r="G14" s="14" t="s">
        <v>84</v>
      </c>
    </row>
    <row r="15" spans="1:7" x14ac:dyDescent="0.2">
      <c r="A15" s="21" t="s">
        <v>89</v>
      </c>
      <c r="B15" s="22" t="s">
        <v>18</v>
      </c>
      <c r="C15" s="15" t="s">
        <v>14</v>
      </c>
      <c r="D15" s="14" t="s">
        <v>84</v>
      </c>
      <c r="E15" s="14" t="s">
        <v>84</v>
      </c>
      <c r="F15" s="23">
        <v>0</v>
      </c>
      <c r="G15" s="14" t="s">
        <v>84</v>
      </c>
    </row>
    <row r="16" spans="1:7" x14ac:dyDescent="0.2">
      <c r="A16" s="21" t="s">
        <v>90</v>
      </c>
      <c r="B16" s="22" t="s">
        <v>18</v>
      </c>
      <c r="C16" s="15" t="s">
        <v>14</v>
      </c>
      <c r="D16" s="14" t="s">
        <v>84</v>
      </c>
      <c r="E16" s="14" t="s">
        <v>84</v>
      </c>
      <c r="F16" s="23">
        <v>0</v>
      </c>
      <c r="G16" s="14" t="s">
        <v>84</v>
      </c>
    </row>
    <row r="17" spans="1:7" x14ac:dyDescent="0.2">
      <c r="A17" s="21" t="s">
        <v>93</v>
      </c>
      <c r="B17" s="22" t="s">
        <v>18</v>
      </c>
      <c r="C17" s="15" t="s">
        <v>14</v>
      </c>
      <c r="D17" s="14" t="s">
        <v>84</v>
      </c>
      <c r="E17" s="14" t="s">
        <v>84</v>
      </c>
      <c r="F17" s="14" t="s">
        <v>84</v>
      </c>
      <c r="G17" s="23">
        <v>0</v>
      </c>
    </row>
    <row r="18" spans="1:7" x14ac:dyDescent="0.2">
      <c r="A18" s="21" t="s">
        <v>94</v>
      </c>
      <c r="B18" s="22" t="s">
        <v>18</v>
      </c>
      <c r="C18" s="15" t="s">
        <v>14</v>
      </c>
      <c r="D18" s="14" t="s">
        <v>84</v>
      </c>
      <c r="E18" s="14" t="s">
        <v>84</v>
      </c>
      <c r="F18" s="14" t="s">
        <v>84</v>
      </c>
      <c r="G18" s="23">
        <v>0</v>
      </c>
    </row>
    <row r="19" spans="1:7" x14ac:dyDescent="0.2">
      <c r="A19" s="21" t="s">
        <v>95</v>
      </c>
      <c r="B19" s="22" t="s">
        <v>18</v>
      </c>
      <c r="C19" s="15" t="s">
        <v>14</v>
      </c>
      <c r="D19" s="14" t="s">
        <v>84</v>
      </c>
      <c r="E19" s="14" t="s">
        <v>84</v>
      </c>
      <c r="F19" s="14" t="s">
        <v>84</v>
      </c>
      <c r="G19" s="23">
        <v>0</v>
      </c>
    </row>
    <row r="20" spans="1:7" x14ac:dyDescent="0.2">
      <c r="A20" s="21" t="s">
        <v>114</v>
      </c>
      <c r="B20" s="22" t="s">
        <v>18</v>
      </c>
      <c r="C20" s="15" t="s">
        <v>14</v>
      </c>
      <c r="D20" s="14" t="s">
        <v>84</v>
      </c>
      <c r="E20" s="14" t="s">
        <v>84</v>
      </c>
      <c r="F20" s="14" t="s">
        <v>84</v>
      </c>
      <c r="G20" s="23">
        <v>0</v>
      </c>
    </row>
    <row r="21" spans="1:7" x14ac:dyDescent="0.2">
      <c r="A21" s="21" t="s">
        <v>111</v>
      </c>
      <c r="B21" s="22" t="s">
        <v>18</v>
      </c>
      <c r="C21" s="15" t="s">
        <v>14</v>
      </c>
      <c r="D21" s="14" t="s">
        <v>84</v>
      </c>
      <c r="E21" s="14" t="s">
        <v>84</v>
      </c>
      <c r="F21" s="14" t="s">
        <v>84</v>
      </c>
      <c r="G21" s="23">
        <v>0</v>
      </c>
    </row>
    <row r="22" spans="1:7" x14ac:dyDescent="0.2">
      <c r="A22" s="21" t="s">
        <v>113</v>
      </c>
      <c r="B22" s="22" t="s">
        <v>18</v>
      </c>
      <c r="C22" s="15" t="s">
        <v>14</v>
      </c>
      <c r="D22" s="14" t="s">
        <v>84</v>
      </c>
      <c r="E22" s="14" t="s">
        <v>84</v>
      </c>
      <c r="F22" s="14" t="s">
        <v>84</v>
      </c>
      <c r="G22" s="23">
        <v>0</v>
      </c>
    </row>
    <row r="23" spans="1:7" x14ac:dyDescent="0.2">
      <c r="A23" s="24" t="s">
        <v>19</v>
      </c>
      <c r="B23" s="25"/>
      <c r="C23" s="24"/>
      <c r="D23" s="26">
        <f>SUM(D5:D22)</f>
        <v>0</v>
      </c>
      <c r="E23" s="26">
        <f>SUM(E5:E22)</f>
        <v>0</v>
      </c>
      <c r="F23" s="26">
        <f>SUM(F5:F22)</f>
        <v>0</v>
      </c>
      <c r="G23" s="26">
        <f>SUM(G5:G22)</f>
        <v>0</v>
      </c>
    </row>
    <row r="24" spans="1:7" x14ac:dyDescent="0.2">
      <c r="A24" s="27"/>
      <c r="B24" s="28"/>
      <c r="C24" s="27"/>
      <c r="D24" s="27"/>
      <c r="E24" s="27"/>
      <c r="F24" s="27"/>
      <c r="G24" s="27"/>
    </row>
    <row r="25" spans="1:7" x14ac:dyDescent="0.2">
      <c r="A25" s="31" t="s">
        <v>20</v>
      </c>
      <c r="B25" s="22"/>
      <c r="C25" s="32"/>
      <c r="D25" s="32">
        <f>'Werkblad A'!B5</f>
        <v>3</v>
      </c>
      <c r="E25" s="32">
        <f>'Werkblad A'!B6</f>
        <v>9</v>
      </c>
      <c r="F25" s="32">
        <f>'Werkblad A'!B7</f>
        <v>10</v>
      </c>
      <c r="G25" s="32">
        <f>'Werkblad A'!B8</f>
        <v>3</v>
      </c>
    </row>
    <row r="26" spans="1:7" x14ac:dyDescent="0.2">
      <c r="A26" s="27"/>
      <c r="B26" s="28"/>
      <c r="C26" s="27"/>
      <c r="D26" s="27"/>
      <c r="E26" s="27"/>
      <c r="F26" s="27"/>
      <c r="G26" s="27"/>
    </row>
    <row r="27" spans="1:7" ht="28" customHeight="1" x14ac:dyDescent="0.2">
      <c r="A27" s="9" t="s">
        <v>21</v>
      </c>
      <c r="B27" s="10"/>
      <c r="C27" s="9"/>
      <c r="D27" s="33" t="str">
        <f>D3</f>
        <v>Type 1: Full color MFP minimaal 30 PPM</v>
      </c>
      <c r="E27" s="33" t="str">
        <f>E3</f>
        <v>Type 2: Full color MFP minimaal 45 PPM</v>
      </c>
      <c r="F27" s="33" t="str">
        <f>F3</f>
        <v>Type 3: Full color MFP minimaal 65 PPM</v>
      </c>
      <c r="G27" s="33" t="str">
        <f>G3</f>
        <v>Type 4: zwart-wit repromachine minimaal 100 PPM</v>
      </c>
    </row>
    <row r="28" spans="1:7" x14ac:dyDescent="0.2">
      <c r="A28" s="126" t="s">
        <v>22</v>
      </c>
      <c r="B28" s="34"/>
      <c r="C28" s="126"/>
      <c r="D28" s="127">
        <f>D25*D23</f>
        <v>0</v>
      </c>
      <c r="E28" s="127">
        <f>E25*E23</f>
        <v>0</v>
      </c>
      <c r="F28" s="127">
        <f>F25*F23</f>
        <v>0</v>
      </c>
      <c r="G28" s="127">
        <f>G25*G23</f>
        <v>0</v>
      </c>
    </row>
    <row r="29" spans="1:7" x14ac:dyDescent="0.2">
      <c r="A29" s="126" t="s">
        <v>23</v>
      </c>
      <c r="B29" s="34"/>
      <c r="C29" s="126"/>
      <c r="D29" s="127">
        <f t="shared" ref="D29:E29" si="0">D28*12</f>
        <v>0</v>
      </c>
      <c r="E29" s="127">
        <f t="shared" si="0"/>
        <v>0</v>
      </c>
      <c r="F29" s="127">
        <f t="shared" ref="F29:G29" si="1">F28*12</f>
        <v>0</v>
      </c>
      <c r="G29" s="127">
        <f t="shared" si="1"/>
        <v>0</v>
      </c>
    </row>
    <row r="30" spans="1:7" x14ac:dyDescent="0.2">
      <c r="A30" s="35" t="s">
        <v>24</v>
      </c>
      <c r="B30" s="36"/>
      <c r="C30" s="37"/>
      <c r="D30" s="160">
        <f>SUM(D29:G29)*5</f>
        <v>0</v>
      </c>
      <c r="E30" s="161"/>
      <c r="F30" s="161"/>
      <c r="G30" s="162"/>
    </row>
    <row r="31" spans="1:7" x14ac:dyDescent="0.2">
      <c r="A31" s="27"/>
      <c r="B31" s="28"/>
      <c r="C31" s="27"/>
      <c r="D31" s="27"/>
      <c r="E31" s="27"/>
      <c r="F31" s="27"/>
      <c r="G31" s="27"/>
    </row>
    <row r="32" spans="1:7" ht="30" customHeight="1" x14ac:dyDescent="0.2">
      <c r="A32" s="9" t="s">
        <v>25</v>
      </c>
      <c r="B32" s="10"/>
      <c r="C32" s="9" t="s">
        <v>26</v>
      </c>
      <c r="D32" s="145" t="s">
        <v>27</v>
      </c>
      <c r="E32" s="44"/>
      <c r="F32" s="44"/>
      <c r="G32" s="44"/>
    </row>
    <row r="33" spans="1:7" x14ac:dyDescent="0.2">
      <c r="A33" s="113" t="s">
        <v>83</v>
      </c>
      <c r="B33" s="34"/>
      <c r="C33" s="23">
        <v>0</v>
      </c>
      <c r="D33" s="128">
        <f>C33*60</f>
        <v>0</v>
      </c>
      <c r="E33" s="44"/>
      <c r="F33" s="44"/>
      <c r="G33" s="44"/>
    </row>
    <row r="34" spans="1:7" x14ac:dyDescent="0.2">
      <c r="A34" s="113" t="s">
        <v>92</v>
      </c>
      <c r="B34" s="34"/>
      <c r="C34" s="23">
        <v>0</v>
      </c>
      <c r="D34" s="128">
        <f>C34*60</f>
        <v>0</v>
      </c>
      <c r="E34" s="44"/>
      <c r="F34" s="44"/>
      <c r="G34" s="44"/>
    </row>
    <row r="35" spans="1:7" x14ac:dyDescent="0.2">
      <c r="A35" s="113" t="s">
        <v>112</v>
      </c>
      <c r="B35" s="34"/>
      <c r="C35" s="23">
        <v>0</v>
      </c>
      <c r="D35" s="128">
        <f>C35*60</f>
        <v>0</v>
      </c>
      <c r="E35" s="44"/>
      <c r="F35" s="44"/>
      <c r="G35" s="44"/>
    </row>
    <row r="36" spans="1:7" x14ac:dyDescent="0.2">
      <c r="A36" s="35"/>
      <c r="B36" s="36"/>
      <c r="C36" s="36"/>
      <c r="D36" s="102">
        <f>SUM(D33:D35)</f>
        <v>0</v>
      </c>
      <c r="E36" s="44"/>
      <c r="F36" s="44"/>
      <c r="G36" s="44"/>
    </row>
    <row r="37" spans="1:7" x14ac:dyDescent="0.2">
      <c r="A37" s="27"/>
      <c r="B37" s="28"/>
      <c r="C37" s="27"/>
      <c r="D37" s="27"/>
      <c r="E37" s="29"/>
      <c r="F37" s="30"/>
    </row>
    <row r="38" spans="1:7" ht="42" x14ac:dyDescent="0.2">
      <c r="A38" s="146" t="s">
        <v>97</v>
      </c>
      <c r="B38" s="41"/>
      <c r="C38" s="42">
        <v>0</v>
      </c>
      <c r="D38" s="43">
        <f>(C38/100)+1</f>
        <v>1</v>
      </c>
      <c r="E38" s="44"/>
      <c r="F38" s="45"/>
    </row>
    <row r="39" spans="1:7" x14ac:dyDescent="0.2">
      <c r="A39" s="27"/>
      <c r="B39" s="28"/>
      <c r="C39" s="27"/>
      <c r="D39" s="43"/>
      <c r="E39" s="44"/>
      <c r="F39" s="45"/>
    </row>
    <row r="40" spans="1:7" x14ac:dyDescent="0.2">
      <c r="A40" s="9" t="s">
        <v>11</v>
      </c>
      <c r="B40" s="38"/>
      <c r="C40" s="38" t="s">
        <v>28</v>
      </c>
      <c r="D40" s="39" t="s">
        <v>29</v>
      </c>
      <c r="E40" s="92" t="s">
        <v>30</v>
      </c>
    </row>
    <row r="41" spans="1:7" x14ac:dyDescent="0.2">
      <c r="A41" s="40" t="s">
        <v>31</v>
      </c>
      <c r="B41" s="46" t="s">
        <v>32</v>
      </c>
      <c r="C41" s="47">
        <f>'Werkblad A'!B12</f>
        <v>3478921.3333333335</v>
      </c>
      <c r="D41" s="90">
        <v>0</v>
      </c>
      <c r="E41" s="93">
        <f>C41*D41</f>
        <v>0</v>
      </c>
    </row>
    <row r="42" spans="1:7" x14ac:dyDescent="0.2">
      <c r="A42" s="40" t="s">
        <v>33</v>
      </c>
      <c r="B42" s="48" t="s">
        <v>32</v>
      </c>
      <c r="C42" s="47">
        <f>'Werkblad A'!B13</f>
        <v>802481.33333333326</v>
      </c>
      <c r="D42" s="91">
        <v>0</v>
      </c>
      <c r="E42" s="93">
        <f>C42*D42</f>
        <v>0</v>
      </c>
    </row>
    <row r="43" spans="1:7" x14ac:dyDescent="0.2">
      <c r="A43" s="27"/>
      <c r="B43" s="27"/>
      <c r="C43" s="29"/>
      <c r="D43" s="49"/>
    </row>
    <row r="44" spans="1:7" x14ac:dyDescent="0.2">
      <c r="A44" s="9" t="s">
        <v>11</v>
      </c>
      <c r="B44" s="38"/>
      <c r="C44" s="38" t="s">
        <v>28</v>
      </c>
      <c r="D44" s="39" t="s">
        <v>29</v>
      </c>
      <c r="E44" s="92" t="s">
        <v>30</v>
      </c>
    </row>
    <row r="45" spans="1:7" x14ac:dyDescent="0.2">
      <c r="A45" s="40" t="s">
        <v>31</v>
      </c>
      <c r="B45" s="46" t="s">
        <v>32</v>
      </c>
      <c r="C45" s="47">
        <f>C41</f>
        <v>3478921.3333333335</v>
      </c>
      <c r="D45" s="53">
        <f>D38*D41</f>
        <v>0</v>
      </c>
      <c r="E45" s="93">
        <f>C45*D45</f>
        <v>0</v>
      </c>
    </row>
    <row r="46" spans="1:7" x14ac:dyDescent="0.2">
      <c r="A46" s="40" t="s">
        <v>33</v>
      </c>
      <c r="B46" s="48" t="s">
        <v>32</v>
      </c>
      <c r="C46" s="47">
        <f>C42</f>
        <v>802481.33333333326</v>
      </c>
      <c r="D46" s="53">
        <f>D42*D38</f>
        <v>0</v>
      </c>
      <c r="E46" s="93">
        <f>C46*D46</f>
        <v>0</v>
      </c>
    </row>
    <row r="47" spans="1:7" x14ac:dyDescent="0.2">
      <c r="A47" s="27"/>
      <c r="B47" s="27"/>
      <c r="C47" s="29"/>
      <c r="D47" s="51"/>
    </row>
    <row r="48" spans="1:7" x14ac:dyDescent="0.2">
      <c r="A48" s="9" t="s">
        <v>11</v>
      </c>
      <c r="B48" s="38"/>
      <c r="C48" s="38" t="s">
        <v>28</v>
      </c>
      <c r="D48" s="52" t="s">
        <v>29</v>
      </c>
      <c r="E48" s="92" t="s">
        <v>30</v>
      </c>
    </row>
    <row r="49" spans="1:7" x14ac:dyDescent="0.2">
      <c r="A49" s="40" t="s">
        <v>31</v>
      </c>
      <c r="B49" s="46" t="s">
        <v>32</v>
      </c>
      <c r="C49" s="47">
        <f>C41</f>
        <v>3478921.3333333335</v>
      </c>
      <c r="D49" s="53">
        <f>D45*D38</f>
        <v>0</v>
      </c>
      <c r="E49" s="93">
        <f>C49*D49</f>
        <v>0</v>
      </c>
    </row>
    <row r="50" spans="1:7" x14ac:dyDescent="0.2">
      <c r="A50" s="40" t="s">
        <v>33</v>
      </c>
      <c r="B50" s="48" t="s">
        <v>32</v>
      </c>
      <c r="C50" s="47">
        <f>C42</f>
        <v>802481.33333333326</v>
      </c>
      <c r="D50" s="53">
        <f>D38*D46</f>
        <v>0</v>
      </c>
      <c r="E50" s="93">
        <f>C50*D50</f>
        <v>0</v>
      </c>
    </row>
    <row r="51" spans="1:7" x14ac:dyDescent="0.2">
      <c r="A51" s="27"/>
      <c r="B51" s="27"/>
      <c r="C51" s="29"/>
      <c r="D51" s="51"/>
    </row>
    <row r="52" spans="1:7" x14ac:dyDescent="0.2">
      <c r="A52" s="9" t="s">
        <v>11</v>
      </c>
      <c r="B52" s="38"/>
      <c r="C52" s="38" t="s">
        <v>28</v>
      </c>
      <c r="D52" s="52" t="s">
        <v>29</v>
      </c>
      <c r="E52" s="92" t="s">
        <v>30</v>
      </c>
    </row>
    <row r="53" spans="1:7" x14ac:dyDescent="0.2">
      <c r="A53" s="40" t="s">
        <v>31</v>
      </c>
      <c r="B53" s="46" t="s">
        <v>32</v>
      </c>
      <c r="C53" s="47">
        <f>C45</f>
        <v>3478921.3333333335</v>
      </c>
      <c r="D53" s="53">
        <f>D49*D38</f>
        <v>0</v>
      </c>
      <c r="E53" s="93">
        <f>C53*D53</f>
        <v>0</v>
      </c>
    </row>
    <row r="54" spans="1:7" x14ac:dyDescent="0.2">
      <c r="A54" s="40" t="s">
        <v>33</v>
      </c>
      <c r="B54" s="48" t="s">
        <v>32</v>
      </c>
      <c r="C54" s="47">
        <f>C46</f>
        <v>802481.33333333326</v>
      </c>
      <c r="D54" s="53">
        <f>D38*D50</f>
        <v>0</v>
      </c>
      <c r="E54" s="93">
        <f>C54*D54</f>
        <v>0</v>
      </c>
    </row>
    <row r="55" spans="1:7" x14ac:dyDescent="0.2">
      <c r="A55" s="27"/>
      <c r="B55" s="27"/>
      <c r="C55" s="29"/>
      <c r="D55" s="51"/>
    </row>
    <row r="56" spans="1:7" x14ac:dyDescent="0.2">
      <c r="A56" s="9" t="s">
        <v>11</v>
      </c>
      <c r="B56" s="38"/>
      <c r="C56" s="38" t="s">
        <v>28</v>
      </c>
      <c r="D56" s="52" t="s">
        <v>29</v>
      </c>
      <c r="E56" s="92" t="s">
        <v>30</v>
      </c>
    </row>
    <row r="57" spans="1:7" x14ac:dyDescent="0.2">
      <c r="A57" s="40" t="s">
        <v>31</v>
      </c>
      <c r="B57" s="46" t="s">
        <v>32</v>
      </c>
      <c r="C57" s="47">
        <f>C49</f>
        <v>3478921.3333333335</v>
      </c>
      <c r="D57" s="53">
        <f>D53*D38</f>
        <v>0</v>
      </c>
      <c r="E57" s="93">
        <f>C57*D57</f>
        <v>0</v>
      </c>
    </row>
    <row r="58" spans="1:7" x14ac:dyDescent="0.2">
      <c r="A58" s="40" t="s">
        <v>33</v>
      </c>
      <c r="B58" s="48" t="s">
        <v>32</v>
      </c>
      <c r="C58" s="47">
        <f>C50</f>
        <v>802481.33333333326</v>
      </c>
      <c r="D58" s="53">
        <f>D38*D54</f>
        <v>0</v>
      </c>
      <c r="E58" s="93">
        <f>C58*D58</f>
        <v>0</v>
      </c>
    </row>
    <row r="59" spans="1:7" x14ac:dyDescent="0.2">
      <c r="A59" s="27"/>
      <c r="B59" s="28"/>
      <c r="C59" s="27"/>
      <c r="D59" s="29"/>
      <c r="E59" s="51"/>
    </row>
    <row r="60" spans="1:7" x14ac:dyDescent="0.2">
      <c r="A60" s="55" t="s">
        <v>34</v>
      </c>
      <c r="B60" s="160">
        <f>SUM(E41+E42+E45+E46+E49+E50+E53+E54+E57+E58)</f>
        <v>0</v>
      </c>
      <c r="C60" s="165"/>
      <c r="D60" s="165"/>
      <c r="E60" s="166"/>
    </row>
    <row r="61" spans="1:7" ht="20" customHeight="1" x14ac:dyDescent="0.2">
      <c r="A61" s="27"/>
      <c r="B61" s="28"/>
      <c r="C61" s="27"/>
      <c r="D61" s="27"/>
      <c r="E61" s="29"/>
      <c r="F61" s="54"/>
    </row>
    <row r="62" spans="1:7" ht="16" x14ac:dyDescent="0.2">
      <c r="A62" s="5" t="s">
        <v>35</v>
      </c>
      <c r="B62" s="6"/>
      <c r="C62" s="7"/>
      <c r="D62" s="8"/>
      <c r="E62" s="8"/>
      <c r="F62" s="8"/>
      <c r="G62" s="8"/>
    </row>
    <row r="63" spans="1:7" ht="30" customHeight="1" x14ac:dyDescent="0.2">
      <c r="A63" s="9" t="s">
        <v>11</v>
      </c>
      <c r="B63" s="10"/>
      <c r="C63" s="9" t="s">
        <v>12</v>
      </c>
      <c r="D63" s="141" t="str">
        <f>D3</f>
        <v>Type 1: Full color MFP minimaal 30 PPM</v>
      </c>
      <c r="E63" s="141" t="str">
        <f>E3</f>
        <v>Type 2: Full color MFP minimaal 45 PPM</v>
      </c>
      <c r="F63" s="141" t="str">
        <f>F3</f>
        <v>Type 3: Full color MFP minimaal 65 PPM</v>
      </c>
      <c r="G63" s="141" t="str">
        <f>G3</f>
        <v>Type 4: zwart-wit repromachine minimaal 100 PPM</v>
      </c>
    </row>
    <row r="64" spans="1:7" x14ac:dyDescent="0.2">
      <c r="A64" s="12" t="str">
        <f>A4</f>
        <v xml:space="preserve">Aangeboden type: </v>
      </c>
      <c r="B64" s="13"/>
      <c r="C64" s="14"/>
      <c r="D64" s="14" t="str">
        <f>D4</f>
        <v>&lt;&lt;&gt;&gt;</v>
      </c>
      <c r="E64" s="14" t="str">
        <f>E4</f>
        <v>&lt;&lt;&gt;&gt;</v>
      </c>
      <c r="F64" s="14" t="str">
        <f>F4</f>
        <v>&lt;&lt;&gt;&gt;</v>
      </c>
      <c r="G64" s="14" t="str">
        <f>G4</f>
        <v>&lt;&lt;&gt;&gt;</v>
      </c>
    </row>
    <row r="65" spans="1:7" x14ac:dyDescent="0.2">
      <c r="A65" s="12" t="str">
        <f>A5</f>
        <v>HUURPRIJS per type per maand</v>
      </c>
      <c r="B65" s="13"/>
      <c r="C65" s="14"/>
      <c r="D65" s="23">
        <v>0</v>
      </c>
      <c r="E65" s="23">
        <v>0</v>
      </c>
      <c r="F65" s="23">
        <v>0</v>
      </c>
      <c r="G65" s="23">
        <v>0</v>
      </c>
    </row>
    <row r="66" spans="1:7" x14ac:dyDescent="0.2">
      <c r="A66" s="12" t="str">
        <f>A6</f>
        <v xml:space="preserve">SOFTWARE per type per maand </v>
      </c>
      <c r="B66" s="13"/>
      <c r="C66" s="14"/>
      <c r="D66" s="23">
        <v>0</v>
      </c>
      <c r="E66" s="23">
        <v>0</v>
      </c>
      <c r="F66" s="23">
        <v>0</v>
      </c>
      <c r="G66" s="23">
        <v>0</v>
      </c>
    </row>
    <row r="67" spans="1:7" x14ac:dyDescent="0.2">
      <c r="A67" s="12" t="str">
        <f>A7</f>
        <v>PRINTMANAGEMENT machinegerelateerde kosten (conform eis 121)</v>
      </c>
      <c r="B67" s="13"/>
      <c r="C67" s="14"/>
      <c r="D67" s="23">
        <v>0</v>
      </c>
      <c r="E67" s="23">
        <v>0</v>
      </c>
      <c r="F67" s="23">
        <v>0</v>
      </c>
      <c r="G67" s="23">
        <v>0</v>
      </c>
    </row>
    <row r="68" spans="1:7" x14ac:dyDescent="0.2">
      <c r="A68" s="17"/>
      <c r="B68" s="18"/>
      <c r="C68" s="19"/>
      <c r="D68" s="97"/>
      <c r="E68" s="97"/>
      <c r="F68" s="97"/>
      <c r="G68" s="97"/>
    </row>
    <row r="69" spans="1:7" x14ac:dyDescent="0.2">
      <c r="A69" s="89" t="s">
        <v>17</v>
      </c>
      <c r="B69" s="20"/>
      <c r="C69" s="83" t="s">
        <v>14</v>
      </c>
      <c r="D69" s="84">
        <v>0</v>
      </c>
      <c r="E69" s="84">
        <v>0</v>
      </c>
      <c r="F69" s="84">
        <v>0</v>
      </c>
      <c r="G69" s="84">
        <v>0</v>
      </c>
    </row>
    <row r="70" spans="1:7" x14ac:dyDescent="0.2">
      <c r="A70" s="21" t="str">
        <f>A10</f>
        <v>Eis 13: PostScript driver</v>
      </c>
      <c r="B70" s="22" t="s">
        <v>18</v>
      </c>
      <c r="C70" s="14" t="str">
        <f>C10</f>
        <v>&lt;&lt;&gt;&gt;</v>
      </c>
      <c r="D70" s="23">
        <v>0</v>
      </c>
      <c r="E70" s="23">
        <v>0</v>
      </c>
      <c r="F70" s="23">
        <v>0</v>
      </c>
      <c r="G70" s="23">
        <v>0</v>
      </c>
    </row>
    <row r="71" spans="1:7" x14ac:dyDescent="0.2">
      <c r="A71" s="21" t="str">
        <f>A11</f>
        <v>Eis 100: nietoptie</v>
      </c>
      <c r="B71" s="22" t="s">
        <v>18</v>
      </c>
      <c r="C71" s="14" t="str">
        <f>C11</f>
        <v>&lt;&lt;&gt;&gt;</v>
      </c>
      <c r="D71" s="23">
        <v>0</v>
      </c>
      <c r="E71" s="14" t="s">
        <v>84</v>
      </c>
      <c r="F71" s="14" t="s">
        <v>84</v>
      </c>
      <c r="G71" s="14" t="s">
        <v>84</v>
      </c>
    </row>
    <row r="72" spans="1:7" x14ac:dyDescent="0.2">
      <c r="A72" s="21" t="str">
        <f>A12</f>
        <v>Eis 105: nietoptie</v>
      </c>
      <c r="B72" s="22" t="s">
        <v>18</v>
      </c>
      <c r="C72" s="14" t="str">
        <f>C12</f>
        <v>&lt;&lt;&gt;&gt;</v>
      </c>
      <c r="D72" s="14" t="s">
        <v>84</v>
      </c>
      <c r="E72" s="23">
        <v>0</v>
      </c>
      <c r="F72" s="14" t="s">
        <v>84</v>
      </c>
      <c r="G72" s="14" t="s">
        <v>84</v>
      </c>
    </row>
    <row r="73" spans="1:7" x14ac:dyDescent="0.2">
      <c r="A73" s="21" t="str">
        <f>A13</f>
        <v>Eis 107: Inline boekjesmaker</v>
      </c>
      <c r="B73" s="22" t="s">
        <v>18</v>
      </c>
      <c r="C73" s="14" t="str">
        <f>C13</f>
        <v>&lt;&lt;&gt;&gt;</v>
      </c>
      <c r="D73" s="14" t="s">
        <v>84</v>
      </c>
      <c r="E73" s="23">
        <v>0</v>
      </c>
      <c r="F73" s="14" t="s">
        <v>84</v>
      </c>
      <c r="G73" s="14" t="s">
        <v>84</v>
      </c>
    </row>
    <row r="74" spans="1:7" x14ac:dyDescent="0.2">
      <c r="A74" s="21" t="str">
        <f>A14</f>
        <v>Eis 111: bulklade</v>
      </c>
      <c r="B74" s="22" t="s">
        <v>18</v>
      </c>
      <c r="C74" s="14" t="str">
        <f>C14</f>
        <v>&lt;&lt;&gt;&gt;</v>
      </c>
      <c r="D74" s="14" t="s">
        <v>84</v>
      </c>
      <c r="E74" s="14" t="s">
        <v>84</v>
      </c>
      <c r="F74" s="23">
        <v>0</v>
      </c>
      <c r="G74" s="14" t="s">
        <v>84</v>
      </c>
    </row>
    <row r="75" spans="1:7" x14ac:dyDescent="0.2">
      <c r="A75" s="21" t="str">
        <f>A15</f>
        <v>Eis 112: nietoptie</v>
      </c>
      <c r="B75" s="22" t="s">
        <v>18</v>
      </c>
      <c r="C75" s="14" t="str">
        <f>C15</f>
        <v>&lt;&lt;&gt;&gt;</v>
      </c>
      <c r="D75" s="14" t="s">
        <v>84</v>
      </c>
      <c r="E75" s="14" t="s">
        <v>84</v>
      </c>
      <c r="F75" s="23">
        <v>0</v>
      </c>
      <c r="G75" s="14" t="s">
        <v>84</v>
      </c>
    </row>
    <row r="76" spans="1:7" x14ac:dyDescent="0.2">
      <c r="A76" s="21" t="str">
        <f>A16</f>
        <v>Eis 115: Inline boekjesmaker</v>
      </c>
      <c r="B76" s="22" t="s">
        <v>18</v>
      </c>
      <c r="C76" s="14" t="str">
        <f>C16</f>
        <v>&lt;&lt;&gt;&gt;</v>
      </c>
      <c r="D76" s="14" t="s">
        <v>84</v>
      </c>
      <c r="E76" s="14" t="s">
        <v>84</v>
      </c>
      <c r="F76" s="23">
        <v>0</v>
      </c>
      <c r="G76" s="14" t="s">
        <v>84</v>
      </c>
    </row>
    <row r="77" spans="1:7" x14ac:dyDescent="0.2">
      <c r="A77" s="21" t="str">
        <f>A17</f>
        <v>Eis 158: bulklade</v>
      </c>
      <c r="B77" s="22" t="s">
        <v>18</v>
      </c>
      <c r="C77" s="14" t="str">
        <f>C17</f>
        <v>&lt;&lt;&gt;&gt;</v>
      </c>
      <c r="D77" s="14" t="s">
        <v>84</v>
      </c>
      <c r="E77" s="14" t="s">
        <v>84</v>
      </c>
      <c r="F77" s="14" t="s">
        <v>84</v>
      </c>
      <c r="G77" s="23">
        <v>0</v>
      </c>
    </row>
    <row r="78" spans="1:7" x14ac:dyDescent="0.2">
      <c r="A78" s="21" t="str">
        <f>A18</f>
        <v>Eis 159: nietoptie</v>
      </c>
      <c r="B78" s="22" t="s">
        <v>18</v>
      </c>
      <c r="C78" s="14" t="str">
        <f>C18</f>
        <v>&lt;&lt;&gt;&gt;</v>
      </c>
      <c r="D78" s="14" t="s">
        <v>84</v>
      </c>
      <c r="E78" s="14" t="s">
        <v>84</v>
      </c>
      <c r="F78" s="14" t="s">
        <v>84</v>
      </c>
      <c r="G78" s="23">
        <v>0</v>
      </c>
    </row>
    <row r="79" spans="1:7" x14ac:dyDescent="0.2">
      <c r="A79" s="21" t="str">
        <f>A19</f>
        <v>Eis 161: Offline boekjesmaker</v>
      </c>
      <c r="B79" s="22" t="s">
        <v>18</v>
      </c>
      <c r="C79" s="14" t="str">
        <f>C19</f>
        <v>&lt;&lt;&gt;&gt;</v>
      </c>
      <c r="D79" s="14" t="s">
        <v>84</v>
      </c>
      <c r="E79" s="14" t="s">
        <v>84</v>
      </c>
      <c r="F79" s="14" t="s">
        <v>84</v>
      </c>
      <c r="G79" s="23">
        <v>0</v>
      </c>
    </row>
    <row r="80" spans="1:7" x14ac:dyDescent="0.2">
      <c r="A80" s="21" t="str">
        <f>A20</f>
        <v>Eis 163: Ponsunit 2- en/of 4-gaats</v>
      </c>
      <c r="B80" s="22" t="s">
        <v>18</v>
      </c>
      <c r="C80" s="14" t="str">
        <f>C20</f>
        <v>&lt;&lt;&gt;&gt;</v>
      </c>
      <c r="D80" s="14" t="s">
        <v>84</v>
      </c>
      <c r="E80" s="14" t="s">
        <v>84</v>
      </c>
      <c r="F80" s="14" t="s">
        <v>84</v>
      </c>
      <c r="G80" s="23">
        <v>0</v>
      </c>
    </row>
    <row r="81" spans="1:7" x14ac:dyDescent="0.2">
      <c r="A81" s="21" t="str">
        <f>A21</f>
        <v>Eis 164: 'koud papierpad'</v>
      </c>
      <c r="B81" s="22" t="s">
        <v>18</v>
      </c>
      <c r="C81" s="14" t="str">
        <f>C21</f>
        <v>&lt;&lt;&gt;&gt;</v>
      </c>
      <c r="D81" s="14" t="s">
        <v>84</v>
      </c>
      <c r="E81" s="14" t="s">
        <v>84</v>
      </c>
      <c r="F81" s="14" t="s">
        <v>84</v>
      </c>
      <c r="G81" s="23">
        <v>0</v>
      </c>
    </row>
    <row r="82" spans="1:7" x14ac:dyDescent="0.2">
      <c r="A82" s="21" t="str">
        <f>A22</f>
        <v>Eis 165: Ponsunit 24-gaats</v>
      </c>
      <c r="B82" s="22" t="s">
        <v>18</v>
      </c>
      <c r="C82" s="14" t="str">
        <f>C22</f>
        <v>&lt;&lt;&gt;&gt;</v>
      </c>
      <c r="D82" s="14" t="s">
        <v>84</v>
      </c>
      <c r="E82" s="14" t="s">
        <v>84</v>
      </c>
      <c r="F82" s="14" t="s">
        <v>84</v>
      </c>
      <c r="G82" s="23">
        <v>0</v>
      </c>
    </row>
    <row r="83" spans="1:7" x14ac:dyDescent="0.2">
      <c r="A83" s="24" t="s">
        <v>19</v>
      </c>
      <c r="B83" s="25"/>
      <c r="C83" s="24"/>
      <c r="D83" s="26">
        <f>SUM(D65:D82)</f>
        <v>0</v>
      </c>
      <c r="E83" s="26">
        <f>SUM(E65:E82)</f>
        <v>0</v>
      </c>
      <c r="F83" s="26">
        <f>SUM(F65:F82)</f>
        <v>0</v>
      </c>
      <c r="G83" s="26">
        <f>SUM(G65:G82)</f>
        <v>0</v>
      </c>
    </row>
    <row r="84" spans="1:7" x14ac:dyDescent="0.2">
      <c r="A84" s="27"/>
      <c r="B84" s="28"/>
      <c r="C84" s="27"/>
      <c r="D84" s="27"/>
      <c r="E84" s="27"/>
      <c r="F84" s="27"/>
      <c r="G84" s="27"/>
    </row>
    <row r="85" spans="1:7" x14ac:dyDescent="0.2">
      <c r="A85" s="31" t="s">
        <v>20</v>
      </c>
      <c r="B85" s="22"/>
      <c r="C85" s="31"/>
      <c r="D85" s="32">
        <f>D25</f>
        <v>3</v>
      </c>
      <c r="E85" s="32">
        <f>E25</f>
        <v>9</v>
      </c>
      <c r="F85" s="32">
        <f>F25</f>
        <v>10</v>
      </c>
      <c r="G85" s="32">
        <f>G25</f>
        <v>3</v>
      </c>
    </row>
    <row r="86" spans="1:7" x14ac:dyDescent="0.2">
      <c r="A86" s="27"/>
      <c r="B86" s="28"/>
      <c r="C86" s="27"/>
      <c r="D86" s="27"/>
      <c r="E86" s="27"/>
      <c r="F86" s="27"/>
      <c r="G86" s="27"/>
    </row>
    <row r="87" spans="1:7" ht="28" customHeight="1" x14ac:dyDescent="0.2">
      <c r="A87" s="9" t="s">
        <v>21</v>
      </c>
      <c r="B87" s="10"/>
      <c r="C87" s="9"/>
      <c r="D87" s="33" t="str">
        <f>D3</f>
        <v>Type 1: Full color MFP minimaal 30 PPM</v>
      </c>
      <c r="E87" s="33" t="str">
        <f>E3</f>
        <v>Type 2: Full color MFP minimaal 45 PPM</v>
      </c>
      <c r="F87" s="33" t="str">
        <f>F3</f>
        <v>Type 3: Full color MFP minimaal 65 PPM</v>
      </c>
      <c r="G87" s="33" t="str">
        <f>G3</f>
        <v>Type 4: zwart-wit repromachine minimaal 100 PPM</v>
      </c>
    </row>
    <row r="88" spans="1:7" x14ac:dyDescent="0.2">
      <c r="A88" s="126" t="s">
        <v>22</v>
      </c>
      <c r="B88" s="34"/>
      <c r="C88" s="126"/>
      <c r="D88" s="127">
        <f>D85*D83</f>
        <v>0</v>
      </c>
      <c r="E88" s="127">
        <f>E85*E83</f>
        <v>0</v>
      </c>
      <c r="F88" s="127">
        <f>F85*F83</f>
        <v>0</v>
      </c>
      <c r="G88" s="127">
        <f>G85*G83</f>
        <v>0</v>
      </c>
    </row>
    <row r="89" spans="1:7" x14ac:dyDescent="0.2">
      <c r="A89" s="126" t="s">
        <v>36</v>
      </c>
      <c r="B89" s="34"/>
      <c r="C89" s="126"/>
      <c r="D89" s="127">
        <f>D88*12</f>
        <v>0</v>
      </c>
      <c r="E89" s="127">
        <f>E88*12</f>
        <v>0</v>
      </c>
      <c r="F89" s="127">
        <f>F88*12</f>
        <v>0</v>
      </c>
      <c r="G89" s="127">
        <f>G88*12</f>
        <v>0</v>
      </c>
    </row>
    <row r="90" spans="1:7" x14ac:dyDescent="0.2">
      <c r="A90" s="35" t="s">
        <v>37</v>
      </c>
      <c r="B90" s="36"/>
      <c r="C90" s="37"/>
      <c r="D90" s="160">
        <f>SUM(D89:G89)</f>
        <v>0</v>
      </c>
      <c r="E90" s="161"/>
      <c r="F90" s="161"/>
      <c r="G90" s="162"/>
    </row>
    <row r="91" spans="1:7" x14ac:dyDescent="0.2">
      <c r="A91" s="27"/>
      <c r="B91" s="28"/>
      <c r="C91" s="27"/>
      <c r="D91" s="27"/>
      <c r="E91" s="29"/>
      <c r="F91" s="30"/>
    </row>
    <row r="92" spans="1:7" ht="30" customHeight="1" x14ac:dyDescent="0.2">
      <c r="A92" s="9" t="str">
        <f>A32</f>
        <v xml:space="preserve">Totaalkosten </v>
      </c>
      <c r="B92" s="10"/>
      <c r="C92" s="9" t="s">
        <v>26</v>
      </c>
      <c r="D92" s="142" t="s">
        <v>38</v>
      </c>
    </row>
    <row r="93" spans="1:7" x14ac:dyDescent="0.2">
      <c r="A93" s="113" t="str">
        <f>A33</f>
        <v>Eis 43: Cloud-server</v>
      </c>
      <c r="B93" s="34"/>
      <c r="C93" s="23">
        <v>0</v>
      </c>
      <c r="D93" s="128">
        <f>C93*12</f>
        <v>0</v>
      </c>
    </row>
    <row r="94" spans="1:7" x14ac:dyDescent="0.2">
      <c r="A94" s="113" t="str">
        <f>A34</f>
        <v>Eis 121: Kosten printmanagement (totaal ongeacht aantal machines)</v>
      </c>
      <c r="B94" s="34"/>
      <c r="C94" s="23">
        <v>0</v>
      </c>
      <c r="D94" s="128">
        <f>C94*12</f>
        <v>0</v>
      </c>
    </row>
    <row r="95" spans="1:7" x14ac:dyDescent="0.2">
      <c r="A95" s="113" t="str">
        <f>A35</f>
        <v>Eis 122: Printen vanaf mobile devices</v>
      </c>
      <c r="B95" s="34"/>
      <c r="C95" s="23">
        <v>0</v>
      </c>
      <c r="D95" s="128">
        <f>C95*12</f>
        <v>0</v>
      </c>
    </row>
    <row r="96" spans="1:7" x14ac:dyDescent="0.2">
      <c r="A96" s="35"/>
      <c r="B96" s="36"/>
      <c r="C96" s="36"/>
      <c r="D96" s="102">
        <f>SUM(D93:D95)</f>
        <v>0</v>
      </c>
    </row>
    <row r="97" spans="1:7" x14ac:dyDescent="0.2">
      <c r="A97" s="27"/>
      <c r="B97" s="28"/>
      <c r="C97" s="27"/>
      <c r="D97" s="27"/>
      <c r="E97" s="29"/>
      <c r="F97" s="30"/>
    </row>
    <row r="98" spans="1:7" x14ac:dyDescent="0.2">
      <c r="A98" s="9" t="s">
        <v>11</v>
      </c>
      <c r="B98" s="94"/>
      <c r="C98" s="95" t="s">
        <v>28</v>
      </c>
      <c r="D98" s="100" t="s">
        <v>29</v>
      </c>
      <c r="E98" s="96" t="s">
        <v>30</v>
      </c>
    </row>
    <row r="99" spans="1:7" x14ac:dyDescent="0.2">
      <c r="A99" s="40" t="s">
        <v>31</v>
      </c>
      <c r="B99" s="46" t="s">
        <v>32</v>
      </c>
      <c r="C99" s="47">
        <f>C41</f>
        <v>3478921.3333333335</v>
      </c>
      <c r="D99" s="50">
        <f>D38*D57</f>
        <v>0</v>
      </c>
      <c r="E99" s="93">
        <f>C99*D99</f>
        <v>0</v>
      </c>
    </row>
    <row r="100" spans="1:7" x14ac:dyDescent="0.2">
      <c r="A100" s="40" t="s">
        <v>33</v>
      </c>
      <c r="B100" s="48" t="s">
        <v>32</v>
      </c>
      <c r="C100" s="47">
        <f>C42</f>
        <v>802481.33333333326</v>
      </c>
      <c r="D100" s="50">
        <f>D38*D58</f>
        <v>0</v>
      </c>
      <c r="E100" s="93">
        <f>C100*D100</f>
        <v>0</v>
      </c>
    </row>
    <row r="101" spans="1:7" x14ac:dyDescent="0.2">
      <c r="A101" s="55" t="s">
        <v>39</v>
      </c>
      <c r="B101" s="160">
        <f>SUM(E99:E100)</f>
        <v>0</v>
      </c>
      <c r="C101" s="165"/>
      <c r="D101" s="165"/>
      <c r="E101" s="166"/>
    </row>
    <row r="102" spans="1:7" ht="20" customHeight="1" x14ac:dyDescent="0.2">
      <c r="A102" s="27"/>
      <c r="B102" s="28"/>
      <c r="C102" s="27"/>
      <c r="D102" s="27"/>
    </row>
    <row r="103" spans="1:7" ht="16" x14ac:dyDescent="0.2">
      <c r="A103" s="5" t="s">
        <v>40</v>
      </c>
      <c r="B103" s="6"/>
      <c r="C103" s="7"/>
      <c r="D103" s="8"/>
      <c r="E103" s="8"/>
      <c r="F103" s="8"/>
      <c r="G103" s="8"/>
    </row>
    <row r="104" spans="1:7" ht="30" customHeight="1" x14ac:dyDescent="0.2">
      <c r="A104" s="98" t="s">
        <v>11</v>
      </c>
      <c r="B104" s="10"/>
      <c r="C104" s="9" t="s">
        <v>12</v>
      </c>
      <c r="D104" s="143" t="str">
        <f>D3</f>
        <v>Type 1: Full color MFP minimaal 30 PPM</v>
      </c>
      <c r="E104" s="143" t="str">
        <f>E3</f>
        <v>Type 2: Full color MFP minimaal 45 PPM</v>
      </c>
      <c r="F104" s="143" t="str">
        <f>F3</f>
        <v>Type 3: Full color MFP minimaal 65 PPM</v>
      </c>
      <c r="G104" s="143" t="str">
        <f>G3</f>
        <v>Type 4: zwart-wit repromachine minimaal 100 PPM</v>
      </c>
    </row>
    <row r="105" spans="1:7" x14ac:dyDescent="0.2">
      <c r="A105" s="103" t="str">
        <f>A4</f>
        <v xml:space="preserve">Aangeboden type: </v>
      </c>
      <c r="B105" s="104"/>
      <c r="C105" s="101">
        <f>C4</f>
        <v>0</v>
      </c>
      <c r="D105" s="101"/>
      <c r="E105" s="101"/>
      <c r="F105" s="101"/>
      <c r="G105" s="101"/>
    </row>
    <row r="106" spans="1:7" x14ac:dyDescent="0.2">
      <c r="A106" s="103" t="str">
        <f>A5</f>
        <v>HUURPRIJS per type per maand</v>
      </c>
      <c r="B106" s="105"/>
      <c r="C106" s="101"/>
      <c r="D106" s="23">
        <v>0</v>
      </c>
      <c r="E106" s="23">
        <v>0</v>
      </c>
      <c r="F106" s="23">
        <v>0</v>
      </c>
      <c r="G106" s="23">
        <v>0</v>
      </c>
    </row>
    <row r="107" spans="1:7" x14ac:dyDescent="0.2">
      <c r="A107" s="40" t="str">
        <f>A6</f>
        <v xml:space="preserve">SOFTWARE per type per maand </v>
      </c>
      <c r="B107" s="56"/>
      <c r="C107" s="99"/>
      <c r="D107" s="23">
        <v>0</v>
      </c>
      <c r="E107" s="23">
        <v>0</v>
      </c>
      <c r="F107" s="23">
        <v>0</v>
      </c>
      <c r="G107" s="23">
        <v>0</v>
      </c>
    </row>
    <row r="108" spans="1:7" x14ac:dyDescent="0.2">
      <c r="A108" s="40" t="str">
        <f>A7</f>
        <v>PRINTMANAGEMENT machinegerelateerde kosten (conform eis 121)</v>
      </c>
      <c r="B108" s="56"/>
      <c r="C108" s="99"/>
      <c r="D108" s="23">
        <v>0</v>
      </c>
      <c r="E108" s="23">
        <v>0</v>
      </c>
      <c r="F108" s="23">
        <v>0</v>
      </c>
      <c r="G108" s="23">
        <v>0</v>
      </c>
    </row>
    <row r="110" spans="1:7" x14ac:dyDescent="0.2">
      <c r="A110" s="89" t="s">
        <v>17</v>
      </c>
      <c r="B110" s="20"/>
      <c r="C110" s="83" t="s">
        <v>14</v>
      </c>
      <c r="D110" s="11"/>
      <c r="E110" s="11"/>
      <c r="F110" s="11"/>
      <c r="G110" s="11"/>
    </row>
    <row r="111" spans="1:7" x14ac:dyDescent="0.2">
      <c r="A111" s="21" t="str">
        <f>A10</f>
        <v>Eis 13: PostScript driver</v>
      </c>
      <c r="B111" s="22" t="s">
        <v>18</v>
      </c>
      <c r="C111" s="99" t="str">
        <f>C10</f>
        <v>&lt;&lt;&gt;&gt;</v>
      </c>
      <c r="D111" s="23">
        <v>0</v>
      </c>
      <c r="E111" s="23">
        <v>0</v>
      </c>
      <c r="F111" s="23">
        <v>0</v>
      </c>
      <c r="G111" s="23">
        <v>0</v>
      </c>
    </row>
    <row r="112" spans="1:7" x14ac:dyDescent="0.2">
      <c r="A112" s="21" t="str">
        <f>A11</f>
        <v>Eis 100: nietoptie</v>
      </c>
      <c r="B112" s="22" t="s">
        <v>18</v>
      </c>
      <c r="C112" s="99" t="str">
        <f>C11</f>
        <v>&lt;&lt;&gt;&gt;</v>
      </c>
      <c r="D112" s="23">
        <v>0</v>
      </c>
      <c r="E112" s="14" t="s">
        <v>84</v>
      </c>
      <c r="F112" s="14" t="s">
        <v>84</v>
      </c>
      <c r="G112" s="14" t="s">
        <v>84</v>
      </c>
    </row>
    <row r="113" spans="1:7" x14ac:dyDescent="0.2">
      <c r="A113" s="21" t="str">
        <f>A12</f>
        <v>Eis 105: nietoptie</v>
      </c>
      <c r="B113" s="22" t="s">
        <v>18</v>
      </c>
      <c r="C113" s="99" t="str">
        <f>C12</f>
        <v>&lt;&lt;&gt;&gt;</v>
      </c>
      <c r="D113" s="14" t="s">
        <v>84</v>
      </c>
      <c r="E113" s="23">
        <v>0</v>
      </c>
      <c r="F113" s="14" t="s">
        <v>84</v>
      </c>
      <c r="G113" s="14" t="s">
        <v>84</v>
      </c>
    </row>
    <row r="114" spans="1:7" x14ac:dyDescent="0.2">
      <c r="A114" s="21" t="str">
        <f>A13</f>
        <v>Eis 107: Inline boekjesmaker</v>
      </c>
      <c r="B114" s="22" t="s">
        <v>18</v>
      </c>
      <c r="C114" s="99" t="str">
        <f>C13</f>
        <v>&lt;&lt;&gt;&gt;</v>
      </c>
      <c r="D114" s="14" t="s">
        <v>84</v>
      </c>
      <c r="E114" s="23">
        <v>0</v>
      </c>
      <c r="F114" s="14" t="s">
        <v>84</v>
      </c>
      <c r="G114" s="14" t="s">
        <v>84</v>
      </c>
    </row>
    <row r="115" spans="1:7" x14ac:dyDescent="0.2">
      <c r="A115" s="21" t="str">
        <f>A14</f>
        <v>Eis 111: bulklade</v>
      </c>
      <c r="B115" s="22" t="s">
        <v>18</v>
      </c>
      <c r="C115" s="99" t="str">
        <f>C14</f>
        <v>&lt;&lt;&gt;&gt;</v>
      </c>
      <c r="D115" s="14" t="s">
        <v>84</v>
      </c>
      <c r="E115" s="14" t="s">
        <v>84</v>
      </c>
      <c r="F115" s="23">
        <v>0</v>
      </c>
      <c r="G115" s="14" t="s">
        <v>84</v>
      </c>
    </row>
    <row r="116" spans="1:7" x14ac:dyDescent="0.2">
      <c r="A116" s="21" t="str">
        <f>A15</f>
        <v>Eis 112: nietoptie</v>
      </c>
      <c r="B116" s="22" t="s">
        <v>18</v>
      </c>
      <c r="C116" s="99" t="str">
        <f>C15</f>
        <v>&lt;&lt;&gt;&gt;</v>
      </c>
      <c r="D116" s="14" t="s">
        <v>84</v>
      </c>
      <c r="E116" s="14" t="s">
        <v>84</v>
      </c>
      <c r="F116" s="23">
        <v>0</v>
      </c>
      <c r="G116" s="14" t="s">
        <v>84</v>
      </c>
    </row>
    <row r="117" spans="1:7" x14ac:dyDescent="0.2">
      <c r="A117" s="21" t="str">
        <f>A16</f>
        <v>Eis 115: Inline boekjesmaker</v>
      </c>
      <c r="B117" s="22" t="s">
        <v>18</v>
      </c>
      <c r="C117" s="99" t="str">
        <f>C16</f>
        <v>&lt;&lt;&gt;&gt;</v>
      </c>
      <c r="D117" s="14" t="s">
        <v>84</v>
      </c>
      <c r="E117" s="14" t="s">
        <v>84</v>
      </c>
      <c r="F117" s="23">
        <v>0</v>
      </c>
      <c r="G117" s="14" t="s">
        <v>84</v>
      </c>
    </row>
    <row r="118" spans="1:7" x14ac:dyDescent="0.2">
      <c r="A118" s="21" t="str">
        <f>A17</f>
        <v>Eis 158: bulklade</v>
      </c>
      <c r="B118" s="22" t="s">
        <v>18</v>
      </c>
      <c r="C118" s="99" t="str">
        <f>C17</f>
        <v>&lt;&lt;&gt;&gt;</v>
      </c>
      <c r="D118" s="14" t="s">
        <v>84</v>
      </c>
      <c r="E118" s="14" t="s">
        <v>84</v>
      </c>
      <c r="F118" s="14" t="s">
        <v>84</v>
      </c>
      <c r="G118" s="23">
        <v>0</v>
      </c>
    </row>
    <row r="119" spans="1:7" x14ac:dyDescent="0.2">
      <c r="A119" s="21" t="str">
        <f>A18</f>
        <v>Eis 159: nietoptie</v>
      </c>
      <c r="B119" s="22" t="s">
        <v>18</v>
      </c>
      <c r="C119" s="99" t="str">
        <f>C18</f>
        <v>&lt;&lt;&gt;&gt;</v>
      </c>
      <c r="D119" s="14" t="s">
        <v>84</v>
      </c>
      <c r="E119" s="14" t="s">
        <v>84</v>
      </c>
      <c r="F119" s="14" t="s">
        <v>84</v>
      </c>
      <c r="G119" s="23">
        <v>0</v>
      </c>
    </row>
    <row r="120" spans="1:7" x14ac:dyDescent="0.2">
      <c r="A120" s="21" t="str">
        <f>A19</f>
        <v>Eis 161: Offline boekjesmaker</v>
      </c>
      <c r="B120" s="22" t="s">
        <v>18</v>
      </c>
      <c r="C120" s="99" t="str">
        <f>C19</f>
        <v>&lt;&lt;&gt;&gt;</v>
      </c>
      <c r="D120" s="14" t="s">
        <v>84</v>
      </c>
      <c r="E120" s="14" t="s">
        <v>84</v>
      </c>
      <c r="F120" s="14" t="s">
        <v>84</v>
      </c>
      <c r="G120" s="23">
        <v>0</v>
      </c>
    </row>
    <row r="121" spans="1:7" x14ac:dyDescent="0.2">
      <c r="A121" s="21" t="str">
        <f>A20</f>
        <v>Eis 163: Ponsunit 2- en/of 4-gaats</v>
      </c>
      <c r="B121" s="22" t="s">
        <v>18</v>
      </c>
      <c r="C121" s="99" t="str">
        <f>C20</f>
        <v>&lt;&lt;&gt;&gt;</v>
      </c>
      <c r="D121" s="14" t="s">
        <v>84</v>
      </c>
      <c r="E121" s="14" t="s">
        <v>84</v>
      </c>
      <c r="F121" s="14" t="s">
        <v>84</v>
      </c>
      <c r="G121" s="23">
        <v>0</v>
      </c>
    </row>
    <row r="122" spans="1:7" x14ac:dyDescent="0.2">
      <c r="A122" s="21" t="str">
        <f>A21</f>
        <v>Eis 164: 'koud papierpad'</v>
      </c>
      <c r="B122" s="22" t="s">
        <v>18</v>
      </c>
      <c r="C122" s="99" t="str">
        <f>C21</f>
        <v>&lt;&lt;&gt;&gt;</v>
      </c>
      <c r="D122" s="14" t="s">
        <v>84</v>
      </c>
      <c r="E122" s="14" t="s">
        <v>84</v>
      </c>
      <c r="F122" s="14" t="s">
        <v>84</v>
      </c>
      <c r="G122" s="23">
        <v>0</v>
      </c>
    </row>
    <row r="123" spans="1:7" x14ac:dyDescent="0.2">
      <c r="A123" s="21" t="str">
        <f>A22</f>
        <v>Eis 165: Ponsunit 24-gaats</v>
      </c>
      <c r="B123" s="22" t="s">
        <v>18</v>
      </c>
      <c r="C123" s="99" t="str">
        <f>C22</f>
        <v>&lt;&lt;&gt;&gt;</v>
      </c>
      <c r="D123" s="14" t="s">
        <v>84</v>
      </c>
      <c r="E123" s="14" t="s">
        <v>84</v>
      </c>
      <c r="F123" s="14" t="s">
        <v>84</v>
      </c>
      <c r="G123" s="23">
        <v>0</v>
      </c>
    </row>
    <row r="124" spans="1:7" x14ac:dyDescent="0.2">
      <c r="A124" s="24" t="s">
        <v>19</v>
      </c>
      <c r="B124" s="25"/>
      <c r="C124" s="24"/>
      <c r="D124" s="26">
        <f>SUM(D106:D123)</f>
        <v>0</v>
      </c>
      <c r="E124" s="26">
        <f>SUM(E106:E123)</f>
        <v>0</v>
      </c>
      <c r="F124" s="26">
        <f>SUM(F106:F123)</f>
        <v>0</v>
      </c>
      <c r="G124" s="26">
        <f>SUM(G106:G123)</f>
        <v>0</v>
      </c>
    </row>
    <row r="125" spans="1:7" x14ac:dyDescent="0.2">
      <c r="A125" s="27"/>
      <c r="B125" s="28"/>
      <c r="C125" s="27"/>
      <c r="D125" s="27"/>
      <c r="E125" s="27"/>
      <c r="F125" s="27"/>
      <c r="G125" s="27"/>
    </row>
    <row r="126" spans="1:7" x14ac:dyDescent="0.2">
      <c r="A126" s="31" t="s">
        <v>20</v>
      </c>
      <c r="B126" s="22"/>
      <c r="C126" s="31"/>
      <c r="D126" s="32">
        <f>D25</f>
        <v>3</v>
      </c>
      <c r="E126" s="32">
        <f>E25</f>
        <v>9</v>
      </c>
      <c r="F126" s="32">
        <f>F25</f>
        <v>10</v>
      </c>
      <c r="G126" s="32">
        <f>G25</f>
        <v>3</v>
      </c>
    </row>
    <row r="127" spans="1:7" x14ac:dyDescent="0.2">
      <c r="A127" s="27"/>
      <c r="B127" s="28"/>
      <c r="C127" s="27"/>
      <c r="D127" s="27"/>
      <c r="E127" s="27"/>
      <c r="F127" s="27"/>
      <c r="G127" s="27"/>
    </row>
    <row r="128" spans="1:7" ht="30" customHeight="1" x14ac:dyDescent="0.2">
      <c r="A128" s="9" t="s">
        <v>21</v>
      </c>
      <c r="B128" s="10"/>
      <c r="C128" s="9"/>
      <c r="D128" s="33" t="str">
        <f>D3</f>
        <v>Type 1: Full color MFP minimaal 30 PPM</v>
      </c>
      <c r="E128" s="33" t="str">
        <f>E3</f>
        <v>Type 2: Full color MFP minimaal 45 PPM</v>
      </c>
      <c r="F128" s="33" t="str">
        <f>F3</f>
        <v>Type 3: Full color MFP minimaal 65 PPM</v>
      </c>
      <c r="G128" s="33" t="str">
        <f>G3</f>
        <v>Type 4: zwart-wit repromachine minimaal 100 PPM</v>
      </c>
    </row>
    <row r="129" spans="1:7" x14ac:dyDescent="0.2">
      <c r="A129" s="126" t="s">
        <v>22</v>
      </c>
      <c r="B129" s="34"/>
      <c r="C129" s="126"/>
      <c r="D129" s="127">
        <f t="shared" ref="D129:E129" si="2">D126*D124</f>
        <v>0</v>
      </c>
      <c r="E129" s="127">
        <f t="shared" si="2"/>
        <v>0</v>
      </c>
      <c r="F129" s="127">
        <f t="shared" ref="F129:G129" si="3">F126*F124</f>
        <v>0</v>
      </c>
      <c r="G129" s="127">
        <f t="shared" si="3"/>
        <v>0</v>
      </c>
    </row>
    <row r="130" spans="1:7" x14ac:dyDescent="0.2">
      <c r="A130" s="126" t="s">
        <v>41</v>
      </c>
      <c r="B130" s="34"/>
      <c r="C130" s="126"/>
      <c r="D130" s="127">
        <f t="shared" ref="D130:E130" si="4">D129*12</f>
        <v>0</v>
      </c>
      <c r="E130" s="127">
        <f t="shared" si="4"/>
        <v>0</v>
      </c>
      <c r="F130" s="127">
        <f t="shared" ref="F130:G130" si="5">F129*12</f>
        <v>0</v>
      </c>
      <c r="G130" s="127">
        <f t="shared" si="5"/>
        <v>0</v>
      </c>
    </row>
    <row r="131" spans="1:7" x14ac:dyDescent="0.2">
      <c r="A131" s="35" t="s">
        <v>42</v>
      </c>
      <c r="B131" s="36"/>
      <c r="C131" s="37"/>
      <c r="D131" s="160">
        <f>SUM(D130:G130)</f>
        <v>0</v>
      </c>
      <c r="E131" s="161"/>
      <c r="F131" s="161"/>
      <c r="G131" s="162"/>
    </row>
    <row r="132" spans="1:7" x14ac:dyDescent="0.2">
      <c r="A132" s="27"/>
      <c r="B132" s="28"/>
      <c r="C132" s="27"/>
      <c r="D132" s="27"/>
      <c r="E132" s="29"/>
      <c r="F132" s="30"/>
    </row>
    <row r="133" spans="1:7" ht="30" customHeight="1" x14ac:dyDescent="0.2">
      <c r="A133" s="9" t="str">
        <f>A92</f>
        <v xml:space="preserve">Totaalkosten </v>
      </c>
      <c r="B133" s="10"/>
      <c r="C133" s="9" t="s">
        <v>43</v>
      </c>
      <c r="D133" s="33" t="s">
        <v>44</v>
      </c>
    </row>
    <row r="134" spans="1:7" x14ac:dyDescent="0.2">
      <c r="A134" s="113" t="str">
        <f>A93</f>
        <v>Eis 43: Cloud-server</v>
      </c>
      <c r="B134" s="34"/>
      <c r="C134" s="23">
        <v>0</v>
      </c>
      <c r="D134" s="128">
        <f>C134*12</f>
        <v>0</v>
      </c>
    </row>
    <row r="135" spans="1:7" x14ac:dyDescent="0.2">
      <c r="A135" s="113" t="str">
        <f>A94</f>
        <v>Eis 121: Kosten printmanagement (totaal ongeacht aantal machines)</v>
      </c>
      <c r="B135" s="34"/>
      <c r="C135" s="23">
        <v>0</v>
      </c>
      <c r="D135" s="128">
        <f>C135*12</f>
        <v>0</v>
      </c>
    </row>
    <row r="136" spans="1:7" x14ac:dyDescent="0.2">
      <c r="A136" s="113" t="str">
        <f>A95</f>
        <v>Eis 122: Printen vanaf mobile devices</v>
      </c>
      <c r="B136" s="34"/>
      <c r="C136" s="23">
        <v>0</v>
      </c>
      <c r="D136" s="128">
        <f>C136*12</f>
        <v>0</v>
      </c>
    </row>
    <row r="137" spans="1:7" x14ac:dyDescent="0.2">
      <c r="A137" s="35"/>
      <c r="B137" s="36"/>
      <c r="C137" s="36"/>
      <c r="D137" s="102">
        <f>SUM(D134:D136)</f>
        <v>0</v>
      </c>
    </row>
    <row r="138" spans="1:7" x14ac:dyDescent="0.2">
      <c r="A138" s="27"/>
      <c r="B138" s="28"/>
      <c r="C138" s="27"/>
      <c r="D138" s="27"/>
      <c r="E138" s="29"/>
      <c r="F138" s="30"/>
    </row>
    <row r="139" spans="1:7" x14ac:dyDescent="0.2">
      <c r="A139" s="9" t="s">
        <v>11</v>
      </c>
      <c r="B139" s="94"/>
      <c r="C139" s="95" t="s">
        <v>28</v>
      </c>
      <c r="D139" s="100" t="s">
        <v>29</v>
      </c>
      <c r="E139" s="96" t="s">
        <v>30</v>
      </c>
    </row>
    <row r="140" spans="1:7" x14ac:dyDescent="0.2">
      <c r="A140" s="40" t="s">
        <v>31</v>
      </c>
      <c r="B140" s="46" t="s">
        <v>32</v>
      </c>
      <c r="C140" s="47">
        <f>C99</f>
        <v>3478921.3333333335</v>
      </c>
      <c r="D140" s="50">
        <f>D38*D99</f>
        <v>0</v>
      </c>
      <c r="E140" s="93">
        <f>C140*D140</f>
        <v>0</v>
      </c>
    </row>
    <row r="141" spans="1:7" x14ac:dyDescent="0.2">
      <c r="A141" s="40" t="s">
        <v>33</v>
      </c>
      <c r="B141" s="48" t="s">
        <v>32</v>
      </c>
      <c r="C141" s="47">
        <f>C100</f>
        <v>802481.33333333326</v>
      </c>
      <c r="D141" s="50">
        <f>D38*D100</f>
        <v>0</v>
      </c>
      <c r="E141" s="93">
        <f>C141*D141</f>
        <v>0</v>
      </c>
    </row>
    <row r="142" spans="1:7" x14ac:dyDescent="0.2">
      <c r="A142" s="55" t="s">
        <v>45</v>
      </c>
      <c r="B142" s="160">
        <f>SUM(E140:E141)</f>
        <v>0</v>
      </c>
      <c r="C142" s="165"/>
      <c r="D142" s="165"/>
      <c r="E142" s="166"/>
    </row>
    <row r="143" spans="1:7" ht="20" customHeight="1" x14ac:dyDescent="0.2">
      <c r="A143" s="27"/>
      <c r="B143" s="27"/>
      <c r="C143" s="27"/>
      <c r="D143" s="29"/>
      <c r="E143" s="54"/>
    </row>
    <row r="144" spans="1:7" x14ac:dyDescent="0.2">
      <c r="A144" s="9" t="s">
        <v>11</v>
      </c>
      <c r="B144" s="94"/>
      <c r="C144" s="95" t="s">
        <v>28</v>
      </c>
      <c r="D144" s="100" t="s">
        <v>46</v>
      </c>
      <c r="E144" s="96" t="s">
        <v>30</v>
      </c>
    </row>
    <row r="145" spans="1:6" x14ac:dyDescent="0.2">
      <c r="A145" s="40" t="s">
        <v>47</v>
      </c>
      <c r="B145" s="40" t="s">
        <v>48</v>
      </c>
      <c r="C145" s="57">
        <v>5</v>
      </c>
      <c r="D145" s="16">
        <v>0</v>
      </c>
      <c r="E145" s="58">
        <f>SUM(C145*D145)</f>
        <v>0</v>
      </c>
    </row>
    <row r="146" spans="1:6" x14ac:dyDescent="0.2">
      <c r="A146" s="40" t="s">
        <v>49</v>
      </c>
      <c r="B146" s="40" t="s">
        <v>48</v>
      </c>
      <c r="C146" s="57">
        <v>5</v>
      </c>
      <c r="D146" s="23">
        <v>0</v>
      </c>
      <c r="E146" s="58">
        <f>SUM(C146*D146)</f>
        <v>0</v>
      </c>
    </row>
    <row r="147" spans="1:6" x14ac:dyDescent="0.2">
      <c r="A147" s="59" t="s">
        <v>50</v>
      </c>
      <c r="B147" s="167">
        <f>SUM(E145:E146)*5</f>
        <v>0</v>
      </c>
      <c r="C147" s="168"/>
      <c r="D147" s="168"/>
      <c r="E147" s="169"/>
    </row>
    <row r="148" spans="1:6" x14ac:dyDescent="0.2">
      <c r="A148" s="27"/>
      <c r="B148" s="28"/>
      <c r="C148" s="27"/>
      <c r="D148" s="27"/>
      <c r="E148" s="29"/>
      <c r="F148" s="60"/>
    </row>
    <row r="149" spans="1:6" ht="75" customHeight="1" x14ac:dyDescent="0.2">
      <c r="A149" s="35" t="s">
        <v>51</v>
      </c>
      <c r="B149" s="61"/>
      <c r="C149" s="170">
        <f>D30+B60+D90+B101+D131+B142+B147+D36+D96+D137</f>
        <v>0</v>
      </c>
      <c r="D149" s="170"/>
      <c r="E149" s="171" t="s">
        <v>52</v>
      </c>
      <c r="F149" s="172"/>
    </row>
    <row r="150" spans="1:6" x14ac:dyDescent="0.2">
      <c r="A150" s="62"/>
      <c r="B150" s="63"/>
      <c r="C150" s="64"/>
      <c r="D150" s="65"/>
      <c r="E150" s="66"/>
      <c r="F150" s="67"/>
    </row>
    <row r="151" spans="1:6" ht="38" customHeight="1" x14ac:dyDescent="0.2">
      <c r="A151" s="35" t="s">
        <v>53</v>
      </c>
      <c r="B151" s="68"/>
      <c r="C151" s="173"/>
      <c r="D151" s="174"/>
      <c r="E151" s="66"/>
      <c r="F151" s="67"/>
    </row>
    <row r="152" spans="1:6" x14ac:dyDescent="0.2">
      <c r="A152" s="69"/>
      <c r="B152" s="70"/>
      <c r="C152" s="71"/>
      <c r="D152" s="71"/>
    </row>
    <row r="153" spans="1:6" ht="36" customHeight="1" x14ac:dyDescent="0.2">
      <c r="A153" s="24" t="s">
        <v>54</v>
      </c>
      <c r="B153" s="72"/>
      <c r="C153" s="163" t="s">
        <v>55</v>
      </c>
      <c r="D153" s="164"/>
    </row>
    <row r="154" spans="1:6" x14ac:dyDescent="0.2">
      <c r="A154" s="69"/>
      <c r="B154" s="70"/>
      <c r="C154" s="73"/>
      <c r="D154" s="73"/>
    </row>
    <row r="155" spans="1:6" ht="48" customHeight="1" x14ac:dyDescent="0.2">
      <c r="A155" s="35" t="s">
        <v>56</v>
      </c>
      <c r="B155" s="68"/>
      <c r="C155" s="163" t="s">
        <v>55</v>
      </c>
      <c r="D155" s="164"/>
      <c r="E155" s="88"/>
    </row>
    <row r="156" spans="1:6" x14ac:dyDescent="0.2">
      <c r="B156" s="74"/>
      <c r="E156" s="75"/>
    </row>
    <row r="158" spans="1:6" x14ac:dyDescent="0.2">
      <c r="A158" s="111" t="s">
        <v>55</v>
      </c>
      <c r="B158" s="111" t="s">
        <v>57</v>
      </c>
      <c r="C158" s="111" t="s">
        <v>58</v>
      </c>
    </row>
  </sheetData>
  <sheetProtection algorithmName="SHA-512" hashValue="0385KQQ/CasdUO0hCbRLFgrZ7qEXbm/pyK5c/ceq84aUTXqLTBsoj70z5gFerE7UIJ7NtqdWkBBToli7oWTxNA==" saltValue="hl3YTACSktmAOILsWq1GTg==" spinCount="100000" sheet="1" objects="1" scenarios="1"/>
  <mergeCells count="12">
    <mergeCell ref="D30:G30"/>
    <mergeCell ref="D90:G90"/>
    <mergeCell ref="D131:G131"/>
    <mergeCell ref="C155:D155"/>
    <mergeCell ref="B60:E60"/>
    <mergeCell ref="B147:E147"/>
    <mergeCell ref="C149:D149"/>
    <mergeCell ref="E149:F149"/>
    <mergeCell ref="B101:E101"/>
    <mergeCell ref="C151:D151"/>
    <mergeCell ref="C153:D153"/>
    <mergeCell ref="B142:E142"/>
  </mergeCells>
  <conditionalFormatting sqref="C155:D155 C153:D153">
    <cfRule type="cellIs" dxfId="0" priority="1" operator="equal">
      <formula>"Invullen"</formula>
    </cfRule>
  </conditionalFormatting>
  <dataValidations count="4">
    <dataValidation type="decimal" allowBlank="1" showInputMessage="1" showErrorMessage="1" error="De maximale afdrukprijs per tik zwart-wit bedraag € 0,004." sqref="D41" xr:uid="{32E1F1D6-E1A1-2741-B8E1-F59C467B70AF}">
      <formula1>0</formula1>
      <formula2>0.004</formula2>
    </dataValidation>
    <dataValidation type="decimal" allowBlank="1" showInputMessage="1" showErrorMessage="1" error="De maximale afdrukprijs per tik full color bedraagt € 0,04." sqref="D42" xr:uid="{0DB8B6F7-8C16-584D-96B4-A8B94693DEE9}">
      <formula1>0</formula1>
      <formula2>0.04</formula2>
    </dataValidation>
    <dataValidation type="decimal" allowBlank="1" showInputMessage="1" showErrorMessage="1" sqref="C38" xr:uid="{323FA527-5463-1E4C-B299-8E0CC7E12D47}">
      <formula1>0</formula1>
      <formula2>10</formula2>
    </dataValidation>
    <dataValidation type="list" allowBlank="1" showInputMessage="1" showErrorMessage="1" sqref="C153:D153 C155:D155" xr:uid="{F920E215-24B3-6849-897F-2170431B89B2}">
      <formula1>Invullen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zoomScale="150" workbookViewId="0">
      <selection activeCell="A20" sqref="A20"/>
    </sheetView>
  </sheetViews>
  <sheetFormatPr baseColWidth="10" defaultColWidth="8.83203125" defaultRowHeight="15" x14ac:dyDescent="0.2"/>
  <cols>
    <col min="1" max="1" width="47" customWidth="1"/>
    <col min="2" max="2" width="11.6640625" customWidth="1"/>
    <col min="3" max="5" width="17.83203125" customWidth="1"/>
  </cols>
  <sheetData>
    <row r="1" spans="1:5" x14ac:dyDescent="0.2">
      <c r="A1" s="176" t="s">
        <v>59</v>
      </c>
      <c r="B1" s="176"/>
      <c r="C1" s="176"/>
      <c r="D1" s="176"/>
      <c r="E1" s="176"/>
    </row>
    <row r="2" spans="1:5" x14ac:dyDescent="0.2">
      <c r="A2" s="76" t="s">
        <v>60</v>
      </c>
      <c r="B2" s="77"/>
      <c r="C2" s="81" t="s">
        <v>61</v>
      </c>
      <c r="D2" s="106"/>
      <c r="E2" s="106"/>
    </row>
    <row r="3" spans="1:5" x14ac:dyDescent="0.2">
      <c r="A3" s="112" t="s">
        <v>62</v>
      </c>
      <c r="B3" s="129"/>
      <c r="C3" s="112">
        <f>Prijzenblad!D25</f>
        <v>3</v>
      </c>
      <c r="D3" s="114"/>
      <c r="E3" s="114"/>
    </row>
    <row r="4" spans="1:5" x14ac:dyDescent="0.2">
      <c r="A4" s="112" t="s">
        <v>63</v>
      </c>
      <c r="B4" s="129"/>
      <c r="C4" s="130">
        <f>Prijzenblad!D5</f>
        <v>0</v>
      </c>
      <c r="D4" s="114"/>
      <c r="E4" s="114"/>
    </row>
    <row r="5" spans="1:5" x14ac:dyDescent="0.2">
      <c r="A5" s="112" t="s">
        <v>64</v>
      </c>
      <c r="B5" s="129"/>
      <c r="C5" s="130">
        <f>Prijzenblad!D23-Prijzenblad!D5</f>
        <v>0</v>
      </c>
      <c r="D5" s="114"/>
      <c r="E5" s="114"/>
    </row>
    <row r="6" spans="1:5" x14ac:dyDescent="0.2">
      <c r="A6" s="131" t="s">
        <v>65</v>
      </c>
      <c r="B6" s="132"/>
      <c r="C6" s="131">
        <v>60</v>
      </c>
      <c r="D6" s="114"/>
      <c r="E6" s="114"/>
    </row>
    <row r="7" spans="1:5" ht="27" x14ac:dyDescent="0.2">
      <c r="A7" s="133" t="s">
        <v>66</v>
      </c>
      <c r="B7" s="129"/>
      <c r="C7" s="130">
        <f>(C6*(C4+C5))*C3</f>
        <v>0</v>
      </c>
      <c r="D7" s="114"/>
      <c r="E7" s="114"/>
    </row>
    <row r="8" spans="1:5" x14ac:dyDescent="0.2">
      <c r="A8" s="133"/>
      <c r="B8" s="129"/>
      <c r="C8" s="112"/>
      <c r="D8" s="114"/>
      <c r="E8" s="114"/>
    </row>
    <row r="9" spans="1:5" x14ac:dyDescent="0.2">
      <c r="A9" s="112" t="s">
        <v>67</v>
      </c>
      <c r="B9" s="129"/>
      <c r="C9" s="134">
        <v>0.1</v>
      </c>
      <c r="D9" s="114"/>
      <c r="E9" s="114"/>
    </row>
    <row r="10" spans="1:5" x14ac:dyDescent="0.2">
      <c r="A10" s="76" t="s">
        <v>68</v>
      </c>
      <c r="B10" s="77"/>
      <c r="C10" s="78">
        <f>(C7)*C9</f>
        <v>0</v>
      </c>
      <c r="D10" s="106"/>
      <c r="E10" s="106"/>
    </row>
    <row r="11" spans="1:5" x14ac:dyDescent="0.2">
      <c r="A11" s="124"/>
      <c r="B11" s="135"/>
      <c r="C11" s="124"/>
      <c r="D11" s="124"/>
    </row>
    <row r="12" spans="1:5" x14ac:dyDescent="0.2">
      <c r="A12" s="76" t="s">
        <v>69</v>
      </c>
      <c r="B12" s="77" t="s">
        <v>70</v>
      </c>
      <c r="C12" s="79"/>
      <c r="D12" s="175" t="s">
        <v>71</v>
      </c>
    </row>
    <row r="13" spans="1:5" x14ac:dyDescent="0.2">
      <c r="A13" s="76" t="s">
        <v>72</v>
      </c>
      <c r="B13" s="77"/>
      <c r="C13" s="80">
        <f>C10</f>
        <v>0</v>
      </c>
      <c r="D13" s="175"/>
    </row>
    <row r="14" spans="1:5" x14ac:dyDescent="0.2">
      <c r="A14" s="136" t="s">
        <v>73</v>
      </c>
      <c r="B14" s="137">
        <v>1</v>
      </c>
      <c r="C14" s="138">
        <f>$B14*(C$4)*$D14</f>
        <v>0</v>
      </c>
      <c r="D14" s="136">
        <v>24</v>
      </c>
    </row>
    <row r="15" spans="1:5" x14ac:dyDescent="0.2">
      <c r="A15" s="76" t="s">
        <v>74</v>
      </c>
      <c r="B15" s="77">
        <f>SUM(B14:B14)</f>
        <v>1</v>
      </c>
      <c r="C15" s="78">
        <f>SUM(C14:C14)</f>
        <v>0</v>
      </c>
      <c r="D15" s="76"/>
    </row>
    <row r="16" spans="1:5" x14ac:dyDescent="0.2">
      <c r="A16" s="112" t="s">
        <v>75</v>
      </c>
      <c r="B16" s="129"/>
      <c r="C16" s="139">
        <f>C10-C15</f>
        <v>0</v>
      </c>
      <c r="D16" s="112"/>
    </row>
  </sheetData>
  <sheetProtection algorithmName="SHA-512" hashValue="8x7yajaXy8hSEyHDRAxZyMhVqdJWuaOISQuAZoX2721nU0BJ+vTLry84FtNKdaTEEAK45gG9SUb4rfeG6nynIw==" saltValue="kNep6gJpTFipQ8XhL3478g==" spinCount="100000" sheet="1" objects="1" scenarios="1"/>
  <mergeCells count="2">
    <mergeCell ref="D12:D13"/>
    <mergeCell ref="A1:E1"/>
  </mergeCells>
  <phoneticPr fontId="2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825C-0AE0-E742-B327-44434003896C}">
  <dimension ref="A1:D22"/>
  <sheetViews>
    <sheetView showGridLines="0" zoomScale="174" zoomScaleNormal="174" workbookViewId="0">
      <selection activeCell="D23" sqref="D23"/>
    </sheetView>
  </sheetViews>
  <sheetFormatPr baseColWidth="10" defaultColWidth="11.5" defaultRowHeight="15" x14ac:dyDescent="0.2"/>
  <cols>
    <col min="1" max="1" width="45.83203125" customWidth="1"/>
    <col min="2" max="2" width="15.83203125" customWidth="1"/>
    <col min="3" max="4" width="12.33203125" style="147" bestFit="1" customWidth="1"/>
  </cols>
  <sheetData>
    <row r="1" spans="1:4" s="117" customFormat="1" ht="20" customHeight="1" x14ac:dyDescent="0.2">
      <c r="A1" s="148" t="s">
        <v>76</v>
      </c>
      <c r="B1" s="148" t="s">
        <v>77</v>
      </c>
      <c r="C1" s="149" t="s">
        <v>106</v>
      </c>
      <c r="D1" s="149" t="s">
        <v>107</v>
      </c>
    </row>
    <row r="2" spans="1:4" s="117" customFormat="1" x14ac:dyDescent="0.2">
      <c r="A2" s="150" t="s">
        <v>98</v>
      </c>
      <c r="B2" s="151" t="s">
        <v>61</v>
      </c>
      <c r="C2" s="152">
        <v>2</v>
      </c>
      <c r="D2" s="152">
        <v>1</v>
      </c>
    </row>
    <row r="3" spans="1:4" s="117" customFormat="1" x14ac:dyDescent="0.2">
      <c r="A3" s="150" t="s">
        <v>98</v>
      </c>
      <c r="B3" s="151" t="s">
        <v>110</v>
      </c>
      <c r="C3" s="152">
        <v>1</v>
      </c>
      <c r="D3" s="152">
        <v>0</v>
      </c>
    </row>
    <row r="4" spans="1:4" s="117" customFormat="1" x14ac:dyDescent="0.2">
      <c r="A4" s="150" t="s">
        <v>98</v>
      </c>
      <c r="B4" s="151" t="s">
        <v>108</v>
      </c>
      <c r="C4" s="152">
        <v>0</v>
      </c>
      <c r="D4" s="152">
        <v>3</v>
      </c>
    </row>
    <row r="5" spans="1:4" s="117" customFormat="1" x14ac:dyDescent="0.2">
      <c r="A5" s="150" t="s">
        <v>98</v>
      </c>
      <c r="B5" s="151" t="s">
        <v>109</v>
      </c>
      <c r="C5" s="152">
        <v>1</v>
      </c>
      <c r="D5" s="152">
        <v>0</v>
      </c>
    </row>
    <row r="6" spans="1:4" s="117" customFormat="1" x14ac:dyDescent="0.2">
      <c r="A6" s="153" t="s">
        <v>99</v>
      </c>
      <c r="B6" s="154" t="s">
        <v>61</v>
      </c>
      <c r="C6" s="155">
        <v>1</v>
      </c>
      <c r="D6" s="155">
        <v>0</v>
      </c>
    </row>
    <row r="7" spans="1:4" s="117" customFormat="1" x14ac:dyDescent="0.2">
      <c r="A7" s="153" t="s">
        <v>99</v>
      </c>
      <c r="B7" s="154" t="s">
        <v>110</v>
      </c>
      <c r="C7" s="155">
        <v>0</v>
      </c>
      <c r="D7" s="155">
        <v>1</v>
      </c>
    </row>
    <row r="8" spans="1:4" s="117" customFormat="1" x14ac:dyDescent="0.2">
      <c r="A8" s="153" t="s">
        <v>99</v>
      </c>
      <c r="B8" s="154" t="s">
        <v>108</v>
      </c>
      <c r="C8" s="155">
        <v>1</v>
      </c>
      <c r="D8" s="155">
        <v>1</v>
      </c>
    </row>
    <row r="9" spans="1:4" s="117" customFormat="1" x14ac:dyDescent="0.2">
      <c r="A9" s="150" t="s">
        <v>100</v>
      </c>
      <c r="B9" s="151" t="s">
        <v>110</v>
      </c>
      <c r="C9" s="152">
        <v>1</v>
      </c>
      <c r="D9" s="152">
        <v>1</v>
      </c>
    </row>
    <row r="10" spans="1:4" s="117" customFormat="1" x14ac:dyDescent="0.2">
      <c r="A10" s="150" t="s">
        <v>100</v>
      </c>
      <c r="B10" s="151" t="s">
        <v>108</v>
      </c>
      <c r="C10" s="152">
        <v>2</v>
      </c>
      <c r="D10" s="152">
        <v>2</v>
      </c>
    </row>
    <row r="11" spans="1:4" s="117" customFormat="1" x14ac:dyDescent="0.2">
      <c r="A11" s="153" t="s">
        <v>101</v>
      </c>
      <c r="B11" s="154" t="s">
        <v>61</v>
      </c>
      <c r="C11" s="155">
        <v>2</v>
      </c>
      <c r="D11" s="155">
        <v>2</v>
      </c>
    </row>
    <row r="12" spans="1:4" s="117" customFormat="1" x14ac:dyDescent="0.2">
      <c r="A12" s="153" t="s">
        <v>101</v>
      </c>
      <c r="B12" s="154" t="s">
        <v>108</v>
      </c>
      <c r="C12" s="155">
        <v>1</v>
      </c>
      <c r="D12" s="155">
        <v>1</v>
      </c>
    </row>
    <row r="13" spans="1:4" s="117" customFormat="1" x14ac:dyDescent="0.2">
      <c r="A13" s="153" t="s">
        <v>101</v>
      </c>
      <c r="B13" s="154" t="s">
        <v>109</v>
      </c>
      <c r="C13" s="155">
        <v>1</v>
      </c>
      <c r="D13" s="155">
        <v>1</v>
      </c>
    </row>
    <row r="14" spans="1:4" s="117" customFormat="1" x14ac:dyDescent="0.2">
      <c r="A14" s="150" t="s">
        <v>102</v>
      </c>
      <c r="B14" s="151" t="s">
        <v>110</v>
      </c>
      <c r="C14" s="152">
        <v>4</v>
      </c>
      <c r="D14" s="152">
        <v>4</v>
      </c>
    </row>
    <row r="15" spans="1:4" x14ac:dyDescent="0.2">
      <c r="A15" s="150" t="s">
        <v>102</v>
      </c>
      <c r="B15" s="151" t="s">
        <v>109</v>
      </c>
      <c r="C15" s="152">
        <v>1</v>
      </c>
      <c r="D15" s="152">
        <v>2</v>
      </c>
    </row>
    <row r="16" spans="1:4" x14ac:dyDescent="0.2">
      <c r="A16" s="153" t="s">
        <v>103</v>
      </c>
      <c r="B16" s="154" t="s">
        <v>110</v>
      </c>
      <c r="C16" s="155">
        <v>1</v>
      </c>
      <c r="D16" s="155">
        <v>1</v>
      </c>
    </row>
    <row r="17" spans="1:4" x14ac:dyDescent="0.2">
      <c r="A17" s="150" t="s">
        <v>104</v>
      </c>
      <c r="B17" s="151" t="s">
        <v>61</v>
      </c>
      <c r="C17" s="152">
        <v>1</v>
      </c>
      <c r="D17" s="152">
        <v>0</v>
      </c>
    </row>
    <row r="18" spans="1:4" x14ac:dyDescent="0.2">
      <c r="A18" s="150" t="s">
        <v>104</v>
      </c>
      <c r="B18" s="151" t="s">
        <v>110</v>
      </c>
      <c r="C18" s="152">
        <v>0</v>
      </c>
      <c r="D18" s="152">
        <v>1</v>
      </c>
    </row>
    <row r="19" spans="1:4" x14ac:dyDescent="0.2">
      <c r="A19" s="150" t="s">
        <v>104</v>
      </c>
      <c r="B19" s="151" t="s">
        <v>108</v>
      </c>
      <c r="C19" s="152">
        <v>1</v>
      </c>
      <c r="D19" s="152">
        <v>1</v>
      </c>
    </row>
    <row r="20" spans="1:4" x14ac:dyDescent="0.2">
      <c r="A20" s="153" t="s">
        <v>105</v>
      </c>
      <c r="B20" s="154" t="s">
        <v>110</v>
      </c>
      <c r="C20" s="155">
        <v>1</v>
      </c>
      <c r="D20" s="155">
        <v>1</v>
      </c>
    </row>
    <row r="21" spans="1:4" x14ac:dyDescent="0.2">
      <c r="A21" s="153" t="s">
        <v>105</v>
      </c>
      <c r="B21" s="154" t="s">
        <v>108</v>
      </c>
      <c r="C21" s="155">
        <v>0</v>
      </c>
      <c r="D21" s="155">
        <v>2</v>
      </c>
    </row>
    <row r="22" spans="1:4" x14ac:dyDescent="0.2">
      <c r="A22" s="153" t="s">
        <v>105</v>
      </c>
      <c r="B22" s="154" t="s">
        <v>109</v>
      </c>
      <c r="C22" s="155">
        <v>1</v>
      </c>
      <c r="D22" s="155">
        <v>0</v>
      </c>
    </row>
  </sheetData>
  <sheetProtection algorithmName="SHA-512" hashValue="NeiVFWoZjkWJVUoLW4jqAIvUmVYxctw2VYfDFSxKzzbjPEpvgy07wdeRk4aw+a4z0YAzluO+HLi+p6iSSvefMw==" saltValue="dgR4VPtWNvrX5jDiKryw0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DE7E0B90F3042B4F0BB2F88F3C395" ma:contentTypeVersion="2" ma:contentTypeDescription="Een nieuw document maken." ma:contentTypeScope="" ma:versionID="ce40bb5d1cf577e91e28fa040b58c424">
  <xsd:schema xmlns:xsd="http://www.w3.org/2001/XMLSchema" xmlns:xs="http://www.w3.org/2001/XMLSchema" xmlns:p="http://schemas.microsoft.com/office/2006/metadata/properties" xmlns:ns2="76059542-96c6-4adb-84cf-6a03bdf1bc75" targetNamespace="http://schemas.microsoft.com/office/2006/metadata/properties" ma:root="true" ma:fieldsID="cd3fbe99154f683788cfa789f921e45d" ns2:_="">
    <xsd:import namespace="76059542-96c6-4adb-84cf-6a03bdf1b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059542-96c6-4adb-84cf-6a03bdf1bc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1D8922-B9FA-4A5A-B359-3C62FBB841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9AA721-D364-43AD-AD39-BBFDEB610C26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76059542-96c6-4adb-84cf-6a03bdf1bc7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ABF4C72-9D11-4A11-9FF9-6D126171E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059542-96c6-4adb-84cf-6a03bdf1b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Werkblad A</vt:lpstr>
      <vt:lpstr>Prijzenblad</vt:lpstr>
      <vt:lpstr>Retourneerrecht</vt:lpstr>
      <vt:lpstr>huidige machinepark</vt:lpstr>
      <vt:lpstr>Invullen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BiC.Leeuwarden</dc:creator>
  <cp:keywords/>
  <dc:description>Copyright BiC</dc:description>
  <cp:lastModifiedBy>Saskia Roos</cp:lastModifiedBy>
  <cp:revision/>
  <dcterms:created xsi:type="dcterms:W3CDTF">2018-03-14T10:16:28Z</dcterms:created>
  <dcterms:modified xsi:type="dcterms:W3CDTF">2023-03-14T14:20:39Z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0x0101007DBDE7E0B90F3042B4F0BB2F88F3C395</vt:lpwstr>
  </property>
</Properties>
</file>