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Snoeien (beheer) bomen 2023-2028 I2200700011\02 Specificatie\01 Aanvraag\02 Definitief\Nagezonden\"/>
    </mc:Choice>
  </mc:AlternateContent>
  <xr:revisionPtr revIDLastSave="0" documentId="8_{40E048CF-1170-4C27-9342-946D9D6760E7}" xr6:coauthVersionLast="47" xr6:coauthVersionMax="47" xr10:uidLastSave="{00000000-0000-0000-0000-000000000000}"/>
  <bookViews>
    <workbookView xWindow="5250" yWindow="4245" windowWidth="21600" windowHeight="11505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6" l="1"/>
  <c r="D42" i="6"/>
  <c r="D43" i="6"/>
  <c r="D40" i="6"/>
  <c r="D37" i="6"/>
  <c r="D32" i="6"/>
  <c r="D33" i="6"/>
  <c r="D34" i="6"/>
  <c r="D31" i="6"/>
  <c r="D23" i="6"/>
  <c r="D24" i="6"/>
  <c r="D25" i="6"/>
  <c r="D26" i="6"/>
  <c r="D27" i="6"/>
  <c r="D28" i="6"/>
  <c r="D22" i="6"/>
  <c r="D16" i="6"/>
  <c r="D17" i="6"/>
  <c r="D18" i="6"/>
  <c r="D19" i="6"/>
  <c r="D15" i="6"/>
  <c r="D12" i="6"/>
  <c r="D11" i="6"/>
  <c r="E43" i="6"/>
  <c r="E42" i="6"/>
  <c r="E41" i="6"/>
  <c r="E40" i="6"/>
  <c r="E37" i="6"/>
  <c r="E34" i="6"/>
  <c r="E33" i="6"/>
  <c r="E32" i="6"/>
  <c r="E31" i="6"/>
  <c r="E30" i="6" s="1"/>
  <c r="E23" i="6"/>
  <c r="E24" i="6"/>
  <c r="E25" i="6"/>
  <c r="E26" i="6"/>
  <c r="E27" i="6"/>
  <c r="E28" i="6"/>
  <c r="E22" i="6"/>
  <c r="E16" i="6"/>
  <c r="E17" i="6"/>
  <c r="E18" i="6"/>
  <c r="E19" i="6"/>
  <c r="E15" i="6"/>
  <c r="E14" i="6" s="1"/>
  <c r="E12" i="6"/>
  <c r="E11" i="6"/>
  <c r="E10" i="6" s="1"/>
  <c r="G42" i="6"/>
  <c r="G43" i="6"/>
  <c r="G33" i="6"/>
  <c r="G34" i="6"/>
  <c r="G23" i="6"/>
  <c r="G24" i="6"/>
  <c r="G25" i="6"/>
  <c r="G26" i="6"/>
  <c r="G27" i="6"/>
  <c r="G28" i="6"/>
  <c r="G17" i="6"/>
  <c r="G18" i="6"/>
  <c r="G19" i="6"/>
  <c r="C9" i="6"/>
  <c r="G37" i="6"/>
  <c r="A4" i="6"/>
  <c r="A5" i="6"/>
  <c r="A6" i="6"/>
  <c r="A3" i="6"/>
  <c r="B4" i="6"/>
  <c r="B5" i="6"/>
  <c r="B6" i="6"/>
  <c r="B3" i="6"/>
  <c r="G41" i="6"/>
  <c r="G32" i="6"/>
  <c r="G11" i="6"/>
  <c r="G12" i="6"/>
  <c r="G15" i="6"/>
  <c r="G16" i="6"/>
  <c r="G22" i="6"/>
  <c r="G31" i="6"/>
  <c r="G40" i="6"/>
  <c r="B10" i="5"/>
  <c r="I36" i="6" s="1"/>
  <c r="I10" i="6"/>
  <c r="I30" i="6"/>
  <c r="I14" i="6"/>
  <c r="E36" i="6" l="1"/>
  <c r="D14" i="6"/>
  <c r="I32" i="6"/>
  <c r="G30" i="6"/>
  <c r="G36" i="6"/>
  <c r="H36" i="6" s="1"/>
  <c r="G14" i="6"/>
  <c r="H14" i="6" s="1"/>
  <c r="E39" i="6"/>
  <c r="D39" i="6"/>
  <c r="G10" i="6"/>
  <c r="H10" i="6" s="1"/>
  <c r="G39" i="6"/>
  <c r="D30" i="6"/>
  <c r="H30" i="6"/>
  <c r="E21" i="6"/>
  <c r="G21" i="6"/>
  <c r="D36" i="6"/>
  <c r="I33" i="6"/>
  <c r="D21" i="6"/>
  <c r="D10" i="6"/>
  <c r="I12" i="6"/>
  <c r="I11" i="6"/>
  <c r="I37" i="6"/>
  <c r="I17" i="6"/>
  <c r="I15" i="6"/>
  <c r="I16" i="6"/>
  <c r="I31" i="6"/>
  <c r="I34" i="6"/>
  <c r="I18" i="6"/>
  <c r="I19" i="6"/>
  <c r="I21" i="6"/>
  <c r="I39" i="6"/>
  <c r="H39" i="6" l="1"/>
  <c r="H21" i="6"/>
  <c r="D9" i="6"/>
  <c r="I40" i="6"/>
  <c r="I43" i="6"/>
  <c r="I41" i="6"/>
  <c r="I42" i="6"/>
  <c r="I25" i="6"/>
  <c r="I22" i="6"/>
  <c r="I28" i="6"/>
  <c r="I9" i="6"/>
  <c r="I26" i="6"/>
  <c r="I24" i="6"/>
  <c r="I23" i="6"/>
  <c r="I27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<sst xmlns="http://schemas.openxmlformats.org/spreadsheetml/2006/main" count="89" uniqueCount="89">
  <si>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</si>
  <si>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</si>
  <si>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</si>
  <si>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</si>
  <si>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</si>
  <si>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</si>
  <si>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</si>
  <si>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</si>
  <si>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</si>
  <si>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</si>
  <si>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</si>
  <si>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</si>
  <si>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</si>
  <si>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</si>
  <si>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</si>
  <si>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</si>
  <si>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</si>
  <si>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</si>
  <si>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</si>
  <si>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</si>
  <si>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</si>
  <si>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</si>
  <si>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</si>
  <si>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</si>
  <si>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</si>
  <si>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</si>
  <si>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</si>
  <si>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</si>
  <si>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</si>
  <si>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</si>
  <si>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</si>
  <si>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</si>
  <si>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</si>
  <si>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</si>
  <si>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</si>
  <si>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</si>
  <si>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</si>
  <si>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</si>
  <si>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</si>
  <si>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</si>
  <si>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</si>
  <si>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</si>
  <si>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</si>
  <si>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</si>
  <si>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2.3</t>
  </si>
  <si>
    <t>2.4</t>
  </si>
  <si>
    <t>2.5</t>
  </si>
  <si>
    <t>Naam</t>
  </si>
  <si>
    <t>Dossier</t>
  </si>
  <si>
    <t>6.1</t>
  </si>
  <si>
    <t>6.</t>
  </si>
  <si>
    <t>6.2</t>
  </si>
  <si>
    <t>6.3</t>
  </si>
  <si>
    <t>6.4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</si>
  <si>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</si>
  <si>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</si>
  <si>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</si>
  <si>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</si>
  <si>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Snoeien (beheer) bomen</t>
  </si>
  <si>
    <t>12-2022 (P1) - 13-2022 (P2)</t>
  </si>
  <si>
    <t>Aanleveren documenten</t>
  </si>
  <si>
    <t>Voor alle aan te leveren documenten geldt dat deze juist en conform contract aangeleverd dienen te worden</t>
  </si>
  <si>
    <t>Revisie- en inspectiegegevens tijdig en compleet indienen.</t>
  </si>
  <si>
    <t>Algemeen tijdschema, werkplan / projectadministratie</t>
  </si>
  <si>
    <t>Planning verstrekken</t>
  </si>
  <si>
    <t>Wijzigingen in de planning worden wekelijks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</si>
  <si>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</si>
  <si>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</si>
  <si>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</si>
  <si>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Projectkwaliteit en uitvoering</t>
  </si>
  <si>
    <t>Snoei van bestaande bomen</t>
  </si>
  <si>
    <t>Beste snoeimethode is onduidelijk</t>
  </si>
  <si>
    <t>Kwaliteitsborging wordt zodanig uitgevoerd dan bij (vermoeden van) onvoldoend werk, de opdrachtnemer dit zelf, proactief, signaleert en meldt, voordat onvoldoende werk door de directie is gesignaleerd.</t>
  </si>
  <si>
    <t>Voorkomen van schade aan werk en omgeving (bermen/bomen).</t>
  </si>
  <si>
    <t>Grondstromen tijdig melden bij Meldpunt Bodemkwaliteit conform het Besluit Bodemkaliteit</t>
  </si>
  <si>
    <t>Buiten werktijden alle bouwstoffen, afvalstoffen ect in een afgesloten omgeving.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</si>
  <si>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</si>
  <si>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</si>
  <si>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</si>
  <si>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Opdrachtnemer heeft oog voor de sociale aspecten naar de omgeving.</t>
  </si>
  <si>
    <t>De opdrachtnemer voorkomt discussie door afspraken met de directie dagelijks per mail te bevestigen.</t>
  </si>
  <si>
    <t>Nakoming toezeggingen subgunningscriteria</t>
  </si>
  <si>
    <t>De opdrachtnemer komt zijn toezeggingen uit het PKP juist en tijdig na.</t>
  </si>
  <si>
    <t>Werkterrein / veilig werken</t>
  </si>
  <si>
    <t>Afstemmen verkeersmaatregelen</t>
  </si>
  <si>
    <t>Verkeersmaatregelen worden dagelijks in stand gehouden</t>
  </si>
  <si>
    <t>Maatregelen uit V&amp;G-plan worden nagekomen</t>
  </si>
  <si>
    <t>Veilig werken en voorkomen gevaarlijke situaties voor medewerkers, omwonenden en weggebruikers.</t>
  </si>
  <si>
    <t>Boomveiligheid controle (BCV) van bestaande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</si>
</sst>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left" vertical="center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9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13" xfId="0" applyFont="1" applyFill="1" applyBorder="1" applyAlignment="1" applyProtection="1">
      <alignment vertical="top" wrapText="1"/>
    </xf>
    <xf numFmtId="0" fontId="3" fillId="0" borderId="24" xfId="0" applyFont="1" applyFill="1" applyBorder="1" applyAlignment="1" applyProtection="1">
      <alignment vertical="top" wrapText="1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93" t="s">
        <v>8</v>
      </c>
      <c r="B1" s="94"/>
    </row>
    <row r="2" spans="1:2" ht="15" customHeight="1" x14ac:dyDescent="0.2">
      <c r="A2" s="97" t="s">
        <v>18</v>
      </c>
      <c r="B2" s="98"/>
    </row>
    <row r="3" spans="1:2" ht="15" customHeight="1" x14ac:dyDescent="0.2">
      <c r="A3" s="21" t="s">
        <v>47</v>
      </c>
      <c r="B3" s="89" t="s">
        <v>58</v>
      </c>
    </row>
    <row r="4" spans="1:2" ht="15" customHeight="1" x14ac:dyDescent="0.2">
      <c r="A4" s="21" t="s">
        <v>9</v>
      </c>
      <c r="B4" s="89" t="s">
        <v>59</v>
      </c>
    </row>
    <row r="5" spans="1:2" ht="15" customHeight="1" x14ac:dyDescent="0.2">
      <c r="A5" s="21" t="s">
        <v>48</v>
      </c>
      <c r="B5" s="89">
        <v>3364</v>
      </c>
    </row>
    <row r="6" spans="1:2" ht="15" customHeight="1" x14ac:dyDescent="0.2">
      <c r="A6" s="21" t="s">
        <v>1</v>
      </c>
      <c r="B6" s="90">
        <v>44830</v>
      </c>
    </row>
    <row r="7" spans="1:2" ht="15" customHeight="1" x14ac:dyDescent="0.2">
      <c r="A7" s="95"/>
      <c r="B7" s="96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37</v>
      </c>
      <c r="B9" s="24">
        <v>250000</v>
      </c>
    </row>
    <row r="10" spans="1:2" ht="15" customHeight="1" x14ac:dyDescent="0.2">
      <c r="A10" s="25" t="s">
        <v>12</v>
      </c>
      <c r="B10" s="26">
        <f>B9*B8</f>
        <v>37500</v>
      </c>
    </row>
    <row r="11" spans="1:2" ht="15" customHeight="1" x14ac:dyDescent="0.2">
      <c r="A11" s="22" t="s">
        <v>13</v>
      </c>
      <c r="B11" s="27">
        <f>Projectbeoordelingsformulier!H9</f>
        <v>0.99999999999999989</v>
      </c>
    </row>
    <row r="12" spans="1:2" ht="15" customHeight="1" x14ac:dyDescent="0.2">
      <c r="A12" s="22" t="s">
        <v>14</v>
      </c>
      <c r="B12" s="28">
        <v>0.8</v>
      </c>
    </row>
    <row r="13" spans="1:2" ht="15" customHeight="1" x14ac:dyDescent="0.2">
      <c r="A13" s="25" t="s">
        <v>3</v>
      </c>
      <c r="B13" s="29">
        <f>ROUND(B11-B12,2)</f>
        <v>0.2</v>
      </c>
    </row>
    <row r="14" spans="1:2" ht="15" customHeight="1" x14ac:dyDescent="0.2">
      <c r="A14" s="25" t="s">
        <v>4</v>
      </c>
      <c r="B14" s="26">
        <f>IF(B13&lt;=0%,B8*B9*B13*B17,B8*B9*B13*B16)</f>
        <v>5625</v>
      </c>
    </row>
    <row r="15" spans="1:2" ht="15" customHeight="1" x14ac:dyDescent="0.2">
      <c r="A15" s="95"/>
      <c r="B15" s="96"/>
    </row>
    <row r="16" spans="1:2" ht="15.75" x14ac:dyDescent="0.2">
      <c r="A16" s="25" t="s">
        <v>16</v>
      </c>
      <c r="B16" s="78">
        <v>0.75</v>
      </c>
    </row>
    <row r="17" spans="1:2" ht="15.75" x14ac:dyDescent="0.2">
      <c r="A17" s="25" t="s">
        <v>17</v>
      </c>
      <c r="B17" s="78">
        <v>2.5</v>
      </c>
    </row>
    <row r="18" spans="1:2" ht="15" customHeight="1" thickBot="1" x14ac:dyDescent="0.25">
      <c r="A18" s="91"/>
      <c r="B18" s="92"/>
    </row>
    <row r="20" spans="1:2" x14ac:dyDescent="0.2">
      <c r="A20" s="2" t="s">
        <v>38</v>
      </c>
    </row>
  </sheetData>
  <sheetProtection algorithmName="SHA-512" hashValue="E1CWYc1+5duMaAOaFjLmi6WWIIaJ8PCM1BJVBX8lUDP4tEvLfYx04Py9+Qwy30xkLkouAeb0tMc4PZ7sVgURig==" saltValue="DSmCGDB5c3xuttarJRNP7Q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7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3"/>
    </row>
    <row r="2" spans="1:10" s="6" customFormat="1" x14ac:dyDescent="0.2">
      <c r="A2" s="3"/>
      <c r="B2" s="4"/>
      <c r="C2" s="5"/>
      <c r="D2" s="81"/>
      <c r="E2" s="4"/>
      <c r="F2" s="19">
        <v>5</v>
      </c>
      <c r="G2" s="111" t="s">
        <v>5</v>
      </c>
      <c r="H2" s="111"/>
      <c r="I2" s="111"/>
    </row>
    <row r="3" spans="1:10" x14ac:dyDescent="0.2">
      <c r="A3" s="65" t="str">
        <f>IF(rekenmodel!A3="","",rekenmodel!A3)</f>
        <v>Naam</v>
      </c>
      <c r="B3" s="17" t="str">
        <f>IF(rekenmodel!B3="","",rekenmodel!B3)</f>
        <v>Snoeien (beheer) bomen</v>
      </c>
      <c r="C3" s="7"/>
      <c r="D3" s="82"/>
      <c r="E3" s="7"/>
      <c r="F3" s="19">
        <v>3</v>
      </c>
      <c r="G3" s="108" t="s">
        <v>54</v>
      </c>
      <c r="H3" s="109"/>
      <c r="I3" s="110"/>
    </row>
    <row r="4" spans="1:10" ht="12.75" customHeight="1" x14ac:dyDescent="0.2">
      <c r="A4" s="66" t="str">
        <f>IF(rekenmodel!A4="","",rekenmodel!A4)</f>
        <v>Bestek</v>
      </c>
      <c r="B4" s="18" t="str">
        <f>IF(rekenmodel!B4="","",rekenmodel!B4)</f>
        <v>12-2022 (P1) - 13-2022 (P2)</v>
      </c>
      <c r="C4" s="7"/>
      <c r="D4" s="82"/>
      <c r="E4" s="7"/>
      <c r="F4" s="99">
        <v>1</v>
      </c>
      <c r="G4" s="100" t="s">
        <v>55</v>
      </c>
      <c r="H4" s="100"/>
      <c r="I4" s="100"/>
    </row>
    <row r="5" spans="1:10" x14ac:dyDescent="0.2">
      <c r="A5" s="66" t="str">
        <f>IF(rekenmodel!A5="","",rekenmodel!A5)</f>
        <v>Dossier</v>
      </c>
      <c r="B5" s="18">
        <f>IF(rekenmodel!B5="","",rekenmodel!B5)</f>
        <v>3364</v>
      </c>
      <c r="C5" s="7"/>
      <c r="D5" s="82"/>
      <c r="E5" s="7"/>
      <c r="F5" s="99"/>
      <c r="G5" s="100"/>
      <c r="H5" s="100"/>
      <c r="I5" s="100"/>
    </row>
    <row r="6" spans="1:10" ht="12.75" customHeight="1" x14ac:dyDescent="0.2">
      <c r="A6" s="67" t="str">
        <f>IF(rekenmodel!A6="","",rekenmodel!A6)</f>
        <v>Datum</v>
      </c>
      <c r="B6" s="77">
        <f>IF(rekenmodel!B6="","",rekenmodel!B6)</f>
        <v>44830</v>
      </c>
      <c r="C6" s="7"/>
      <c r="D6" s="82"/>
      <c r="E6" s="7"/>
      <c r="F6" s="99">
        <v>0</v>
      </c>
      <c r="G6" s="100" t="s">
        <v>56</v>
      </c>
      <c r="H6" s="100"/>
      <c r="I6" s="100"/>
    </row>
    <row r="7" spans="1:10" ht="13.5" thickBot="1" x14ac:dyDescent="0.25">
      <c r="A7" s="8"/>
      <c r="B7" s="9"/>
      <c r="C7" s="49"/>
      <c r="D7" s="83"/>
      <c r="E7" s="49"/>
      <c r="F7" s="99"/>
      <c r="G7" s="100"/>
      <c r="H7" s="100"/>
      <c r="I7" s="100"/>
      <c r="J7" s="10"/>
    </row>
    <row r="8" spans="1:10" ht="38.25" customHeight="1" x14ac:dyDescent="0.2">
      <c r="A8" s="46"/>
      <c r="B8" s="104" t="s">
        <v>11</v>
      </c>
      <c r="C8" s="47" t="s">
        <v>19</v>
      </c>
      <c r="D8" s="84" t="s">
        <v>57</v>
      </c>
      <c r="E8" s="106" t="s">
        <v>6</v>
      </c>
      <c r="F8" s="106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05"/>
      <c r="C9" s="12">
        <f>C10+C14+C21+C30++C36+C39</f>
        <v>0.99999999999999989</v>
      </c>
      <c r="D9" s="79">
        <f>D10+D14+D21+D30++D36+D39</f>
        <v>1.0000000000000002</v>
      </c>
      <c r="E9" s="107"/>
      <c r="F9" s="107"/>
      <c r="G9" s="13" t="s">
        <v>2</v>
      </c>
      <c r="H9" s="16">
        <f>H10+H14+H21+H30+H36+H39</f>
        <v>0.99999999999999989</v>
      </c>
      <c r="I9" s="48">
        <f>I10+I14+I21+I30+I39</f>
        <v>34875</v>
      </c>
    </row>
    <row r="10" spans="1:10" s="35" customFormat="1" ht="15" customHeight="1" x14ac:dyDescent="0.25">
      <c r="A10" s="112">
        <v>1</v>
      </c>
      <c r="B10" s="113" t="s">
        <v>60</v>
      </c>
      <c r="C10" s="114">
        <v>0.08</v>
      </c>
      <c r="D10" s="80">
        <f>SUM(D11:D12)</f>
        <v>0.08</v>
      </c>
      <c r="E10" s="30">
        <f>SUM(E11:E12)</f>
        <v>10</v>
      </c>
      <c r="F10" s="31"/>
      <c r="G10" s="32">
        <f>SUM(G11:G12)</f>
        <v>10</v>
      </c>
      <c r="H10" s="33">
        <f>G10/E10*C10</f>
        <v>0.08</v>
      </c>
      <c r="I10" s="34">
        <f>C10*rekenmodel!B10</f>
        <v>3000</v>
      </c>
    </row>
    <row r="11" spans="1:10" s="35" customFormat="1" ht="25.5" x14ac:dyDescent="0.25">
      <c r="A11" s="69" t="s">
        <v>22</v>
      </c>
      <c r="B11" s="116" t="s">
        <v>61</v>
      </c>
      <c r="C11" s="117">
        <v>1</v>
      </c>
      <c r="D11" s="88">
        <f>$C$10/(SUM($C$11:$C$12))*C11</f>
        <v>0.04</v>
      </c>
      <c r="E11" s="62">
        <f>C11*$F$2</f>
        <v>5</v>
      </c>
      <c r="F11" s="36">
        <v>5</v>
      </c>
      <c r="G11" s="64">
        <f>C11*F11</f>
        <v>5</v>
      </c>
      <c r="H11" s="38"/>
      <c r="I11" s="37">
        <f>$I$10/$E$10*E11</f>
        <v>1500</v>
      </c>
    </row>
    <row r="12" spans="1:10" s="35" customFormat="1" x14ac:dyDescent="0.25">
      <c r="A12" s="70" t="s">
        <v>23</v>
      </c>
      <c r="B12" s="118" t="s">
        <v>62</v>
      </c>
      <c r="C12" s="117">
        <v>1</v>
      </c>
      <c r="D12" s="88">
        <f>$C$10/(SUM($C$11:$C$12))*C12</f>
        <v>0.04</v>
      </c>
      <c r="E12" s="62">
        <f t="shared" ref="E12" si="0">C12*$F$2</f>
        <v>5</v>
      </c>
      <c r="F12" s="36">
        <v>5</v>
      </c>
      <c r="G12" s="64">
        <f>C12*F12</f>
        <v>5</v>
      </c>
      <c r="H12" s="38"/>
      <c r="I12" s="37">
        <f>$I$10/$E$10*E12</f>
        <v>1500</v>
      </c>
    </row>
    <row r="13" spans="1:10" s="35" customFormat="1" ht="15" customHeight="1" x14ac:dyDescent="0.25">
      <c r="A13" s="58"/>
      <c r="B13" s="59"/>
      <c r="C13" s="71"/>
      <c r="D13" s="85"/>
      <c r="E13" s="64"/>
      <c r="F13" s="64"/>
      <c r="G13" s="64"/>
      <c r="H13" s="38"/>
      <c r="I13" s="39"/>
    </row>
    <row r="14" spans="1:10" s="40" customFormat="1" x14ac:dyDescent="0.25">
      <c r="A14" s="68" t="s">
        <v>33</v>
      </c>
      <c r="B14" s="113" t="s">
        <v>63</v>
      </c>
      <c r="C14" s="115">
        <v>0.15</v>
      </c>
      <c r="D14" s="80">
        <f>SUM(D15:D19)</f>
        <v>0.15</v>
      </c>
      <c r="E14" s="30">
        <f>SUM(E15:E19)</f>
        <v>25</v>
      </c>
      <c r="F14" s="31"/>
      <c r="G14" s="32">
        <f>SUM(G15:G19)</f>
        <v>25</v>
      </c>
      <c r="H14" s="33">
        <f>G14/E14*C14</f>
        <v>0.15</v>
      </c>
      <c r="I14" s="34">
        <f>C14*rekenmodel!B10</f>
        <v>5625</v>
      </c>
    </row>
    <row r="15" spans="1:10" s="40" customFormat="1" x14ac:dyDescent="0.25">
      <c r="A15" s="69" t="s">
        <v>24</v>
      </c>
      <c r="B15" s="119" t="s">
        <v>64</v>
      </c>
      <c r="C15" s="117">
        <v>1</v>
      </c>
      <c r="D15" s="88">
        <f>$C$14/(SUM($C$15:$C$19))*C15</f>
        <v>0.03</v>
      </c>
      <c r="E15" s="61">
        <f>C15*$F$2</f>
        <v>5</v>
      </c>
      <c r="F15" s="36">
        <v>5</v>
      </c>
      <c r="G15" s="64">
        <f>F15*C15</f>
        <v>5</v>
      </c>
      <c r="H15" s="41"/>
      <c r="I15" s="37">
        <f>$I$14/$E$14*E15</f>
        <v>1125</v>
      </c>
    </row>
    <row r="16" spans="1:10" s="40" customFormat="1" x14ac:dyDescent="0.25">
      <c r="A16" s="75" t="s">
        <v>39</v>
      </c>
      <c r="B16" s="120" t="s">
        <v>65</v>
      </c>
      <c r="C16" s="117">
        <v>1</v>
      </c>
      <c r="D16" s="88">
        <f>$C$14/(SUM($C$15:$C$19))*C16</f>
        <v>0.03</v>
      </c>
      <c r="E16" s="62">
        <f t="shared" ref="E16:E19" si="1">C16*$F$2</f>
        <v>5</v>
      </c>
      <c r="F16" s="36">
        <v>5</v>
      </c>
      <c r="G16" s="64">
        <f>F16*C16</f>
        <v>5</v>
      </c>
      <c r="H16" s="41"/>
      <c r="I16" s="37">
        <f>$I$14/$E$14*E16</f>
        <v>1125</v>
      </c>
    </row>
    <row r="17" spans="1:11" s="40" customFormat="1" ht="38.25" x14ac:dyDescent="0.25">
      <c r="A17" s="75" t="s">
        <v>44</v>
      </c>
      <c r="B17" s="120" t="s">
        <v>66</v>
      </c>
      <c r="C17" s="117">
        <v>1</v>
      </c>
      <c r="D17" s="88">
        <f>$C$14/(SUM($C$15:$C$19))*C17</f>
        <v>0.03</v>
      </c>
      <c r="E17" s="62">
        <f t="shared" si="1"/>
        <v>5</v>
      </c>
      <c r="F17" s="36">
        <v>5</v>
      </c>
      <c r="G17" s="64">
        <f t="shared" ref="G17:G19" si="2">F17*C17</f>
        <v>5</v>
      </c>
      <c r="H17" s="41"/>
      <c r="I17" s="37">
        <f t="shared" ref="I17:I19" si="3">$I$14/$E$14*E17</f>
        <v>1125</v>
      </c>
    </row>
    <row r="18" spans="1:11" s="40" customFormat="1" ht="38.25" x14ac:dyDescent="0.25">
      <c r="A18" s="75" t="s">
        <v>45</v>
      </c>
      <c r="B18" s="120" t="s">
        <v>67</v>
      </c>
      <c r="C18" s="117">
        <v>1</v>
      </c>
      <c r="D18" s="88">
        <f>$C$14/(SUM($C$15:$C$19))*C18</f>
        <v>0.03</v>
      </c>
      <c r="E18" s="62">
        <f t="shared" si="1"/>
        <v>5</v>
      </c>
      <c r="F18" s="36">
        <v>5</v>
      </c>
      <c r="G18" s="64">
        <f t="shared" si="2"/>
        <v>5</v>
      </c>
      <c r="H18" s="41"/>
      <c r="I18" s="37">
        <f t="shared" si="3"/>
        <v>1125</v>
      </c>
    </row>
    <row r="19" spans="1:11" s="40" customFormat="1" x14ac:dyDescent="0.25">
      <c r="A19" s="75" t="s">
        <v>46</v>
      </c>
      <c r="B19" s="120" t="s">
        <v>68</v>
      </c>
      <c r="C19" s="117">
        <v>1</v>
      </c>
      <c r="D19" s="88">
        <f>$C$14/(SUM($C$15:$C$19))*C19</f>
        <v>0.03</v>
      </c>
      <c r="E19" s="62">
        <f t="shared" si="1"/>
        <v>5</v>
      </c>
      <c r="F19" s="36">
        <v>5</v>
      </c>
      <c r="G19" s="64">
        <f t="shared" si="2"/>
        <v>5</v>
      </c>
      <c r="H19" s="41"/>
      <c r="I19" s="37">
        <f t="shared" si="3"/>
        <v>1125</v>
      </c>
    </row>
    <row r="20" spans="1:11" s="40" customFormat="1" ht="15" customHeight="1" x14ac:dyDescent="0.25">
      <c r="A20" s="60"/>
      <c r="B20" s="73"/>
      <c r="C20" s="72"/>
      <c r="D20" s="86"/>
      <c r="E20" s="64"/>
      <c r="F20" s="64"/>
      <c r="G20" s="64"/>
      <c r="H20" s="41"/>
      <c r="I20" s="39"/>
    </row>
    <row r="21" spans="1:11" s="40" customFormat="1" ht="15" customHeight="1" x14ac:dyDescent="0.25">
      <c r="A21" s="68" t="s">
        <v>34</v>
      </c>
      <c r="B21" s="113" t="s">
        <v>69</v>
      </c>
      <c r="C21" s="115">
        <v>0.5</v>
      </c>
      <c r="D21" s="80">
        <f>SUM(D22:D28)</f>
        <v>0.50000000000000011</v>
      </c>
      <c r="E21" s="30">
        <f>SUM(E22:E28)</f>
        <v>100</v>
      </c>
      <c r="F21" s="31"/>
      <c r="G21" s="32">
        <f>SUM(G22:G28)</f>
        <v>100</v>
      </c>
      <c r="H21" s="33">
        <f>G21/E21*C21</f>
        <v>0.5</v>
      </c>
      <c r="I21" s="34">
        <f>C21*rekenmodel!B10</f>
        <v>18750</v>
      </c>
    </row>
    <row r="22" spans="1:11" s="40" customFormat="1" x14ac:dyDescent="0.25">
      <c r="A22" s="74" t="s">
        <v>25</v>
      </c>
      <c r="B22" s="121" t="s">
        <v>88</v>
      </c>
      <c r="C22" s="117">
        <v>4</v>
      </c>
      <c r="D22" s="88">
        <f>$C$21/(SUM($C$22:$C$28))*C22</f>
        <v>0.1</v>
      </c>
      <c r="E22" s="63">
        <f>C22*$F$2</f>
        <v>20</v>
      </c>
      <c r="F22" s="36">
        <v>5</v>
      </c>
      <c r="G22" s="64">
        <f>F22*C22</f>
        <v>20</v>
      </c>
      <c r="H22" s="44"/>
      <c r="I22" s="37">
        <f>$I$21/$E$21*E22</f>
        <v>3750</v>
      </c>
      <c r="J22" s="42"/>
      <c r="K22" s="42"/>
    </row>
    <row r="23" spans="1:11" s="40" customFormat="1" x14ac:dyDescent="0.25">
      <c r="A23" s="75" t="s">
        <v>26</v>
      </c>
      <c r="B23" s="120" t="s">
        <v>70</v>
      </c>
      <c r="C23" s="117">
        <v>5</v>
      </c>
      <c r="D23" s="88">
        <f>$C$21/(SUM($C$22:$C$28))*C23</f>
        <v>0.125</v>
      </c>
      <c r="E23" s="64">
        <f t="shared" ref="E23:E28" si="4">C23*$F$2</f>
        <v>25</v>
      </c>
      <c r="F23" s="36">
        <v>5</v>
      </c>
      <c r="G23" s="64">
        <f t="shared" ref="G23:G28" si="5">F23*C23</f>
        <v>25</v>
      </c>
      <c r="H23" s="44"/>
      <c r="I23" s="37">
        <f t="shared" ref="I23:I28" si="6">$I$21/$E$21*E23</f>
        <v>4687.5</v>
      </c>
      <c r="J23" s="42"/>
      <c r="K23" s="42"/>
    </row>
    <row r="24" spans="1:11" s="40" customFormat="1" x14ac:dyDescent="0.25">
      <c r="A24" s="75" t="s">
        <v>27</v>
      </c>
      <c r="B24" s="120" t="s">
        <v>71</v>
      </c>
      <c r="C24" s="117">
        <v>3</v>
      </c>
      <c r="D24" s="88">
        <f>$C$21/(SUM($C$22:$C$28))*C24</f>
        <v>7.5000000000000011E-2</v>
      </c>
      <c r="E24" s="64">
        <f t="shared" si="4"/>
        <v>15</v>
      </c>
      <c r="F24" s="36">
        <v>5</v>
      </c>
      <c r="G24" s="64">
        <f t="shared" si="5"/>
        <v>15</v>
      </c>
      <c r="H24" s="44"/>
      <c r="I24" s="37">
        <f t="shared" si="6"/>
        <v>2812.5</v>
      </c>
      <c r="J24" s="42"/>
      <c r="K24" s="42"/>
    </row>
    <row r="25" spans="1:11" s="40" customFormat="1" ht="38.25" x14ac:dyDescent="0.25">
      <c r="A25" s="75" t="s">
        <v>28</v>
      </c>
      <c r="B25" s="120" t="s">
        <v>72</v>
      </c>
      <c r="C25" s="117">
        <v>3</v>
      </c>
      <c r="D25" s="88">
        <f>$C$21/(SUM($C$22:$C$28))*C25</f>
        <v>7.5000000000000011E-2</v>
      </c>
      <c r="E25" s="64">
        <f t="shared" si="4"/>
        <v>15</v>
      </c>
      <c r="F25" s="36">
        <v>5</v>
      </c>
      <c r="G25" s="64">
        <f t="shared" si="5"/>
        <v>15</v>
      </c>
      <c r="H25" s="44"/>
      <c r="I25" s="37">
        <f t="shared" si="6"/>
        <v>2812.5</v>
      </c>
      <c r="J25" s="42"/>
      <c r="K25" s="42"/>
    </row>
    <row r="26" spans="1:11" s="40" customFormat="1" x14ac:dyDescent="0.25">
      <c r="A26" s="75" t="s">
        <v>40</v>
      </c>
      <c r="B26" s="120" t="s">
        <v>73</v>
      </c>
      <c r="C26" s="117">
        <v>3</v>
      </c>
      <c r="D26" s="88">
        <f>$C$21/(SUM($C$22:$C$28))*C26</f>
        <v>7.5000000000000011E-2</v>
      </c>
      <c r="E26" s="64">
        <f t="shared" si="4"/>
        <v>15</v>
      </c>
      <c r="F26" s="36">
        <v>5</v>
      </c>
      <c r="G26" s="64">
        <f t="shared" si="5"/>
        <v>15</v>
      </c>
      <c r="H26" s="44"/>
      <c r="I26" s="37">
        <f t="shared" si="6"/>
        <v>2812.5</v>
      </c>
      <c r="J26" s="42"/>
      <c r="K26" s="42"/>
    </row>
    <row r="27" spans="1:11" s="40" customFormat="1" ht="25.5" x14ac:dyDescent="0.25">
      <c r="A27" s="75" t="s">
        <v>41</v>
      </c>
      <c r="B27" s="120" t="s">
        <v>74</v>
      </c>
      <c r="C27" s="117">
        <v>1</v>
      </c>
      <c r="D27" s="88">
        <f>$C$21/(SUM($C$22:$C$28))*C27</f>
        <v>2.5000000000000001E-2</v>
      </c>
      <c r="E27" s="64">
        <f t="shared" si="4"/>
        <v>5</v>
      </c>
      <c r="F27" s="36">
        <v>5</v>
      </c>
      <c r="G27" s="64">
        <f t="shared" si="5"/>
        <v>5</v>
      </c>
      <c r="H27" s="44"/>
      <c r="I27" s="37">
        <f t="shared" si="6"/>
        <v>937.5</v>
      </c>
      <c r="J27" s="42"/>
      <c r="K27" s="42"/>
    </row>
    <row r="28" spans="1:11" s="40" customFormat="1" ht="25.5" x14ac:dyDescent="0.25">
      <c r="A28" s="75" t="s">
        <v>42</v>
      </c>
      <c r="B28" s="120" t="s">
        <v>75</v>
      </c>
      <c r="C28" s="117">
        <v>1</v>
      </c>
      <c r="D28" s="88">
        <f>$C$21/(SUM($C$22:$C$28))*C28</f>
        <v>2.5000000000000001E-2</v>
      </c>
      <c r="E28" s="64">
        <f t="shared" si="4"/>
        <v>5</v>
      </c>
      <c r="F28" s="36">
        <v>5</v>
      </c>
      <c r="G28" s="64">
        <f t="shared" si="5"/>
        <v>5</v>
      </c>
      <c r="H28" s="44"/>
      <c r="I28" s="37">
        <f t="shared" si="6"/>
        <v>937.5</v>
      </c>
      <c r="J28" s="42"/>
      <c r="K28" s="42"/>
    </row>
    <row r="29" spans="1:11" s="40" customFormat="1" ht="15" customHeight="1" x14ac:dyDescent="0.25">
      <c r="A29" s="43"/>
      <c r="B29" s="45"/>
      <c r="C29" s="72"/>
      <c r="D29" s="86"/>
      <c r="E29" s="64"/>
      <c r="F29" s="64"/>
      <c r="G29" s="64"/>
      <c r="H29" s="44"/>
      <c r="I29" s="39"/>
    </row>
    <row r="30" spans="1:11" s="40" customFormat="1" ht="15" customHeight="1" x14ac:dyDescent="0.25">
      <c r="A30" s="68" t="s">
        <v>35</v>
      </c>
      <c r="B30" s="113" t="s">
        <v>76</v>
      </c>
      <c r="C30" s="115">
        <v>0.1</v>
      </c>
      <c r="D30" s="80">
        <f>SUM(D31:D34)</f>
        <v>0.1</v>
      </c>
      <c r="E30" s="30">
        <f>SUM(E31:E34)</f>
        <v>65</v>
      </c>
      <c r="F30" s="31"/>
      <c r="G30" s="32">
        <f>SUM(G31:G34)</f>
        <v>65</v>
      </c>
      <c r="H30" s="33">
        <f>G30/E30*C30</f>
        <v>0.1</v>
      </c>
      <c r="I30" s="34">
        <f>C30*rekenmodel!B10</f>
        <v>3750</v>
      </c>
    </row>
    <row r="31" spans="1:11" s="40" customFormat="1" ht="25.5" x14ac:dyDescent="0.25">
      <c r="A31" s="75" t="s">
        <v>29</v>
      </c>
      <c r="B31" s="120" t="s">
        <v>77</v>
      </c>
      <c r="C31" s="117">
        <v>4</v>
      </c>
      <c r="D31" s="88">
        <f>$C$30/(SUM($C$31:$C$34))*C31</f>
        <v>3.0769230769230771E-2</v>
      </c>
      <c r="E31" s="64">
        <f>C31*$F$2</f>
        <v>20</v>
      </c>
      <c r="F31" s="36">
        <v>5</v>
      </c>
      <c r="G31" s="64">
        <f>F31*C31</f>
        <v>20</v>
      </c>
      <c r="H31" s="44"/>
      <c r="I31" s="37">
        <f>$I$30/$E$30*E31</f>
        <v>1153.8461538461538</v>
      </c>
      <c r="J31" s="42"/>
      <c r="K31" s="42"/>
    </row>
    <row r="32" spans="1:11" s="40" customFormat="1" ht="25.5" x14ac:dyDescent="0.25">
      <c r="A32" s="75" t="s">
        <v>30</v>
      </c>
      <c r="B32" s="120" t="s">
        <v>78</v>
      </c>
      <c r="C32" s="117">
        <v>3</v>
      </c>
      <c r="D32" s="88">
        <f>$C$30/(SUM($C$31:$C$34))*C32</f>
        <v>2.3076923076923078E-2</v>
      </c>
      <c r="E32" s="64">
        <f t="shared" ref="E32:E34" si="7">C32*$F$2</f>
        <v>15</v>
      </c>
      <c r="F32" s="36">
        <v>5</v>
      </c>
      <c r="G32" s="64">
        <f>F32*C32</f>
        <v>15</v>
      </c>
      <c r="H32" s="44"/>
      <c r="I32" s="37">
        <f>$I$30/$E$30*E32</f>
        <v>865.38461538461536</v>
      </c>
      <c r="J32" s="42"/>
      <c r="K32" s="42"/>
    </row>
    <row r="33" spans="1:11" s="40" customFormat="1" ht="25.5" x14ac:dyDescent="0.25">
      <c r="A33" s="75" t="s">
        <v>31</v>
      </c>
      <c r="B33" s="120" t="s">
        <v>80</v>
      </c>
      <c r="C33" s="117">
        <v>3</v>
      </c>
      <c r="D33" s="88">
        <f>$C$30/(SUM($C$31:$C$34))*C33</f>
        <v>2.3076923076923078E-2</v>
      </c>
      <c r="E33" s="64">
        <f t="shared" si="7"/>
        <v>15</v>
      </c>
      <c r="F33" s="36">
        <v>5</v>
      </c>
      <c r="G33" s="64">
        <f t="shared" ref="G33:G34" si="8">F33*C33</f>
        <v>15</v>
      </c>
      <c r="H33" s="44"/>
      <c r="I33" s="37">
        <f t="shared" ref="I33:I34" si="9">$I$30/$E$30*E33</f>
        <v>865.38461538461536</v>
      </c>
      <c r="J33" s="42"/>
      <c r="K33" s="42"/>
    </row>
    <row r="34" spans="1:11" s="40" customFormat="1" x14ac:dyDescent="0.25">
      <c r="A34" s="75" t="s">
        <v>43</v>
      </c>
      <c r="B34" s="120" t="s">
        <v>79</v>
      </c>
      <c r="C34" s="117">
        <v>3</v>
      </c>
      <c r="D34" s="88">
        <f>$C$30/(SUM($C$31:$C$34))*C34</f>
        <v>2.3076923076923078E-2</v>
      </c>
      <c r="E34" s="64">
        <f t="shared" si="7"/>
        <v>15</v>
      </c>
      <c r="F34" s="36">
        <v>5</v>
      </c>
      <c r="G34" s="64">
        <f t="shared" si="8"/>
        <v>15</v>
      </c>
      <c r="H34" s="44"/>
      <c r="I34" s="37">
        <f t="shared" si="9"/>
        <v>865.38461538461536</v>
      </c>
      <c r="J34" s="42"/>
      <c r="K34" s="42"/>
    </row>
    <row r="35" spans="1:11" s="40" customFormat="1" ht="15" customHeight="1" x14ac:dyDescent="0.25">
      <c r="A35" s="43"/>
      <c r="B35" s="45"/>
      <c r="C35" s="72"/>
      <c r="D35" s="86"/>
      <c r="E35" s="64"/>
      <c r="F35" s="64"/>
      <c r="G35" s="64"/>
      <c r="H35" s="44"/>
      <c r="I35" s="39"/>
    </row>
    <row r="36" spans="1:11" s="40" customFormat="1" ht="15" customHeight="1" x14ac:dyDescent="0.25">
      <c r="A36" s="68" t="s">
        <v>36</v>
      </c>
      <c r="B36" s="113" t="s">
        <v>81</v>
      </c>
      <c r="C36" s="115">
        <v>7.0000000000000007E-2</v>
      </c>
      <c r="D36" s="80">
        <f>SUM(D37:D37)</f>
        <v>7.0000000000000007E-2</v>
      </c>
      <c r="E36" s="30">
        <f>SUM(E37:E37)</f>
        <v>5</v>
      </c>
      <c r="F36" s="31"/>
      <c r="G36" s="32">
        <f>SUM(G37:G37)</f>
        <v>5</v>
      </c>
      <c r="H36" s="33">
        <f>G36/E36*C36</f>
        <v>7.0000000000000007E-2</v>
      </c>
      <c r="I36" s="34">
        <f>C36*rekenmodel!B10</f>
        <v>2625.0000000000005</v>
      </c>
    </row>
    <row r="37" spans="1:11" s="40" customFormat="1" ht="25.5" x14ac:dyDescent="0.25">
      <c r="A37" s="75" t="s">
        <v>32</v>
      </c>
      <c r="B37" s="120" t="s">
        <v>82</v>
      </c>
      <c r="C37" s="117">
        <v>1</v>
      </c>
      <c r="D37" s="88">
        <f>$C$36/(SUM($C$37:$C$37))*C37</f>
        <v>7.0000000000000007E-2</v>
      </c>
      <c r="E37" s="64">
        <f>C37*$F$2</f>
        <v>5</v>
      </c>
      <c r="F37" s="36">
        <v>5</v>
      </c>
      <c r="G37" s="64">
        <f>F37*C37</f>
        <v>5</v>
      </c>
      <c r="H37" s="44"/>
      <c r="I37" s="37">
        <f>$I$36/$E$36*E37</f>
        <v>2625.0000000000005</v>
      </c>
      <c r="J37" s="42"/>
      <c r="K37" s="42"/>
    </row>
    <row r="38" spans="1:11" s="40" customFormat="1" ht="15" customHeight="1" x14ac:dyDescent="0.25">
      <c r="A38" s="43"/>
      <c r="B38" s="45"/>
      <c r="C38" s="72"/>
      <c r="D38" s="86"/>
      <c r="E38" s="64"/>
      <c r="F38" s="64"/>
      <c r="G38" s="64"/>
      <c r="H38" s="44"/>
      <c r="I38" s="39"/>
    </row>
    <row r="39" spans="1:11" s="40" customFormat="1" ht="15" customHeight="1" x14ac:dyDescent="0.25">
      <c r="A39" s="76" t="s">
        <v>50</v>
      </c>
      <c r="B39" s="113" t="s">
        <v>83</v>
      </c>
      <c r="C39" s="115">
        <v>0.1</v>
      </c>
      <c r="D39" s="80">
        <f>SUM(D40:D43)</f>
        <v>0.1</v>
      </c>
      <c r="E39" s="30">
        <f>SUM(E40:E43)</f>
        <v>65</v>
      </c>
      <c r="F39" s="31"/>
      <c r="G39" s="32">
        <f>SUM(G40:G43)</f>
        <v>65</v>
      </c>
      <c r="H39" s="33">
        <f>G39/E39*C39</f>
        <v>0.1</v>
      </c>
      <c r="I39" s="34">
        <f>C39*rekenmodel!B10</f>
        <v>3750</v>
      </c>
    </row>
    <row r="40" spans="1:11" s="40" customFormat="1" x14ac:dyDescent="0.25">
      <c r="A40" s="74" t="s">
        <v>49</v>
      </c>
      <c r="B40" s="116" t="s">
        <v>84</v>
      </c>
      <c r="C40" s="117">
        <v>3</v>
      </c>
      <c r="D40" s="88">
        <f>$C$39/(SUM($C$40:$C$43))*C40</f>
        <v>2.3076923076923078E-2</v>
      </c>
      <c r="E40" s="63">
        <f t="shared" ref="E40:E43" si="10">C40*$F$2</f>
        <v>15</v>
      </c>
      <c r="F40" s="53">
        <v>5</v>
      </c>
      <c r="G40" s="63">
        <f>F40*C40</f>
        <v>15</v>
      </c>
      <c r="H40" s="52"/>
      <c r="I40" s="50">
        <f>$I$39/$E$39*E40</f>
        <v>865.38461538461536</v>
      </c>
    </row>
    <row r="41" spans="1:11" s="40" customFormat="1" x14ac:dyDescent="0.25">
      <c r="A41" s="43" t="s">
        <v>51</v>
      </c>
      <c r="B41" s="118" t="s">
        <v>85</v>
      </c>
      <c r="C41" s="117">
        <v>3</v>
      </c>
      <c r="D41" s="88">
        <f>$C$39/(SUM($C$40:$C$43))*C41</f>
        <v>2.3076923076923078E-2</v>
      </c>
      <c r="E41" s="64">
        <f t="shared" si="10"/>
        <v>15</v>
      </c>
      <c r="F41" s="53">
        <v>5</v>
      </c>
      <c r="G41" s="64">
        <f>F41*C41</f>
        <v>15</v>
      </c>
      <c r="H41" s="52"/>
      <c r="I41" s="37">
        <f>$I$39/$E$39*E41</f>
        <v>865.38461538461536</v>
      </c>
    </row>
    <row r="42" spans="1:11" s="40" customFormat="1" x14ac:dyDescent="0.25">
      <c r="A42" s="43" t="s">
        <v>52</v>
      </c>
      <c r="B42" s="118" t="s">
        <v>86</v>
      </c>
      <c r="C42" s="117">
        <v>3</v>
      </c>
      <c r="D42" s="88">
        <f>$C$39/(SUM($C$40:$C$43))*C42</f>
        <v>2.3076923076923078E-2</v>
      </c>
      <c r="E42" s="64">
        <f t="shared" si="10"/>
        <v>15</v>
      </c>
      <c r="F42" s="53">
        <v>5</v>
      </c>
      <c r="G42" s="64">
        <f t="shared" ref="G42:G43" si="11">F42*C42</f>
        <v>15</v>
      </c>
      <c r="H42" s="52"/>
      <c r="I42" s="37">
        <f t="shared" ref="I42:I43" si="12">$I$39/$E$39*E42</f>
        <v>865.38461538461536</v>
      </c>
    </row>
    <row r="43" spans="1:11" s="40" customFormat="1" ht="25.5" x14ac:dyDescent="0.25">
      <c r="A43" s="43" t="s">
        <v>53</v>
      </c>
      <c r="B43" s="118" t="s">
        <v>87</v>
      </c>
      <c r="C43" s="117">
        <v>4</v>
      </c>
      <c r="D43" s="88">
        <f>$C$39/(SUM($C$40:$C$43))*C43</f>
        <v>3.0769230769230771E-2</v>
      </c>
      <c r="E43" s="64">
        <f t="shared" si="10"/>
        <v>20</v>
      </c>
      <c r="F43" s="53">
        <v>5</v>
      </c>
      <c r="G43" s="64">
        <f t="shared" si="11"/>
        <v>20</v>
      </c>
      <c r="H43" s="52"/>
      <c r="I43" s="37">
        <f t="shared" si="12"/>
        <v>1153.8461538461538</v>
      </c>
    </row>
    <row r="44" spans="1:11" ht="13.5" thickBot="1" x14ac:dyDescent="0.25">
      <c r="A44" s="54"/>
      <c r="B44" s="55"/>
      <c r="C44" s="49"/>
      <c r="D44" s="83"/>
      <c r="E44" s="56"/>
      <c r="F44" s="56"/>
      <c r="G44" s="57"/>
      <c r="H44" s="49"/>
      <c r="I44" s="51"/>
    </row>
  </sheetData>
  <sheetProtection algorithmName="SHA-512" hashValue="j3O9TQbns+ey3sMOhsKmpXEbJNJqerrp9h5bB5yLDCSv0BxFDTuuHtcuz/zO9jwpd7uta+ivOOhanhG9UMFTqg==" saltValue="q9EknmUoifVf5denaO2Fd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40:F43 F37 F22:F28 F11:F12 F31:F34" xr:uid="{00000000-0002-0000-0100-000000000000}">
      <formula1>$F$2:$F$7</formula1>
    </dataValidation>
    <dataValidation type="list" allowBlank="1" showInputMessage="1" showErrorMessage="1" sqref="C11:C12 C15:C19 C31:C34 C22:C28 C37 C40:C4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Bolt, Dick</cp:lastModifiedBy>
  <cp:lastPrinted>2014-08-20T11:49:47Z</cp:lastPrinted>
  <dcterms:created xsi:type="dcterms:W3CDTF">2012-10-01T10:22:02Z</dcterms:created>
  <dcterms:modified xsi:type="dcterms:W3CDTF">2022-10-06T09:43:59Z</dcterms:modified>
</cp:coreProperties>
</file>