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J:\Inkoop\Projecten\03. GWW\ROK Asfaltwegen en beton I220700009\02 Specificatie\01 Aanvraag\02 Definitief\"/>
    </mc:Choice>
  </mc:AlternateContent>
  <xr:revisionPtr revIDLastSave="0" documentId="8_{13C3C50B-DC96-42E0-A7EB-1AF9E08CB484}" xr6:coauthVersionLast="47" xr6:coauthVersionMax="47" xr10:uidLastSave="{00000000-0000-0000-0000-000000000000}"/>
  <bookViews>
    <workbookView xWindow="2145" yWindow="1605" windowWidth="21600" windowHeight="11505" tabRatio="761" xr2:uid="{00000000-000D-0000-FFFF-FFFF00000000}"/>
  </bookViews>
  <sheets>
    <sheet name="rekenmodel" sheetId="5" r:id="rId1"/>
    <sheet name="Projectbeoordelingsformulier" sheetId="6" r:id="rId2"/>
  </sheets>
  <definedNames>
    <definedName name="_xlnm.Print_Area" localSheetId="1">Projectbeoordelingsformulier!$A$1:$I$32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33" i="6" l="1"/>
  <c r="D32" i="6"/>
  <c r="D29" i="6"/>
  <c r="D26" i="6"/>
  <c r="D25" i="6"/>
  <c r="D21" i="6"/>
  <c r="D22" i="6"/>
  <c r="D20" i="6"/>
  <c r="D15" i="6"/>
  <c r="D16" i="6"/>
  <c r="D17" i="6"/>
  <c r="D14" i="6"/>
  <c r="D11" i="6"/>
  <c r="E33" i="6"/>
  <c r="E32" i="6"/>
  <c r="E29" i="6"/>
  <c r="E26" i="6"/>
  <c r="E25" i="6"/>
  <c r="E21" i="6"/>
  <c r="E22" i="6"/>
  <c r="E20" i="6"/>
  <c r="E15" i="6"/>
  <c r="E16" i="6"/>
  <c r="E17" i="6"/>
  <c r="E14" i="6"/>
  <c r="E11" i="6"/>
  <c r="E10" i="6" s="1"/>
  <c r="G21" i="6"/>
  <c r="G22" i="6"/>
  <c r="G16" i="6"/>
  <c r="G17" i="6"/>
  <c r="C9" i="6"/>
  <c r="G29" i="6"/>
  <c r="G28" i="6" s="1"/>
  <c r="A4" i="6"/>
  <c r="A5" i="6"/>
  <c r="A6" i="6"/>
  <c r="A3" i="6"/>
  <c r="B4" i="6"/>
  <c r="B5" i="6"/>
  <c r="B6" i="6"/>
  <c r="B3" i="6"/>
  <c r="G33" i="6"/>
  <c r="G26" i="6"/>
  <c r="G11" i="6"/>
  <c r="G10" i="6" s="1"/>
  <c r="G14" i="6"/>
  <c r="G15" i="6"/>
  <c r="G20" i="6"/>
  <c r="G25" i="6"/>
  <c r="G32" i="6"/>
  <c r="B10" i="5"/>
  <c r="I28" i="6" s="1"/>
  <c r="I10" i="6"/>
  <c r="I31" i="6"/>
  <c r="I24" i="6"/>
  <c r="I19" i="6"/>
  <c r="I13" i="6"/>
  <c r="D28" i="6" l="1"/>
  <c r="E24" i="6"/>
  <c r="I25" i="6" s="1"/>
  <c r="G31" i="6"/>
  <c r="G19" i="6"/>
  <c r="G24" i="6"/>
  <c r="D31" i="6"/>
  <c r="E19" i="6"/>
  <c r="I21" i="6" s="1"/>
  <c r="G13" i="6"/>
  <c r="D13" i="6"/>
  <c r="D19" i="6"/>
  <c r="D24" i="6"/>
  <c r="I9" i="6"/>
  <c r="I22" i="6"/>
  <c r="E13" i="6"/>
  <c r="I16" i="6" s="1"/>
  <c r="E28" i="6"/>
  <c r="H28" i="6" s="1"/>
  <c r="E31" i="6"/>
  <c r="D10" i="6"/>
  <c r="I11" i="6"/>
  <c r="I29" i="6"/>
  <c r="H10" i="6"/>
  <c r="H31" i="6" l="1"/>
  <c r="I20" i="6"/>
  <c r="I26" i="6"/>
  <c r="H24" i="6"/>
  <c r="H19" i="6"/>
  <c r="D9" i="6"/>
  <c r="I15" i="6"/>
  <c r="I17" i="6"/>
  <c r="I33" i="6"/>
  <c r="I32" i="6"/>
  <c r="I14" i="6"/>
  <c r="H13" i="6"/>
  <c r="H9" i="6" l="1"/>
  <c r="B11" i="5" s="1"/>
  <c r="B13" i="5" s="1"/>
  <c r="B14" i="5" s="1"/>
</calcChain>
</file>

<file path=xl/sharedStrings.xml><?xml version="1.0" encoding="utf-8"?>
<sst xmlns="http://schemas.openxmlformats.org/spreadsheetml/2006/main" count="69" uniqueCount="69">
  <si>
    <t>PROJECTBEOORDELINGSFORMULIER</t>
  </si>
  <si>
    <t>Datum</t>
  </si>
  <si>
    <t>totaal gescoorde waarde</t>
  </si>
  <si>
    <t>Verschil</t>
  </si>
  <si>
    <t>Te verrekenen bedrag</t>
  </si>
  <si>
    <t>voldaan zonder herstel of tekortkoming</t>
  </si>
  <si>
    <t>Maximaal te behalen punten</t>
  </si>
  <si>
    <t>Behaalde punten</t>
  </si>
  <si>
    <t xml:space="preserve"> Rekenmodel prestatiemeting</t>
  </si>
  <si>
    <t>Bestek</t>
  </si>
  <si>
    <t>Factor</t>
  </si>
  <si>
    <t>Toetsingsonderdelen</t>
  </si>
  <si>
    <t>Rekenwaarde prestatiemeting</t>
  </si>
  <si>
    <t>Behaald % prestatiemeting</t>
  </si>
  <si>
    <t>Aangeboden %  prestatiemeting</t>
  </si>
  <si>
    <t>Max. rekenwaarde</t>
  </si>
  <si>
    <t>Factor bij bonus</t>
  </si>
  <si>
    <t>Factor bij malus</t>
  </si>
  <si>
    <t>Projectgegevens</t>
  </si>
  <si>
    <t>Wegings- factor</t>
  </si>
  <si>
    <t>Beoorde-lings waarde</t>
  </si>
  <si>
    <t>Gescoorde waarde in procenten</t>
  </si>
  <si>
    <t>1.1</t>
  </si>
  <si>
    <t>2.1</t>
  </si>
  <si>
    <t>3.1</t>
  </si>
  <si>
    <t>3.2</t>
  </si>
  <si>
    <t>3.3</t>
  </si>
  <si>
    <t>4.1</t>
  </si>
  <si>
    <t>4.2</t>
  </si>
  <si>
    <t>5.1</t>
  </si>
  <si>
    <t>2.</t>
  </si>
  <si>
    <t>3.</t>
  </si>
  <si>
    <t>4.</t>
  </si>
  <si>
    <t>5.</t>
  </si>
  <si>
    <t>Aanneemsom</t>
  </si>
  <si>
    <t>De gele cellen zijn invulbaar</t>
  </si>
  <si>
    <t>2.2</t>
  </si>
  <si>
    <t>2.3</t>
  </si>
  <si>
    <t>2.4</t>
  </si>
  <si>
    <t>Naam</t>
  </si>
  <si>
    <t>Dossier</t>
  </si>
  <si>
    <t>6.1</t>
  </si>
  <si>
    <t>6.</t>
  </si>
  <si>
    <t>6.2</t>
  </si>
  <si>
    <t>voldaan na incidentele tekortkoming</t>
  </si>
  <si>
    <t>voldaan na meerder verzoek of meerder herstel of meerdere tekortkomingen of gevolgen voor TGKIO</t>
  </si>
  <si>
    <t>voldaan na herhaaldelijk verzoek of herhaaldelijk herstel of met grote gevolgen voor TGKIO</t>
  </si>
  <si>
    <t>WF ter info en controle in %</t>
  </si>
  <si>
    <t>Onderhoud asfaltverhardingen</t>
  </si>
  <si>
    <t>Bestek 10-2022</t>
  </si>
  <si>
    <t>Voor alle aan te leveren documenten geldt dat deze juist, tijdig en conform contract aangeleverd dienen te worden.</t>
  </si>
  <si>
    <t>Aanleveren documenten.</t>
  </si>
  <si>
    <t>Algemeen tijdschema, werkplan / Projectadministratie</t>
  </si>
  <si>
    <t>Algemeen tijdsschema en gedetailleerd werkplan, voldoet aan de eisen van het contract en par.26 van de UAV 2012 en dient wekelijks geoptimaliseerd te worden.</t>
  </si>
  <si>
    <t>Wijzigingen in het algemeen tijdschema worden dagelijks gemeld bij de directie. Aanpassing alleen na goedkeuring van de directie.</t>
  </si>
  <si>
    <t>Afwijkingen op het contract worden tijdig gemeld, duidelijk omschreven en goed gemotiveerd. Na verzoek indienen van open begroting met marktconforme prijzen.</t>
  </si>
  <si>
    <t>Indienen onderbouwde termijnen, herleidbaar berekend, met aantoonbare hoeveelhedenverklaring, bonnen en schetsen tijdig en compleet indienen</t>
  </si>
  <si>
    <t>Projectkwaliteit en uitvoering</t>
  </si>
  <si>
    <t>Het aangebrachte asfalt voldoet aan de eisen uit het contract.</t>
  </si>
  <si>
    <t>Kwaliteitsborging wordt zodanig uitgevoerd dat bij (vermoeden van) onvoldoend werk, de aannemer dit zelf (proactief) signaleert en meldt, voordat onvoldoend werk door de directie is gesignaleerd.</t>
  </si>
  <si>
    <t>Werkzaamheden worden conform goedgekeurd gedetailleerd werkplan uitgevoerd.</t>
  </si>
  <si>
    <t>Communicatie</t>
  </si>
  <si>
    <t>Opdrachtnemer heeft oog voor de sociale aspecten naar de omgeving</t>
  </si>
  <si>
    <t>Opdrachtnemer komt afspraken met, en aanwijzingen van de directie juist en tijdig na. Afspraken worden schriftelijk vastgelegd.</t>
  </si>
  <si>
    <t>Nakoming toezeggingen subgunningscriteria</t>
  </si>
  <si>
    <t>De opdrachtnemer komt afspraken uit zijn PP juist en tijdig na. Dit geldt ook voor duurzaamheid in het algemeen.</t>
  </si>
  <si>
    <t>Werkterrein / veilig werken</t>
  </si>
  <si>
    <t>Verkeersmaatregelen worden dagelijks in stand gehouden conform goedgekeurd verkeersplan.</t>
  </si>
  <si>
    <t>Veilig werken en voorkomen gevaarlijks situaties voor medewerkers, omwonenden en weggebruikers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</si>
</sst>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 &quot;€&quot;\ * #,##0.00_ ;_ &quot;€&quot;\ * \-#,##0.00_ ;_ &quot;€&quot;\ * &quot;-&quot;??_ ;_ @_ "/>
    <numFmt numFmtId="164" formatCode="_(&quot;€&quot;\ * #,##0.00_);_(&quot;€&quot;\ * \(#,##0.00\);_(&quot;€&quot;\ * &quot;-&quot;??_);_(@_)"/>
    <numFmt numFmtId="165" formatCode="&quot;€&quot;\ #,##0.00"/>
    <numFmt numFmtId="166" formatCode="[$-413]dd\ mmmm\ yyyy;@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sz val="8"/>
      <name val="Calibri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b/>
      <sz val="11"/>
      <color indexed="8"/>
      <name val="Arial"/>
      <family val="2"/>
    </font>
    <font>
      <sz val="8"/>
      <color indexed="8"/>
      <name val="Arial"/>
      <family val="2"/>
    </font>
    <font>
      <b/>
      <sz val="24"/>
      <color indexed="8"/>
      <name val="Arial"/>
      <family val="2"/>
    </font>
    <font>
      <sz val="10"/>
      <name val="Arial"/>
      <family val="2"/>
    </font>
    <font>
      <i/>
      <sz val="10"/>
      <color indexed="8"/>
      <name val="Arial"/>
      <family val="2"/>
    </font>
    <font>
      <b/>
      <sz val="12"/>
      <color indexed="8"/>
      <name val="Arial"/>
      <family val="2"/>
    </font>
    <font>
      <i/>
      <sz val="8"/>
      <color indexed="8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969696"/>
        <bgColor indexed="64"/>
      </patternFill>
    </fill>
  </fills>
  <borders count="4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22">
    <xf numFmtId="0" fontId="0" fillId="0" borderId="0" xfId="0"/>
    <xf numFmtId="0" fontId="3" fillId="0" borderId="0" xfId="0" applyFont="1" applyProtection="1"/>
    <xf numFmtId="0" fontId="6" fillId="0" borderId="0" xfId="0" applyFont="1" applyProtection="1"/>
    <xf numFmtId="0" fontId="3" fillId="0" borderId="1" xfId="0" applyFont="1" applyBorder="1" applyAlignment="1" applyProtection="1">
      <alignment vertical="top" wrapText="1"/>
    </xf>
    <xf numFmtId="0" fontId="3" fillId="0" borderId="2" xfId="0" applyFont="1" applyBorder="1" applyAlignment="1" applyProtection="1">
      <alignment vertical="top" wrapText="1"/>
    </xf>
    <xf numFmtId="0" fontId="3" fillId="0" borderId="2" xfId="0" applyFont="1" applyBorder="1" applyAlignment="1" applyProtection="1">
      <alignment horizontal="center" vertical="top" wrapText="1"/>
    </xf>
    <xf numFmtId="0" fontId="3" fillId="0" borderId="0" xfId="0" applyFont="1" applyAlignment="1" applyProtection="1">
      <alignment vertical="top" wrapText="1"/>
    </xf>
    <xf numFmtId="0" fontId="3" fillId="0" borderId="0" xfId="0" applyFont="1" applyBorder="1" applyAlignment="1" applyProtection="1">
      <alignment horizontal="center"/>
    </xf>
    <xf numFmtId="0" fontId="3" fillId="0" borderId="3" xfId="0" applyFont="1" applyBorder="1" applyProtection="1"/>
    <xf numFmtId="0" fontId="3" fillId="0" borderId="4" xfId="0" applyFont="1" applyBorder="1" applyAlignment="1" applyProtection="1">
      <alignment horizontal="left" vertical="top" wrapText="1"/>
    </xf>
    <xf numFmtId="0" fontId="3" fillId="0" borderId="0" xfId="0" applyFont="1" applyBorder="1" applyProtection="1"/>
    <xf numFmtId="0" fontId="3" fillId="0" borderId="5" xfId="0" applyFont="1" applyBorder="1" applyProtection="1"/>
    <xf numFmtId="9" fontId="3" fillId="0" borderId="6" xfId="0" applyNumberFormat="1" applyFont="1" applyFill="1" applyBorder="1" applyAlignment="1" applyProtection="1">
      <alignment horizontal="center" vertical="center"/>
    </xf>
    <xf numFmtId="0" fontId="3" fillId="0" borderId="6" xfId="0" applyFont="1" applyBorder="1" applyAlignment="1" applyProtection="1">
      <alignment horizontal="center" wrapText="1"/>
    </xf>
    <xf numFmtId="0" fontId="3" fillId="0" borderId="0" xfId="0" applyFont="1" applyAlignment="1" applyProtection="1">
      <alignment horizontal="center"/>
    </xf>
    <xf numFmtId="0" fontId="3" fillId="0" borderId="0" xfId="0" applyFont="1" applyAlignment="1" applyProtection="1">
      <alignment vertical="top"/>
    </xf>
    <xf numFmtId="9" fontId="4" fillId="2" borderId="6" xfId="0" applyNumberFormat="1" applyFont="1" applyFill="1" applyBorder="1" applyAlignment="1" applyProtection="1">
      <alignment horizontal="center" vertical="center"/>
    </xf>
    <xf numFmtId="0" fontId="4" fillId="3" borderId="7" xfId="0" applyFont="1" applyFill="1" applyBorder="1" applyAlignment="1" applyProtection="1">
      <alignment horizontal="left" vertical="top" wrapText="1"/>
    </xf>
    <xf numFmtId="0" fontId="4" fillId="3" borderId="8" xfId="0" applyFont="1" applyFill="1" applyBorder="1" applyAlignment="1" applyProtection="1">
      <alignment horizontal="left" vertical="top" wrapText="1"/>
    </xf>
    <xf numFmtId="0" fontId="4" fillId="3" borderId="6" xfId="0" applyFont="1" applyFill="1" applyBorder="1" applyAlignment="1" applyProtection="1">
      <alignment horizontal="center"/>
    </xf>
    <xf numFmtId="0" fontId="3" fillId="0" borderId="9" xfId="0" applyFont="1" applyBorder="1" applyAlignment="1" applyProtection="1">
      <alignment vertical="top" wrapText="1"/>
    </xf>
    <xf numFmtId="0" fontId="3" fillId="0" borderId="10" xfId="0" applyFont="1" applyBorder="1" applyAlignment="1" applyProtection="1">
      <alignment horizontal="left" vertical="top"/>
    </xf>
    <xf numFmtId="0" fontId="3" fillId="0" borderId="10" xfId="0" applyFont="1" applyBorder="1" applyAlignment="1" applyProtection="1">
      <alignment vertical="top" wrapText="1"/>
    </xf>
    <xf numFmtId="4" fontId="3" fillId="0" borderId="11" xfId="0" applyNumberFormat="1" applyFont="1" applyBorder="1" applyAlignment="1" applyProtection="1">
      <alignment horizontal="left" vertical="top" wrapText="1"/>
    </xf>
    <xf numFmtId="165" fontId="3" fillId="4" borderId="11" xfId="0" applyNumberFormat="1" applyFont="1" applyFill="1" applyBorder="1" applyAlignment="1" applyProtection="1">
      <alignment horizontal="left" vertical="top" wrapText="1"/>
      <protection locked="0"/>
    </xf>
    <xf numFmtId="0" fontId="3" fillId="0" borderId="10" xfId="0" applyFont="1" applyFill="1" applyBorder="1" applyAlignment="1" applyProtection="1">
      <alignment vertical="top" wrapText="1"/>
    </xf>
    <xf numFmtId="165" fontId="3" fillId="2" borderId="11" xfId="0" applyNumberFormat="1" applyFont="1" applyFill="1" applyBorder="1" applyAlignment="1" applyProtection="1">
      <alignment horizontal="left" vertical="top" wrapText="1"/>
    </xf>
    <xf numFmtId="9" fontId="3" fillId="2" borderId="11" xfId="0" applyNumberFormat="1" applyFont="1" applyFill="1" applyBorder="1" applyAlignment="1" applyProtection="1">
      <alignment horizontal="left" vertical="top" wrapText="1"/>
    </xf>
    <xf numFmtId="9" fontId="3" fillId="4" borderId="11" xfId="0" applyNumberFormat="1" applyFont="1" applyFill="1" applyBorder="1" applyAlignment="1" applyProtection="1">
      <alignment horizontal="left" vertical="top" wrapText="1"/>
      <protection locked="0"/>
    </xf>
    <xf numFmtId="9" fontId="3" fillId="0" borderId="11" xfId="0" applyNumberFormat="1" applyFont="1" applyFill="1" applyBorder="1" applyAlignment="1" applyProtection="1">
      <alignment horizontal="left" vertical="top"/>
    </xf>
    <xf numFmtId="1" fontId="4" fillId="5" borderId="6" xfId="0" applyNumberFormat="1" applyFont="1" applyFill="1" applyBorder="1" applyAlignment="1" applyProtection="1">
      <alignment horizontal="center" vertical="center" wrapText="1"/>
    </xf>
    <xf numFmtId="0" fontId="3" fillId="3" borderId="6" xfId="0" applyFont="1" applyFill="1" applyBorder="1" applyAlignment="1" applyProtection="1">
      <alignment vertical="center" wrapText="1"/>
    </xf>
    <xf numFmtId="0" fontId="3" fillId="3" borderId="6" xfId="0" applyFont="1" applyFill="1" applyBorder="1" applyAlignment="1" applyProtection="1">
      <alignment horizontal="center" vertical="center" wrapText="1"/>
    </xf>
    <xf numFmtId="10" fontId="3" fillId="3" borderId="6" xfId="0" applyNumberFormat="1" applyFont="1" applyFill="1" applyBorder="1" applyAlignment="1" applyProtection="1">
      <alignment horizontal="center" vertical="center" wrapText="1"/>
    </xf>
    <xf numFmtId="44" fontId="3" fillId="3" borderId="11" xfId="1" applyFont="1" applyFill="1" applyBorder="1" applyAlignment="1" applyProtection="1">
      <alignment horizontal="center" vertical="center" wrapText="1"/>
    </xf>
    <xf numFmtId="0" fontId="3" fillId="0" borderId="0" xfId="0" applyFont="1" applyAlignment="1" applyProtection="1">
      <alignment vertical="center" wrapText="1"/>
    </xf>
    <xf numFmtId="0" fontId="3" fillId="4" borderId="6" xfId="0" applyFont="1" applyFill="1" applyBorder="1" applyAlignment="1" applyProtection="1">
      <alignment horizontal="center" vertical="center" wrapText="1"/>
      <protection locked="0"/>
    </xf>
    <xf numFmtId="44" fontId="3" fillId="0" borderId="12" xfId="1" applyFont="1" applyBorder="1" applyAlignment="1" applyProtection="1">
      <alignment horizontal="center" vertical="center" wrapText="1"/>
    </xf>
    <xf numFmtId="165" fontId="3" fillId="0" borderId="13" xfId="0" applyNumberFormat="1" applyFont="1" applyBorder="1" applyAlignment="1" applyProtection="1">
      <alignment horizontal="center" vertical="center" wrapText="1"/>
    </xf>
    <xf numFmtId="2" fontId="3" fillId="0" borderId="12" xfId="0" applyNumberFormat="1" applyFont="1" applyBorder="1" applyAlignment="1" applyProtection="1">
      <alignment horizontal="center" vertical="center" wrapText="1"/>
    </xf>
    <xf numFmtId="0" fontId="3" fillId="0" borderId="0" xfId="0" applyFont="1" applyAlignment="1" applyProtection="1">
      <alignment vertical="center"/>
    </xf>
    <xf numFmtId="165" fontId="3" fillId="0" borderId="13" xfId="0" applyNumberFormat="1" applyFont="1" applyBorder="1" applyAlignment="1" applyProtection="1">
      <alignment horizontal="center" vertical="center"/>
    </xf>
    <xf numFmtId="0" fontId="3" fillId="0" borderId="0" xfId="0" applyFont="1" applyAlignment="1" applyProtection="1">
      <alignment horizontal="center" vertical="center"/>
    </xf>
    <xf numFmtId="0" fontId="3" fillId="0" borderId="14" xfId="0" applyFont="1" applyBorder="1" applyAlignment="1" applyProtection="1">
      <alignment horizontal="left" vertical="center"/>
    </xf>
    <xf numFmtId="0" fontId="3" fillId="0" borderId="13" xfId="0" applyFont="1" applyBorder="1" applyAlignment="1" applyProtection="1">
      <alignment horizontal="center" vertical="center"/>
    </xf>
    <xf numFmtId="0" fontId="3" fillId="0" borderId="13" xfId="0" applyFont="1" applyBorder="1" applyAlignment="1" applyProtection="1">
      <alignment vertical="center" wrapText="1"/>
    </xf>
    <xf numFmtId="0" fontId="3" fillId="0" borderId="1" xfId="0" applyFont="1" applyBorder="1" applyProtection="1"/>
    <xf numFmtId="0" fontId="3" fillId="0" borderId="15" xfId="0" applyFont="1" applyBorder="1" applyAlignment="1" applyProtection="1">
      <alignment horizontal="center" vertical="top" wrapText="1"/>
    </xf>
    <xf numFmtId="164" fontId="3" fillId="0" borderId="11" xfId="0" applyNumberFormat="1" applyFont="1" applyFill="1" applyBorder="1" applyAlignment="1" applyProtection="1">
      <alignment horizontal="center" vertical="center"/>
    </xf>
    <xf numFmtId="0" fontId="3" fillId="0" borderId="4" xfId="0" applyFont="1" applyBorder="1" applyAlignment="1" applyProtection="1">
      <alignment horizontal="center"/>
    </xf>
    <xf numFmtId="44" fontId="3" fillId="0" borderId="16" xfId="1" applyFont="1" applyBorder="1" applyAlignment="1" applyProtection="1">
      <alignment horizontal="center" vertical="center" wrapText="1"/>
    </xf>
    <xf numFmtId="0" fontId="3" fillId="0" borderId="17" xfId="0" applyFont="1" applyBorder="1" applyAlignment="1" applyProtection="1">
      <alignment horizontal="center"/>
    </xf>
    <xf numFmtId="0" fontId="3" fillId="0" borderId="0" xfId="0" applyFont="1" applyBorder="1" applyAlignment="1" applyProtection="1">
      <alignment horizontal="center" vertical="center"/>
    </xf>
    <xf numFmtId="0" fontId="3" fillId="4" borderId="18" xfId="0" applyFont="1" applyFill="1" applyBorder="1" applyAlignment="1" applyProtection="1">
      <alignment horizontal="center" vertical="center" wrapText="1"/>
      <protection locked="0"/>
    </xf>
    <xf numFmtId="0" fontId="3" fillId="0" borderId="19" xfId="0" applyFont="1" applyBorder="1" applyAlignment="1" applyProtection="1">
      <alignment vertical="top"/>
    </xf>
    <xf numFmtId="0" fontId="3" fillId="0" borderId="20" xfId="0" applyFont="1" applyBorder="1" applyAlignment="1" applyProtection="1">
      <alignment vertical="top" wrapText="1"/>
    </xf>
    <xf numFmtId="0" fontId="3" fillId="0" borderId="21" xfId="0" applyFont="1" applyBorder="1" applyProtection="1"/>
    <xf numFmtId="0" fontId="3" fillId="0" borderId="21" xfId="0" applyFont="1" applyBorder="1" applyAlignment="1" applyProtection="1">
      <alignment horizontal="center"/>
    </xf>
    <xf numFmtId="0" fontId="3" fillId="0" borderId="22" xfId="0" applyFont="1" applyBorder="1" applyAlignment="1" applyProtection="1">
      <alignment horizontal="left" vertical="center" wrapText="1"/>
    </xf>
    <xf numFmtId="0" fontId="3" fillId="0" borderId="23" xfId="0" applyFont="1" applyBorder="1" applyAlignment="1" applyProtection="1">
      <alignment vertical="center" wrapText="1"/>
    </xf>
    <xf numFmtId="0" fontId="3" fillId="0" borderId="22" xfId="0" applyFont="1" applyBorder="1" applyAlignment="1" applyProtection="1">
      <alignment horizontal="left" vertical="center"/>
    </xf>
    <xf numFmtId="0" fontId="3" fillId="0" borderId="24" xfId="0" applyFont="1" applyBorder="1" applyAlignment="1" applyProtection="1">
      <alignment horizontal="center" vertical="top" wrapText="1"/>
    </xf>
    <xf numFmtId="0" fontId="3" fillId="0" borderId="13" xfId="0" applyFont="1" applyBorder="1" applyAlignment="1" applyProtection="1">
      <alignment horizontal="center" vertical="top" wrapText="1"/>
    </xf>
    <xf numFmtId="0" fontId="3" fillId="0" borderId="24" xfId="0" applyFont="1" applyBorder="1" applyAlignment="1" applyProtection="1">
      <alignment horizontal="center" vertical="center" wrapText="1"/>
    </xf>
    <xf numFmtId="0" fontId="3" fillId="0" borderId="13" xfId="0" applyFont="1" applyBorder="1" applyAlignment="1" applyProtection="1">
      <alignment horizontal="center" vertical="center" wrapText="1"/>
    </xf>
    <xf numFmtId="0" fontId="9" fillId="3" borderId="25" xfId="0" applyFont="1" applyFill="1" applyBorder="1" applyAlignment="1" applyProtection="1">
      <alignment horizontal="left" vertical="top" wrapText="1"/>
    </xf>
    <xf numFmtId="0" fontId="9" fillId="3" borderId="0" xfId="0" applyFont="1" applyFill="1" applyBorder="1" applyAlignment="1" applyProtection="1">
      <alignment horizontal="left" vertical="top" wrapText="1"/>
    </xf>
    <xf numFmtId="0" fontId="9" fillId="3" borderId="26" xfId="0" applyFont="1" applyFill="1" applyBorder="1" applyAlignment="1" applyProtection="1">
      <alignment horizontal="left" vertical="top" wrapText="1"/>
    </xf>
    <xf numFmtId="0" fontId="4" fillId="5" borderId="10" xfId="0" applyFont="1" applyFill="1" applyBorder="1" applyAlignment="1" applyProtection="1">
      <alignment horizontal="left" vertical="center" wrapText="1"/>
    </xf>
    <xf numFmtId="0" fontId="3" fillId="0" borderId="27" xfId="0" applyFont="1" applyBorder="1" applyAlignment="1" applyProtection="1">
      <alignment horizontal="left" vertical="center" wrapText="1"/>
    </xf>
    <xf numFmtId="0" fontId="3" fillId="0" borderId="13" xfId="0" applyFont="1" applyFill="1" applyBorder="1" applyAlignment="1" applyProtection="1">
      <alignment horizontal="center" vertical="center" wrapText="1"/>
    </xf>
    <xf numFmtId="0" fontId="3" fillId="0" borderId="13" xfId="0" applyFont="1" applyFill="1" applyBorder="1" applyAlignment="1" applyProtection="1">
      <alignment horizontal="center" vertical="center"/>
    </xf>
    <xf numFmtId="0" fontId="4" fillId="0" borderId="23" xfId="0" applyFont="1" applyFill="1" applyBorder="1" applyAlignment="1" applyProtection="1">
      <alignment horizontal="left" vertical="center" wrapText="1"/>
    </xf>
    <xf numFmtId="0" fontId="3" fillId="0" borderId="27" xfId="0" applyFont="1" applyBorder="1" applyAlignment="1" applyProtection="1">
      <alignment horizontal="left" vertical="center"/>
    </xf>
    <xf numFmtId="0" fontId="3" fillId="0" borderId="5" xfId="0" applyFont="1" applyBorder="1" applyAlignment="1" applyProtection="1">
      <alignment horizontal="left" vertical="center"/>
    </xf>
    <xf numFmtId="0" fontId="4" fillId="5" borderId="27" xfId="0" applyFont="1" applyFill="1" applyBorder="1" applyAlignment="1" applyProtection="1">
      <alignment horizontal="left" vertical="center" wrapText="1"/>
    </xf>
    <xf numFmtId="166" fontId="4" fillId="3" borderId="28" xfId="0" applyNumberFormat="1" applyFont="1" applyFill="1" applyBorder="1" applyAlignment="1" applyProtection="1">
      <alignment horizontal="left" vertical="top" wrapText="1"/>
    </xf>
    <xf numFmtId="4" fontId="10" fillId="0" borderId="11" xfId="0" applyNumberFormat="1" applyFont="1" applyFill="1" applyBorder="1" applyAlignment="1" applyProtection="1">
      <alignment horizontal="left" vertical="top" wrapText="1"/>
    </xf>
    <xf numFmtId="9" fontId="11" fillId="0" borderId="6" xfId="0" applyNumberFormat="1" applyFont="1" applyFill="1" applyBorder="1" applyAlignment="1" applyProtection="1">
      <alignment horizontal="center" vertical="center"/>
    </xf>
    <xf numFmtId="9" fontId="11" fillId="5" borderId="6" xfId="0" applyNumberFormat="1" applyFont="1" applyFill="1" applyBorder="1" applyAlignment="1" applyProtection="1">
      <alignment horizontal="center" vertical="center" wrapText="1"/>
    </xf>
    <xf numFmtId="0" fontId="11" fillId="0" borderId="2" xfId="0" applyFont="1" applyBorder="1" applyAlignment="1" applyProtection="1">
      <alignment horizontal="center" vertical="top" wrapText="1"/>
    </xf>
    <xf numFmtId="0" fontId="11" fillId="0" borderId="0" xfId="0" applyFont="1" applyBorder="1" applyAlignment="1" applyProtection="1">
      <alignment horizontal="center"/>
    </xf>
    <xf numFmtId="0" fontId="11" fillId="0" borderId="4" xfId="0" applyFont="1" applyBorder="1" applyAlignment="1" applyProtection="1">
      <alignment horizontal="center"/>
    </xf>
    <xf numFmtId="0" fontId="11" fillId="0" borderId="29" xfId="0" applyFont="1" applyBorder="1" applyAlignment="1" applyProtection="1">
      <alignment horizontal="center" vertical="top" wrapText="1"/>
    </xf>
    <xf numFmtId="0" fontId="11" fillId="0" borderId="13" xfId="0" applyFont="1" applyFill="1" applyBorder="1" applyAlignment="1" applyProtection="1">
      <alignment horizontal="center" vertical="center" wrapText="1"/>
    </xf>
    <xf numFmtId="0" fontId="11" fillId="0" borderId="13" xfId="0" applyFont="1" applyFill="1" applyBorder="1" applyAlignment="1" applyProtection="1">
      <alignment horizontal="center" vertical="center"/>
    </xf>
    <xf numFmtId="0" fontId="11" fillId="0" borderId="0" xfId="0" applyFont="1" applyAlignment="1" applyProtection="1">
      <alignment horizontal="center"/>
    </xf>
    <xf numFmtId="10" fontId="11" fillId="0" borderId="13" xfId="2" applyNumberFormat="1" applyFont="1" applyFill="1" applyBorder="1" applyAlignment="1" applyProtection="1">
      <alignment horizontal="center" vertical="top" wrapText="1"/>
    </xf>
    <xf numFmtId="0" fontId="4" fillId="6" borderId="10" xfId="0" applyFont="1" applyFill="1" applyBorder="1" applyAlignment="1" applyProtection="1">
      <alignment horizontal="left" vertical="center" wrapText="1"/>
    </xf>
    <xf numFmtId="0" fontId="4" fillId="6" borderId="6" xfId="0" applyFont="1" applyFill="1" applyBorder="1" applyAlignment="1" applyProtection="1">
      <alignment vertical="center" wrapText="1"/>
    </xf>
    <xf numFmtId="9" fontId="4" fillId="6" borderId="6" xfId="2" applyFont="1" applyFill="1" applyBorder="1" applyAlignment="1" applyProtection="1">
      <alignment horizontal="center" vertical="center" wrapText="1"/>
    </xf>
    <xf numFmtId="0" fontId="3" fillId="0" borderId="24" xfId="0" applyFont="1" applyFill="1" applyBorder="1" applyAlignment="1" applyProtection="1">
      <alignment horizontal="left" vertical="top" wrapText="1"/>
    </xf>
    <xf numFmtId="0" fontId="3" fillId="0" borderId="13" xfId="0" applyFont="1" applyFill="1" applyBorder="1" applyAlignment="1" applyProtection="1">
      <alignment horizontal="center" vertical="top" wrapText="1"/>
    </xf>
    <xf numFmtId="9" fontId="4" fillId="6" borderId="6" xfId="0" applyNumberFormat="1" applyFont="1" applyFill="1" applyBorder="1" applyAlignment="1" applyProtection="1">
      <alignment horizontal="center" vertical="center" wrapText="1"/>
    </xf>
    <xf numFmtId="0" fontId="8" fillId="0" borderId="24" xfId="0" applyFont="1" applyFill="1" applyBorder="1" applyAlignment="1" applyProtection="1">
      <alignment vertical="top" wrapText="1"/>
    </xf>
    <xf numFmtId="0" fontId="3" fillId="0" borderId="13" xfId="0" applyFont="1" applyFill="1" applyBorder="1" applyAlignment="1" applyProtection="1">
      <alignment vertical="top" wrapText="1"/>
    </xf>
    <xf numFmtId="0" fontId="3" fillId="0" borderId="24" xfId="0" applyFont="1" applyFill="1" applyBorder="1" applyAlignment="1" applyProtection="1">
      <alignment vertical="top" wrapText="1"/>
    </xf>
    <xf numFmtId="0" fontId="3" fillId="0" borderId="30" xfId="0" applyFont="1" applyFill="1" applyBorder="1" applyAlignment="1" applyProtection="1">
      <alignment horizontal="center" vertical="top" wrapText="1"/>
    </xf>
    <xf numFmtId="0" fontId="3" fillId="0" borderId="31" xfId="0" applyFont="1" applyBorder="1" applyAlignment="1" applyProtection="1">
      <alignment vertical="top" wrapText="1"/>
    </xf>
    <xf numFmtId="0" fontId="7" fillId="3" borderId="32" xfId="0" applyFont="1" applyFill="1" applyBorder="1" applyAlignment="1" applyProtection="1">
      <alignment horizontal="center" vertical="center" wrapText="1"/>
    </xf>
    <xf numFmtId="0" fontId="7" fillId="3" borderId="33" xfId="0" applyFont="1" applyFill="1" applyBorder="1" applyAlignment="1" applyProtection="1">
      <alignment horizontal="center" vertical="center" wrapText="1"/>
    </xf>
    <xf numFmtId="0" fontId="3" fillId="0" borderId="34" xfId="0" applyFont="1" applyFill="1" applyBorder="1" applyAlignment="1" applyProtection="1">
      <alignment horizontal="center" vertical="top" wrapText="1"/>
    </xf>
    <xf numFmtId="0" fontId="3" fillId="0" borderId="35" xfId="0" applyFont="1" applyBorder="1" applyAlignment="1" applyProtection="1">
      <alignment vertical="top" wrapText="1"/>
    </xf>
    <xf numFmtId="0" fontId="5" fillId="3" borderId="36" xfId="0" applyFont="1" applyFill="1" applyBorder="1" applyAlignment="1" applyProtection="1">
      <alignment horizontal="left" vertical="top" wrapText="1"/>
    </xf>
    <xf numFmtId="0" fontId="5" fillId="0" borderId="37" xfId="0" applyFont="1" applyBorder="1" applyAlignment="1" applyProtection="1">
      <alignment horizontal="left" vertical="top" wrapText="1"/>
    </xf>
    <xf numFmtId="0" fontId="4" fillId="3" borderId="6" xfId="0" applyFont="1" applyFill="1" applyBorder="1" applyAlignment="1" applyProtection="1">
      <alignment horizontal="center" vertical="center"/>
    </xf>
    <xf numFmtId="0" fontId="4" fillId="3" borderId="6" xfId="0" applyFont="1" applyFill="1" applyBorder="1" applyAlignment="1" applyProtection="1">
      <alignment horizontal="left" wrapText="1"/>
    </xf>
    <xf numFmtId="0" fontId="4" fillId="3" borderId="32" xfId="0" applyFont="1" applyFill="1" applyBorder="1" applyAlignment="1" applyProtection="1">
      <alignment horizontal="center" vertical="center" wrapText="1"/>
    </xf>
    <xf numFmtId="0" fontId="4" fillId="3" borderId="38" xfId="0" applyFont="1" applyFill="1" applyBorder="1" applyAlignment="1" applyProtection="1">
      <alignment horizontal="center" vertical="center" wrapText="1"/>
    </xf>
    <xf numFmtId="0" fontId="4" fillId="3" borderId="33" xfId="0" applyFont="1" applyFill="1" applyBorder="1" applyAlignment="1" applyProtection="1">
      <alignment horizontal="center" vertical="center" wrapText="1"/>
    </xf>
    <xf numFmtId="0" fontId="3" fillId="0" borderId="29" xfId="0" applyFont="1" applyBorder="1" applyAlignment="1" applyProtection="1">
      <alignment vertical="top" wrapText="1"/>
    </xf>
    <xf numFmtId="0" fontId="3" fillId="0" borderId="23" xfId="0" applyFont="1" applyBorder="1" applyAlignment="1" applyProtection="1">
      <alignment wrapText="1"/>
    </xf>
    <xf numFmtId="0" fontId="3" fillId="0" borderId="29" xfId="0" applyFont="1" applyBorder="1" applyAlignment="1" applyProtection="1">
      <alignment horizontal="center" vertical="top" wrapText="1"/>
    </xf>
    <xf numFmtId="0" fontId="3" fillId="0" borderId="23" xfId="0" applyFont="1" applyBorder="1" applyAlignment="1" applyProtection="1">
      <alignment horizontal="center" vertical="top" wrapText="1"/>
    </xf>
    <xf numFmtId="0" fontId="4" fillId="3" borderId="39" xfId="0" applyFont="1" applyFill="1" applyBorder="1" applyAlignment="1" applyProtection="1">
      <alignment horizontal="left"/>
    </xf>
    <xf numFmtId="0" fontId="4" fillId="3" borderId="18" xfId="0" applyFont="1" applyFill="1" applyBorder="1" applyAlignment="1" applyProtection="1">
      <alignment horizontal="left"/>
    </xf>
    <xf numFmtId="0" fontId="4" fillId="3" borderId="40" xfId="0" applyFont="1" applyFill="1" applyBorder="1" applyAlignment="1" applyProtection="1">
      <alignment horizontal="left"/>
    </xf>
    <xf numFmtId="0" fontId="4" fillId="3" borderId="6" xfId="0" applyFont="1" applyFill="1" applyBorder="1" applyAlignment="1" applyProtection="1">
      <alignment horizontal="left"/>
    </xf>
    <xf numFmtId="0" fontId="3" fillId="0" borderId="13" xfId="0" applyFont="1" applyFill="1" applyBorder="1" applyAlignment="1" applyProtection="1">
      <alignment horizontal="left" vertical="top" wrapText="1"/>
    </xf>
    <xf numFmtId="0" fontId="4" fillId="0" borderId="11" xfId="0" applyFont="1" applyFill="1" applyBorder="1" applyAlignment="1" applyProtection="1">
      <alignment horizontal="left" vertical="top" wrapText="1"/>
    </xf>
    <xf numFmtId="17" fontId="4" fillId="0" borderId="11" xfId="0" applyNumberFormat="1" applyFont="1" applyFill="1" applyBorder="1" applyAlignment="1" applyProtection="1">
      <alignment horizontal="left" vertical="top" wrapText="1"/>
    </xf>
    <xf numFmtId="166" fontId="4" fillId="0" borderId="11" xfId="0" applyNumberFormat="1" applyFont="1" applyFill="1" applyBorder="1" applyAlignment="1" applyProtection="1">
      <alignment horizontal="left" vertical="top" wrapText="1"/>
    </xf>
  </cellXfs>
  <cellStyles count="3">
    <cellStyle name="Euro" xfId="1" xr:uid="{00000000-0005-0000-0000-000000000000}"/>
    <cellStyle name="Procent" xfId="2" builtinId="5"/>
    <cellStyle name="Standaard" xfId="0" builtinId="0"/>
  </cellStyles>
  <dxfs count="1">
    <dxf>
      <fill>
        <patternFill>
          <bgColor rgb="FFFF0000"/>
        </patternFill>
      </fill>
    </dxf>
  </dxfs>
  <tableStyles count="0" defaultTableStyle="TableStyleMedium9" defaultPivotStyle="PivotStyleLight16"/>
  <colors>
    <mruColors>
      <color rgb="FF96969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0"/>
  <sheetViews>
    <sheetView tabSelected="1" workbookViewId="0">
      <selection activeCell="B9" sqref="B9"/>
    </sheetView>
  </sheetViews>
  <sheetFormatPr defaultRowHeight="12.75" x14ac:dyDescent="0.2"/>
  <cols>
    <col min="1" max="1" width="40.7109375" style="1" customWidth="1"/>
    <col min="2" max="2" width="42.140625" style="1" bestFit="1" customWidth="1"/>
    <col min="3" max="16384" width="9.140625" style="1"/>
  </cols>
  <sheetData>
    <row r="1" spans="1:2" ht="30.75" thickBot="1" x14ac:dyDescent="0.25">
      <c r="A1" s="99" t="s">
        <v>8</v>
      </c>
      <c r="B1" s="100"/>
    </row>
    <row r="2" spans="1:2" ht="15" customHeight="1" x14ac:dyDescent="0.2">
      <c r="A2" s="103" t="s">
        <v>18</v>
      </c>
      <c r="B2" s="104"/>
    </row>
    <row r="3" spans="1:2" ht="15" customHeight="1" x14ac:dyDescent="0.2">
      <c r="A3" s="21" t="s">
        <v>39</v>
      </c>
      <c r="B3" s="119" t="s">
        <v>48</v>
      </c>
    </row>
    <row r="4" spans="1:2" ht="15" customHeight="1" x14ac:dyDescent="0.2">
      <c r="A4" s="21" t="s">
        <v>9</v>
      </c>
      <c r="B4" s="120" t="s">
        <v>49</v>
      </c>
    </row>
    <row r="5" spans="1:2" ht="15" customHeight="1" x14ac:dyDescent="0.2">
      <c r="A5" s="21" t="s">
        <v>40</v>
      </c>
      <c r="B5" s="119">
        <v>3365</v>
      </c>
    </row>
    <row r="6" spans="1:2" ht="15" customHeight="1" x14ac:dyDescent="0.2">
      <c r="A6" s="21" t="s">
        <v>1</v>
      </c>
      <c r="B6" s="121">
        <v>44819</v>
      </c>
    </row>
    <row r="7" spans="1:2" ht="15" customHeight="1" x14ac:dyDescent="0.2">
      <c r="A7" s="101"/>
      <c r="B7" s="102"/>
    </row>
    <row r="8" spans="1:2" ht="15" customHeight="1" x14ac:dyDescent="0.2">
      <c r="A8" s="22" t="s">
        <v>10</v>
      </c>
      <c r="B8" s="23">
        <v>0.15</v>
      </c>
    </row>
    <row r="9" spans="1:2" ht="15" customHeight="1" x14ac:dyDescent="0.2">
      <c r="A9" s="22" t="s">
        <v>34</v>
      </c>
      <c r="B9" s="24">
        <v>250000</v>
      </c>
    </row>
    <row r="10" spans="1:2" ht="15" customHeight="1" x14ac:dyDescent="0.2">
      <c r="A10" s="25" t="s">
        <v>12</v>
      </c>
      <c r="B10" s="26">
        <f>B9*B8</f>
        <v>37500</v>
      </c>
    </row>
    <row r="11" spans="1:2" ht="15" customHeight="1" x14ac:dyDescent="0.2">
      <c r="A11" s="22" t="s">
        <v>13</v>
      </c>
      <c r="B11" s="27">
        <f>Projectbeoordelingsformulier!H9</f>
        <v>1</v>
      </c>
    </row>
    <row r="12" spans="1:2" ht="15" customHeight="1" x14ac:dyDescent="0.2">
      <c r="A12" s="22" t="s">
        <v>14</v>
      </c>
      <c r="B12" s="28">
        <v>0.8</v>
      </c>
    </row>
    <row r="13" spans="1:2" ht="15" customHeight="1" x14ac:dyDescent="0.2">
      <c r="A13" s="25" t="s">
        <v>3</v>
      </c>
      <c r="B13" s="29">
        <f>ROUND(B11-B12,2)</f>
        <v>0.2</v>
      </c>
    </row>
    <row r="14" spans="1:2" ht="15" customHeight="1" x14ac:dyDescent="0.2">
      <c r="A14" s="25" t="s">
        <v>4</v>
      </c>
      <c r="B14" s="26">
        <f>IF(B13&lt;=0%,B8*B9*B13*B17,B8*B9*B13*B16)</f>
        <v>5625</v>
      </c>
    </row>
    <row r="15" spans="1:2" ht="15" customHeight="1" x14ac:dyDescent="0.2">
      <c r="A15" s="101"/>
      <c r="B15" s="102"/>
    </row>
    <row r="16" spans="1:2" ht="15.75" x14ac:dyDescent="0.2">
      <c r="A16" s="25" t="s">
        <v>16</v>
      </c>
      <c r="B16" s="77">
        <v>0.75</v>
      </c>
    </row>
    <row r="17" spans="1:2" ht="15.75" x14ac:dyDescent="0.2">
      <c r="A17" s="25" t="s">
        <v>17</v>
      </c>
      <c r="B17" s="77">
        <v>2.5</v>
      </c>
    </row>
    <row r="18" spans="1:2" ht="15" customHeight="1" thickBot="1" x14ac:dyDescent="0.25">
      <c r="A18" s="97"/>
      <c r="B18" s="98"/>
    </row>
    <row r="20" spans="1:2" x14ac:dyDescent="0.2">
      <c r="A20" s="2" t="s">
        <v>35</v>
      </c>
    </row>
  </sheetData>
  <sheetProtection algorithmName="SHA-512" hashValue="h3jVgXAipXmzuD4KIFw8OlzXTbzMmoV3acXL7hy4p/od6BWv4/k7r+8RBhZxb823ZYJCbWZlBerWcIvzjZyFEg==" saltValue="KI6DRD2d/TAfExWYU0KJjQ==" spinCount="100000" sheet="1" selectLockedCells="1"/>
  <mergeCells count="5">
    <mergeCell ref="A18:B18"/>
    <mergeCell ref="A1:B1"/>
    <mergeCell ref="A7:B7"/>
    <mergeCell ref="A2:B2"/>
    <mergeCell ref="A15:B15"/>
  </mergeCells>
  <phoneticPr fontId="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K34"/>
  <sheetViews>
    <sheetView zoomScaleNormal="115" zoomScaleSheetLayoutView="85" workbookViewId="0">
      <selection activeCell="F32" sqref="F32"/>
    </sheetView>
  </sheetViews>
  <sheetFormatPr defaultRowHeight="12.75" x14ac:dyDescent="0.2"/>
  <cols>
    <col min="1" max="1" width="9.7109375" style="15" bestFit="1" customWidth="1"/>
    <col min="2" max="2" width="61.5703125" style="6" customWidth="1"/>
    <col min="3" max="3" width="9.85546875" style="14" bestFit="1" customWidth="1"/>
    <col min="4" max="4" width="9.42578125" style="86" bestFit="1" customWidth="1"/>
    <col min="5" max="5" width="9.85546875" style="1" customWidth="1"/>
    <col min="6" max="6" width="8.7109375" style="1" customWidth="1"/>
    <col min="7" max="7" width="23.42578125" style="14" bestFit="1" customWidth="1"/>
    <col min="8" max="8" width="20.28515625" style="14" bestFit="1" customWidth="1"/>
    <col min="9" max="9" width="24" style="14" customWidth="1"/>
    <col min="10" max="16384" width="9.140625" style="1"/>
  </cols>
  <sheetData>
    <row r="1" spans="1:10" ht="13.5" thickBot="1" x14ac:dyDescent="0.25">
      <c r="A1" s="107" t="s">
        <v>0</v>
      </c>
      <c r="B1" s="108"/>
      <c r="C1" s="108"/>
      <c r="D1" s="108"/>
      <c r="E1" s="108"/>
      <c r="F1" s="108"/>
      <c r="G1" s="108"/>
      <c r="H1" s="108"/>
      <c r="I1" s="109"/>
    </row>
    <row r="2" spans="1:10" s="6" customFormat="1" x14ac:dyDescent="0.2">
      <c r="A2" s="3"/>
      <c r="B2" s="4"/>
      <c r="C2" s="5"/>
      <c r="D2" s="80"/>
      <c r="E2" s="4"/>
      <c r="F2" s="19">
        <v>5</v>
      </c>
      <c r="G2" s="117" t="s">
        <v>5</v>
      </c>
      <c r="H2" s="117"/>
      <c r="I2" s="117"/>
    </row>
    <row r="3" spans="1:10" x14ac:dyDescent="0.2">
      <c r="A3" s="65" t="str">
        <f>IF(rekenmodel!A3="","",rekenmodel!A3)</f>
        <v>Naam</v>
      </c>
      <c r="B3" s="17" t="str">
        <f>IF(rekenmodel!B3="","",rekenmodel!B3)</f>
        <v>Onderhoud asfaltverhardingen</v>
      </c>
      <c r="C3" s="7"/>
      <c r="D3" s="81"/>
      <c r="E3" s="7"/>
      <c r="F3" s="19">
        <v>3</v>
      </c>
      <c r="G3" s="114" t="s">
        <v>44</v>
      </c>
      <c r="H3" s="115"/>
      <c r="I3" s="116"/>
    </row>
    <row r="4" spans="1:10" ht="12.75" customHeight="1" x14ac:dyDescent="0.2">
      <c r="A4" s="66" t="str">
        <f>IF(rekenmodel!A4="","",rekenmodel!A4)</f>
        <v>Bestek</v>
      </c>
      <c r="B4" s="18" t="str">
        <f>IF(rekenmodel!B4="","",rekenmodel!B4)</f>
        <v>Bestek 10-2022</v>
      </c>
      <c r="C4" s="7"/>
      <c r="D4" s="81"/>
      <c r="E4" s="7"/>
      <c r="F4" s="105">
        <v>1</v>
      </c>
      <c r="G4" s="106" t="s">
        <v>45</v>
      </c>
      <c r="H4" s="106"/>
      <c r="I4" s="106"/>
    </row>
    <row r="5" spans="1:10" x14ac:dyDescent="0.2">
      <c r="A5" s="66" t="str">
        <f>IF(rekenmodel!A5="","",rekenmodel!A5)</f>
        <v>Dossier</v>
      </c>
      <c r="B5" s="18">
        <f>IF(rekenmodel!B5="","",rekenmodel!B5)</f>
        <v>3365</v>
      </c>
      <c r="C5" s="7"/>
      <c r="D5" s="81"/>
      <c r="E5" s="7"/>
      <c r="F5" s="105"/>
      <c r="G5" s="106"/>
      <c r="H5" s="106"/>
      <c r="I5" s="106"/>
    </row>
    <row r="6" spans="1:10" ht="12.75" customHeight="1" x14ac:dyDescent="0.2">
      <c r="A6" s="67" t="str">
        <f>IF(rekenmodel!A6="","",rekenmodel!A6)</f>
        <v>Datum</v>
      </c>
      <c r="B6" s="76">
        <f>IF(rekenmodel!B6="","",rekenmodel!B6)</f>
        <v>44819</v>
      </c>
      <c r="C6" s="7"/>
      <c r="D6" s="81"/>
      <c r="E6" s="7"/>
      <c r="F6" s="105">
        <v>0</v>
      </c>
      <c r="G6" s="106" t="s">
        <v>46</v>
      </c>
      <c r="H6" s="106"/>
      <c r="I6" s="106"/>
    </row>
    <row r="7" spans="1:10" ht="13.5" thickBot="1" x14ac:dyDescent="0.25">
      <c r="A7" s="8"/>
      <c r="B7" s="9"/>
      <c r="C7" s="49"/>
      <c r="D7" s="82"/>
      <c r="E7" s="49"/>
      <c r="F7" s="105"/>
      <c r="G7" s="106"/>
      <c r="H7" s="106"/>
      <c r="I7" s="106"/>
      <c r="J7" s="10"/>
    </row>
    <row r="8" spans="1:10" ht="38.25" customHeight="1" x14ac:dyDescent="0.2">
      <c r="A8" s="46"/>
      <c r="B8" s="110" t="s">
        <v>11</v>
      </c>
      <c r="C8" s="47" t="s">
        <v>19</v>
      </c>
      <c r="D8" s="83" t="s">
        <v>47</v>
      </c>
      <c r="E8" s="112" t="s">
        <v>6</v>
      </c>
      <c r="F8" s="112" t="s">
        <v>20</v>
      </c>
      <c r="G8" s="47" t="s">
        <v>7</v>
      </c>
      <c r="H8" s="47" t="s">
        <v>21</v>
      </c>
      <c r="I8" s="20" t="s">
        <v>15</v>
      </c>
    </row>
    <row r="9" spans="1:10" x14ac:dyDescent="0.2">
      <c r="A9" s="11"/>
      <c r="B9" s="111"/>
      <c r="C9" s="12">
        <f>C10+C13+C19+C24++C28+C31</f>
        <v>1</v>
      </c>
      <c r="D9" s="78">
        <f>D10+D13+D19+D24++D28+D31</f>
        <v>1</v>
      </c>
      <c r="E9" s="113"/>
      <c r="F9" s="113"/>
      <c r="G9" s="13" t="s">
        <v>2</v>
      </c>
      <c r="H9" s="16">
        <f>H10+H13+H19+H24+H28+H31</f>
        <v>1</v>
      </c>
      <c r="I9" s="48">
        <f>I10+I13+I19+I24+I31</f>
        <v>33000</v>
      </c>
    </row>
    <row r="10" spans="1:10" s="35" customFormat="1" ht="15" customHeight="1" x14ac:dyDescent="0.25">
      <c r="A10" s="88">
        <v>1</v>
      </c>
      <c r="B10" s="89" t="s">
        <v>51</v>
      </c>
      <c r="C10" s="90">
        <v>0.08</v>
      </c>
      <c r="D10" s="79">
        <f>SUM(D11:D11)</f>
        <v>0.08</v>
      </c>
      <c r="E10" s="30">
        <f>SUM(E11:E11)</f>
        <v>5</v>
      </c>
      <c r="F10" s="31"/>
      <c r="G10" s="32">
        <f>SUM(G11:G11)</f>
        <v>5</v>
      </c>
      <c r="H10" s="33">
        <f>G10/E10*C10</f>
        <v>0.08</v>
      </c>
      <c r="I10" s="34">
        <f>C10*rekenmodel!B10</f>
        <v>3000</v>
      </c>
    </row>
    <row r="11" spans="1:10" s="35" customFormat="1" ht="25.5" x14ac:dyDescent="0.25">
      <c r="A11" s="69" t="s">
        <v>22</v>
      </c>
      <c r="B11" s="91" t="s">
        <v>50</v>
      </c>
      <c r="C11" s="92">
        <v>1</v>
      </c>
      <c r="D11" s="87">
        <f>$C$10/(SUM($C$11:$C$11))*C11</f>
        <v>0.08</v>
      </c>
      <c r="E11" s="62">
        <f>C11*$F$2</f>
        <v>5</v>
      </c>
      <c r="F11" s="36">
        <v>5</v>
      </c>
      <c r="G11" s="64">
        <f>C11*F11</f>
        <v>5</v>
      </c>
      <c r="H11" s="38"/>
      <c r="I11" s="37">
        <f>$I$10/$E$10*E11</f>
        <v>3000</v>
      </c>
    </row>
    <row r="12" spans="1:10" s="35" customFormat="1" ht="15" customHeight="1" x14ac:dyDescent="0.25">
      <c r="A12" s="58"/>
      <c r="B12" s="59"/>
      <c r="C12" s="70"/>
      <c r="D12" s="84"/>
      <c r="E12" s="64"/>
      <c r="F12" s="64"/>
      <c r="G12" s="64"/>
      <c r="H12" s="38"/>
      <c r="I12" s="39"/>
    </row>
    <row r="13" spans="1:10" s="40" customFormat="1" x14ac:dyDescent="0.25">
      <c r="A13" s="68" t="s">
        <v>30</v>
      </c>
      <c r="B13" s="89" t="s">
        <v>52</v>
      </c>
      <c r="C13" s="93">
        <v>0.2</v>
      </c>
      <c r="D13" s="79">
        <f>SUM(D14:D17)</f>
        <v>0.19999999999999998</v>
      </c>
      <c r="E13" s="30">
        <f>SUM(E14:E17)</f>
        <v>45</v>
      </c>
      <c r="F13" s="31"/>
      <c r="G13" s="32">
        <f>SUM(G14:G17)</f>
        <v>45</v>
      </c>
      <c r="H13" s="33">
        <f>G13/E13*C13</f>
        <v>0.2</v>
      </c>
      <c r="I13" s="34">
        <f>C13*rekenmodel!B10</f>
        <v>7500</v>
      </c>
    </row>
    <row r="14" spans="1:10" s="40" customFormat="1" ht="38.25" x14ac:dyDescent="0.25">
      <c r="A14" s="69" t="s">
        <v>23</v>
      </c>
      <c r="B14" s="94" t="s">
        <v>53</v>
      </c>
      <c r="C14" s="92">
        <v>3</v>
      </c>
      <c r="D14" s="87">
        <f>$C$13/(SUM($C$14:$C$17))*C14</f>
        <v>6.6666666666666666E-2</v>
      </c>
      <c r="E14" s="61">
        <f>C14*$F$2</f>
        <v>15</v>
      </c>
      <c r="F14" s="36">
        <v>5</v>
      </c>
      <c r="G14" s="64">
        <f>F14*C14</f>
        <v>15</v>
      </c>
      <c r="H14" s="41"/>
      <c r="I14" s="37">
        <f>$I$13/$E$13*E14</f>
        <v>2500</v>
      </c>
    </row>
    <row r="15" spans="1:10" s="40" customFormat="1" ht="25.5" x14ac:dyDescent="0.25">
      <c r="A15" s="74" t="s">
        <v>36</v>
      </c>
      <c r="B15" s="95" t="s">
        <v>54</v>
      </c>
      <c r="C15" s="92">
        <v>2</v>
      </c>
      <c r="D15" s="87">
        <f>$C$13/(SUM($C$14:$C$17))*C15</f>
        <v>4.4444444444444446E-2</v>
      </c>
      <c r="E15" s="62">
        <f t="shared" ref="E15:E17" si="0">C15*$F$2</f>
        <v>10</v>
      </c>
      <c r="F15" s="36">
        <v>5</v>
      </c>
      <c r="G15" s="64">
        <f>F15*C15</f>
        <v>10</v>
      </c>
      <c r="H15" s="41"/>
      <c r="I15" s="37">
        <f>$I$13/$E$13*E15</f>
        <v>1666.6666666666665</v>
      </c>
    </row>
    <row r="16" spans="1:10" s="40" customFormat="1" ht="38.25" x14ac:dyDescent="0.25">
      <c r="A16" s="74" t="s">
        <v>37</v>
      </c>
      <c r="B16" s="95" t="s">
        <v>55</v>
      </c>
      <c r="C16" s="92">
        <v>3</v>
      </c>
      <c r="D16" s="87">
        <f>$C$13/(SUM($C$14:$C$17))*C16</f>
        <v>6.6666666666666666E-2</v>
      </c>
      <c r="E16" s="62">
        <f t="shared" si="0"/>
        <v>15</v>
      </c>
      <c r="F16" s="36">
        <v>5</v>
      </c>
      <c r="G16" s="64">
        <f t="shared" ref="G16:G17" si="1">F16*C16</f>
        <v>15</v>
      </c>
      <c r="H16" s="41"/>
      <c r="I16" s="37">
        <f t="shared" ref="I16:I17" si="2">$I$13/$E$13*E16</f>
        <v>2500</v>
      </c>
    </row>
    <row r="17" spans="1:11" s="40" customFormat="1" ht="38.25" x14ac:dyDescent="0.25">
      <c r="A17" s="74" t="s">
        <v>38</v>
      </c>
      <c r="B17" s="95" t="s">
        <v>56</v>
      </c>
      <c r="C17" s="92">
        <v>1</v>
      </c>
      <c r="D17" s="87">
        <f>$C$13/(SUM($C$14:$C$17))*C17</f>
        <v>2.2222222222222223E-2</v>
      </c>
      <c r="E17" s="62">
        <f t="shared" si="0"/>
        <v>5</v>
      </c>
      <c r="F17" s="36">
        <v>5</v>
      </c>
      <c r="G17" s="64">
        <f t="shared" si="1"/>
        <v>5</v>
      </c>
      <c r="H17" s="41"/>
      <c r="I17" s="37">
        <f t="shared" si="2"/>
        <v>833.33333333333326</v>
      </c>
    </row>
    <row r="18" spans="1:11" s="40" customFormat="1" ht="15" customHeight="1" x14ac:dyDescent="0.25">
      <c r="A18" s="60"/>
      <c r="B18" s="72"/>
      <c r="C18" s="71"/>
      <c r="D18" s="85"/>
      <c r="E18" s="64"/>
      <c r="F18" s="64"/>
      <c r="G18" s="64"/>
      <c r="H18" s="41"/>
      <c r="I18" s="39"/>
    </row>
    <row r="19" spans="1:11" s="40" customFormat="1" ht="15" customHeight="1" x14ac:dyDescent="0.25">
      <c r="A19" s="68" t="s">
        <v>31</v>
      </c>
      <c r="B19" s="89" t="s">
        <v>57</v>
      </c>
      <c r="C19" s="93">
        <v>0.45</v>
      </c>
      <c r="D19" s="79">
        <f>SUM(D20:D22)</f>
        <v>0.45000000000000007</v>
      </c>
      <c r="E19" s="30">
        <f>SUM(E20:E22)</f>
        <v>45</v>
      </c>
      <c r="F19" s="31"/>
      <c r="G19" s="32">
        <f>SUM(G20:G22)</f>
        <v>45</v>
      </c>
      <c r="H19" s="33">
        <f>G19/E19*C19</f>
        <v>0.45</v>
      </c>
      <c r="I19" s="34">
        <f>C19*rekenmodel!B10</f>
        <v>16875</v>
      </c>
    </row>
    <row r="20" spans="1:11" s="40" customFormat="1" x14ac:dyDescent="0.25">
      <c r="A20" s="73" t="s">
        <v>24</v>
      </c>
      <c r="B20" s="96" t="s">
        <v>58</v>
      </c>
      <c r="C20" s="92">
        <v>4</v>
      </c>
      <c r="D20" s="87">
        <f>$C$19/(SUM($C$20:$C$22))*C20</f>
        <v>0.2</v>
      </c>
      <c r="E20" s="63">
        <f>C20*$F$2</f>
        <v>20</v>
      </c>
      <c r="F20" s="36">
        <v>5</v>
      </c>
      <c r="G20" s="64">
        <f>F20*C20</f>
        <v>20</v>
      </c>
      <c r="H20" s="44"/>
      <c r="I20" s="37">
        <f>$I$19/$E$19*E20</f>
        <v>7500</v>
      </c>
      <c r="J20" s="42"/>
      <c r="K20" s="42"/>
    </row>
    <row r="21" spans="1:11" s="40" customFormat="1" ht="38.25" x14ac:dyDescent="0.25">
      <c r="A21" s="74" t="s">
        <v>25</v>
      </c>
      <c r="B21" s="95" t="s">
        <v>59</v>
      </c>
      <c r="C21" s="92">
        <v>3</v>
      </c>
      <c r="D21" s="87">
        <f>$C$19/(SUM($C$20:$C$22))*C21</f>
        <v>0.15000000000000002</v>
      </c>
      <c r="E21" s="64">
        <f t="shared" ref="E21:E22" si="3">C21*$F$2</f>
        <v>15</v>
      </c>
      <c r="F21" s="36">
        <v>5</v>
      </c>
      <c r="G21" s="64">
        <f t="shared" ref="G21:G22" si="4">F21*C21</f>
        <v>15</v>
      </c>
      <c r="H21" s="44"/>
      <c r="I21" s="37">
        <f t="shared" ref="I21:I22" si="5">$I$19/$E$19*E21</f>
        <v>5625</v>
      </c>
      <c r="J21" s="42"/>
      <c r="K21" s="42"/>
    </row>
    <row r="22" spans="1:11" s="40" customFormat="1" ht="25.5" x14ac:dyDescent="0.25">
      <c r="A22" s="74" t="s">
        <v>26</v>
      </c>
      <c r="B22" s="95" t="s">
        <v>60</v>
      </c>
      <c r="C22" s="92">
        <v>2</v>
      </c>
      <c r="D22" s="87">
        <f>$C$19/(SUM($C$20:$C$22))*C22</f>
        <v>0.1</v>
      </c>
      <c r="E22" s="64">
        <f t="shared" si="3"/>
        <v>10</v>
      </c>
      <c r="F22" s="36">
        <v>5</v>
      </c>
      <c r="G22" s="64">
        <f t="shared" si="4"/>
        <v>10</v>
      </c>
      <c r="H22" s="44"/>
      <c r="I22" s="37">
        <f t="shared" si="5"/>
        <v>3750</v>
      </c>
      <c r="J22" s="42"/>
      <c r="K22" s="42"/>
    </row>
    <row r="23" spans="1:11" s="40" customFormat="1" ht="15" customHeight="1" x14ac:dyDescent="0.25">
      <c r="A23" s="43"/>
      <c r="B23" s="45"/>
      <c r="C23" s="71"/>
      <c r="D23" s="85"/>
      <c r="E23" s="64"/>
      <c r="F23" s="64"/>
      <c r="G23" s="64"/>
      <c r="H23" s="44"/>
      <c r="I23" s="39"/>
    </row>
    <row r="24" spans="1:11" s="40" customFormat="1" ht="15" customHeight="1" x14ac:dyDescent="0.25">
      <c r="A24" s="68" t="s">
        <v>32</v>
      </c>
      <c r="B24" s="89" t="s">
        <v>61</v>
      </c>
      <c r="C24" s="93">
        <v>0.1</v>
      </c>
      <c r="D24" s="79">
        <f>SUM(D25:D26)</f>
        <v>0.1</v>
      </c>
      <c r="E24" s="30">
        <f>SUM(E25:E26)</f>
        <v>25</v>
      </c>
      <c r="F24" s="31"/>
      <c r="G24" s="32">
        <f>SUM(G25:G26)</f>
        <v>25</v>
      </c>
      <c r="H24" s="33">
        <f>G24/E24*C24</f>
        <v>0.1</v>
      </c>
      <c r="I24" s="34">
        <f>C24*rekenmodel!B10</f>
        <v>3750</v>
      </c>
    </row>
    <row r="25" spans="1:11" s="40" customFormat="1" ht="25.5" x14ac:dyDescent="0.25">
      <c r="A25" s="74" t="s">
        <v>27</v>
      </c>
      <c r="B25" s="95" t="s">
        <v>63</v>
      </c>
      <c r="C25" s="92">
        <v>3</v>
      </c>
      <c r="D25" s="87">
        <f>$C$24/(SUM($C$25:$C$26))*C25</f>
        <v>0.06</v>
      </c>
      <c r="E25" s="64">
        <f>C25*$F$2</f>
        <v>15</v>
      </c>
      <c r="F25" s="36">
        <v>5</v>
      </c>
      <c r="G25" s="64">
        <f>F25*C25</f>
        <v>15</v>
      </c>
      <c r="H25" s="44"/>
      <c r="I25" s="37">
        <f>$I$24/$E$24*E25</f>
        <v>2250</v>
      </c>
      <c r="J25" s="42"/>
      <c r="K25" s="42"/>
    </row>
    <row r="26" spans="1:11" s="40" customFormat="1" x14ac:dyDescent="0.25">
      <c r="A26" s="74" t="s">
        <v>28</v>
      </c>
      <c r="B26" s="95" t="s">
        <v>62</v>
      </c>
      <c r="C26" s="92">
        <v>2</v>
      </c>
      <c r="D26" s="87">
        <f>$C$24/(SUM($C$25:$C$26))*C26</f>
        <v>0.04</v>
      </c>
      <c r="E26" s="64">
        <f t="shared" ref="E26" si="6">C26*$F$2</f>
        <v>10</v>
      </c>
      <c r="F26" s="36">
        <v>5</v>
      </c>
      <c r="G26" s="64">
        <f>F26*C26</f>
        <v>10</v>
      </c>
      <c r="H26" s="44"/>
      <c r="I26" s="37">
        <f>$I$24/$E$24*E26</f>
        <v>1500</v>
      </c>
      <c r="J26" s="42"/>
      <c r="K26" s="42"/>
    </row>
    <row r="27" spans="1:11" s="40" customFormat="1" ht="15" customHeight="1" x14ac:dyDescent="0.25">
      <c r="A27" s="43"/>
      <c r="B27" s="45"/>
      <c r="C27" s="71"/>
      <c r="D27" s="85"/>
      <c r="E27" s="64"/>
      <c r="F27" s="64"/>
      <c r="G27" s="64"/>
      <c r="H27" s="44"/>
      <c r="I27" s="39"/>
    </row>
    <row r="28" spans="1:11" s="40" customFormat="1" ht="15" customHeight="1" x14ac:dyDescent="0.25">
      <c r="A28" s="68" t="s">
        <v>33</v>
      </c>
      <c r="B28" s="89" t="s">
        <v>64</v>
      </c>
      <c r="C28" s="93">
        <v>0.12</v>
      </c>
      <c r="D28" s="79">
        <f>SUM(D29:D29)</f>
        <v>0.12</v>
      </c>
      <c r="E28" s="30">
        <f>SUM(E29:E29)</f>
        <v>5</v>
      </c>
      <c r="F28" s="31"/>
      <c r="G28" s="32">
        <f>SUM(G29:G29)</f>
        <v>5</v>
      </c>
      <c r="H28" s="33">
        <f>G28/E28*C28</f>
        <v>0.12</v>
      </c>
      <c r="I28" s="34">
        <f>C28*rekenmodel!B10</f>
        <v>4500</v>
      </c>
    </row>
    <row r="29" spans="1:11" s="40" customFormat="1" ht="25.5" x14ac:dyDescent="0.25">
      <c r="A29" s="74" t="s">
        <v>29</v>
      </c>
      <c r="B29" s="95" t="s">
        <v>65</v>
      </c>
      <c r="C29" s="92">
        <v>1</v>
      </c>
      <c r="D29" s="87">
        <f>$C$28/(SUM($C$29:$C$29))*C29</f>
        <v>0.12</v>
      </c>
      <c r="E29" s="64">
        <f>C29*$F$2</f>
        <v>5</v>
      </c>
      <c r="F29" s="36">
        <v>5</v>
      </c>
      <c r="G29" s="64">
        <f>F29*C29</f>
        <v>5</v>
      </c>
      <c r="H29" s="44"/>
      <c r="I29" s="37">
        <f>$I$28/$E$28*E29</f>
        <v>4500</v>
      </c>
      <c r="J29" s="42"/>
      <c r="K29" s="42"/>
    </row>
    <row r="30" spans="1:11" s="40" customFormat="1" ht="15" customHeight="1" x14ac:dyDescent="0.25">
      <c r="A30" s="43"/>
      <c r="B30" s="45"/>
      <c r="C30" s="71"/>
      <c r="D30" s="85"/>
      <c r="E30" s="64"/>
      <c r="F30" s="64"/>
      <c r="G30" s="64"/>
      <c r="H30" s="44"/>
      <c r="I30" s="39"/>
    </row>
    <row r="31" spans="1:11" s="40" customFormat="1" ht="15" customHeight="1" x14ac:dyDescent="0.25">
      <c r="A31" s="75" t="s">
        <v>42</v>
      </c>
      <c r="B31" s="89" t="s">
        <v>66</v>
      </c>
      <c r="C31" s="93">
        <v>0.05</v>
      </c>
      <c r="D31" s="79">
        <f>SUM(D32:D33)</f>
        <v>0.05</v>
      </c>
      <c r="E31" s="30">
        <f>SUM(E32:E33)</f>
        <v>10</v>
      </c>
      <c r="F31" s="31"/>
      <c r="G31" s="32">
        <f>SUM(G32:G33)</f>
        <v>10</v>
      </c>
      <c r="H31" s="33">
        <f>G31/E31*C31</f>
        <v>0.05</v>
      </c>
      <c r="I31" s="34">
        <f>C31*rekenmodel!B10</f>
        <v>1875</v>
      </c>
    </row>
    <row r="32" spans="1:11" s="40" customFormat="1" ht="25.5" x14ac:dyDescent="0.25">
      <c r="A32" s="73" t="s">
        <v>41</v>
      </c>
      <c r="B32" s="91" t="s">
        <v>67</v>
      </c>
      <c r="C32" s="92">
        <v>1</v>
      </c>
      <c r="D32" s="87">
        <f>$C$31/(SUM($C$32:$C$33))*C32</f>
        <v>2.5000000000000001E-2</v>
      </c>
      <c r="E32" s="63">
        <f t="shared" ref="E32:E33" si="7">C32*$F$2</f>
        <v>5</v>
      </c>
      <c r="F32" s="53">
        <v>5</v>
      </c>
      <c r="G32" s="63">
        <f>F32*C32</f>
        <v>5</v>
      </c>
      <c r="H32" s="52"/>
      <c r="I32" s="50">
        <f>$I$31/$E$31*E32</f>
        <v>937.5</v>
      </c>
    </row>
    <row r="33" spans="1:9" s="40" customFormat="1" ht="25.5" x14ac:dyDescent="0.25">
      <c r="A33" s="43" t="s">
        <v>43</v>
      </c>
      <c r="B33" s="118" t="s">
        <v>68</v>
      </c>
      <c r="C33" s="92">
        <v>1</v>
      </c>
      <c r="D33" s="87">
        <f>$C$31/(SUM($C$32:$C$33))*C33</f>
        <v>2.5000000000000001E-2</v>
      </c>
      <c r="E33" s="64">
        <f t="shared" si="7"/>
        <v>5</v>
      </c>
      <c r="F33" s="53">
        <v>5</v>
      </c>
      <c r="G33" s="64">
        <f>F33*C33</f>
        <v>5</v>
      </c>
      <c r="H33" s="52"/>
      <c r="I33" s="37">
        <f>$I$31/$E$31*E33</f>
        <v>937.5</v>
      </c>
    </row>
    <row r="34" spans="1:9" ht="13.5" thickBot="1" x14ac:dyDescent="0.25">
      <c r="A34" s="54"/>
      <c r="B34" s="55"/>
      <c r="C34" s="49"/>
      <c r="D34" s="82"/>
      <c r="E34" s="56"/>
      <c r="F34" s="56"/>
      <c r="G34" s="57"/>
      <c r="H34" s="49"/>
      <c r="I34" s="51"/>
    </row>
  </sheetData>
  <sheetProtection algorithmName="SHA-512" hashValue="wHKrnHlkfnMo8/9HWY3ioYy57BdXdAqFF1nGUWippAsODn0IGJxN649Y9/22nuOjcCe71E7LiImeN0nSWoBaXg==" saltValue="xxog8wz1fo2sbUnK9IdnOA==" spinCount="100000" sheet="1" selectLockedCells="1"/>
  <mergeCells count="10">
    <mergeCell ref="F6:F7"/>
    <mergeCell ref="G6:I7"/>
    <mergeCell ref="A1:I1"/>
    <mergeCell ref="B8:B9"/>
    <mergeCell ref="E8:E9"/>
    <mergeCell ref="F8:F9"/>
    <mergeCell ref="G3:I3"/>
    <mergeCell ref="G2:I2"/>
    <mergeCell ref="F4:F5"/>
    <mergeCell ref="G4:I5"/>
  </mergeCells>
  <phoneticPr fontId="2" type="noConversion"/>
  <conditionalFormatting sqref="C9:D9">
    <cfRule type="cellIs" dxfId="0" priority="1" operator="notEqual">
      <formula>100%</formula>
    </cfRule>
  </conditionalFormatting>
  <dataValidations xWindow="760" yWindow="409" count="2">
    <dataValidation type="list" allowBlank="1" showInputMessage="1" showErrorMessage="1" promptTitle="Keuzevak" prompt="Klik op pijl en maak keuze" sqref="F14:F17 F32:F33 F29 F20:F22 F11 F25:F26" xr:uid="{00000000-0002-0000-0100-000000000000}">
      <formula1>$F$2:$F$7</formula1>
    </dataValidation>
    <dataValidation type="list" allowBlank="1" showInputMessage="1" showErrorMessage="1" sqref="C11 C14:C17 C25:C26 C20:C22 C29 C32:C33" xr:uid="{00000000-0002-0000-0100-000001000000}">
      <formula1>"0,1,2,3,4,5"</formula1>
    </dataValidation>
  </dataValidations>
  <pageMargins left="0.47244094488188981" right="0.11811023622047245" top="0.35433070866141736" bottom="0.35433070866141736" header="0.19685039370078741" footer="0.31496062992125984"/>
  <pageSetup paperSize="9" scale="57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1</vt:i4>
      </vt:variant>
    </vt:vector>
  </HeadingPairs>
  <TitlesOfParts>
    <vt:vector size="3" baseType="lpstr">
      <vt:lpstr>rekenmodel</vt:lpstr>
      <vt:lpstr>Projectbeoordelingsformulier</vt:lpstr>
      <vt:lpstr>Projectbeoordelingsformulier!Afdrukbereik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Hardeman, Simone</dc:creator>
  <cp:lastModifiedBy>Bolt, Dick</cp:lastModifiedBy>
  <cp:lastPrinted>2014-08-20T11:49:47Z</cp:lastPrinted>
  <dcterms:created xsi:type="dcterms:W3CDTF">2012-10-01T10:22:02Z</dcterms:created>
  <dcterms:modified xsi:type="dcterms:W3CDTF">2022-09-15T15:26:53Z</dcterms:modified>
</cp:coreProperties>
</file>