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2. ICT en bouwkundig\@BOUWKUNDIG EDE\2022 Bestrijding eikenprocessierups I220700012\02 Specificatie\01 Aanvraag\01 Concept\"/>
    </mc:Choice>
  </mc:AlternateContent>
  <xr:revisionPtr revIDLastSave="0" documentId="13_ncr:1_{70847055-9A38-48DB-83F8-A8092367C427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6" l="1"/>
  <c r="D12" i="6"/>
  <c r="G13" i="6"/>
  <c r="D36" i="6"/>
  <c r="D35" i="6" s="1"/>
  <c r="D33" i="6"/>
  <c r="D28" i="6"/>
  <c r="D29" i="6"/>
  <c r="D30" i="6"/>
  <c r="D27" i="6"/>
  <c r="D23" i="6"/>
  <c r="D24" i="6"/>
  <c r="D22" i="6"/>
  <c r="D17" i="6"/>
  <c r="D18" i="6"/>
  <c r="D19" i="6"/>
  <c r="D16" i="6"/>
  <c r="D13" i="6"/>
  <c r="D11" i="6"/>
  <c r="E36" i="6"/>
  <c r="E35" i="6" s="1"/>
  <c r="E33" i="6"/>
  <c r="E30" i="6"/>
  <c r="E29" i="6"/>
  <c r="E28" i="6"/>
  <c r="E27" i="6"/>
  <c r="E23" i="6"/>
  <c r="E24" i="6"/>
  <c r="E22" i="6"/>
  <c r="E17" i="6"/>
  <c r="E18" i="6"/>
  <c r="E19" i="6"/>
  <c r="E16" i="6"/>
  <c r="G29" i="6"/>
  <c r="G30" i="6"/>
  <c r="G23" i="6"/>
  <c r="G24" i="6"/>
  <c r="G18" i="6"/>
  <c r="G19" i="6"/>
  <c r="C9" i="6"/>
  <c r="G33" i="6"/>
  <c r="A4" i="6"/>
  <c r="A5" i="6"/>
  <c r="A6" i="6"/>
  <c r="A3" i="6"/>
  <c r="B4" i="6"/>
  <c r="B5" i="6"/>
  <c r="B6" i="6"/>
  <c r="B3" i="6"/>
  <c r="G28" i="6"/>
  <c r="G12" i="6"/>
  <c r="G16" i="6"/>
  <c r="G17" i="6"/>
  <c r="G22" i="6"/>
  <c r="G27" i="6"/>
  <c r="G36" i="6"/>
  <c r="G35" i="6" s="1"/>
  <c r="B10" i="5"/>
  <c r="I32" i="6" s="1"/>
  <c r="I15" i="6"/>
  <c r="I26" i="6" l="1"/>
  <c r="I10" i="6"/>
  <c r="I13" i="6" s="1"/>
  <c r="E15" i="6"/>
  <c r="H35" i="6"/>
  <c r="G32" i="6"/>
  <c r="G15" i="6"/>
  <c r="H15" i="6" s="1"/>
  <c r="G10" i="6"/>
  <c r="E26" i="6"/>
  <c r="E32" i="6"/>
  <c r="H32" i="6" s="1"/>
  <c r="D10" i="6"/>
  <c r="G21" i="6"/>
  <c r="G26" i="6"/>
  <c r="E21" i="6"/>
  <c r="E10" i="6"/>
  <c r="D15" i="6"/>
  <c r="D32" i="6"/>
  <c r="D26" i="6"/>
  <c r="D21" i="6"/>
  <c r="I18" i="6"/>
  <c r="I16" i="6"/>
  <c r="I17" i="6"/>
  <c r="I12" i="6"/>
  <c r="I27" i="6"/>
  <c r="I19" i="6"/>
  <c r="I21" i="6"/>
  <c r="I35" i="6"/>
  <c r="I28" i="6" l="1"/>
  <c r="I29" i="6"/>
  <c r="H26" i="6"/>
  <c r="I33" i="6"/>
  <c r="H10" i="6"/>
  <c r="I30" i="6"/>
  <c r="H21" i="6"/>
  <c r="H9" i="6" s="1"/>
  <c r="B11" i="5" s="1"/>
  <c r="B13" i="5" s="1"/>
  <c r="B14" i="5" s="1"/>
  <c r="D9" i="6"/>
  <c r="I11" i="6"/>
  <c r="I36" i="6"/>
  <c r="I22" i="6"/>
  <c r="I9" i="6"/>
  <c r="I24" i="6"/>
  <c r="I23" i="6"/>
</calcChain>
</file>

<file path=xl/sharedStrings.xml><?xml version="1.0" encoding="utf-8"?>
<sst xmlns="http://schemas.openxmlformats.org/spreadsheetml/2006/main" count="75" uniqueCount="75">
  <si>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</si>
  <si>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</si>
  <si>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</si>
  <si>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</si>
  <si>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</si>
  <si>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</si>
  <si>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</si>
  <si>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</si>
  <si>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</si>
  <si>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</si>
  <si>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</si>
  <si>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</si>
  <si>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</si>
  <si>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</si>
  <si>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</si>
  <si>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</si>
  <si>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</si>
  <si>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</si>
  <si>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</si>
  <si>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</si>
  <si>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</si>
  <si>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</si>
  <si>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</si>
  <si>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</si>
  <si>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</si>
  <si>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</si>
  <si>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</si>
  <si>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</si>
  <si>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</si>
  <si>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</si>
  <si>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</si>
  <si>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</si>
  <si>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</si>
  <si>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</si>
  <si>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</si>
  <si>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</si>
  <si>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</si>
  <si>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</si>
  <si>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</si>
  <si>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</si>
  <si>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4.4</t>
  </si>
  <si>
    <t>2.3</t>
  </si>
  <si>
    <t>2.4</t>
  </si>
  <si>
    <t>Naam</t>
  </si>
  <si>
    <t>Dossier</t>
  </si>
  <si>
    <t>6.1</t>
  </si>
  <si>
    <t>6.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</si>
  <si>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</si>
  <si>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</si>
  <si>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</si>
  <si>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</si>
  <si>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Aanleveren documenten</t>
  </si>
  <si>
    <t>Algemeen tijdschema, werkplan en projectadministratie</t>
  </si>
  <si>
    <t>Projectkwaliteit en uitvoering</t>
  </si>
  <si>
    <t>Communicatie</t>
  </si>
  <si>
    <t>Nakoming toezeggingen gunningscriteria</t>
  </si>
  <si>
    <t>Werkterrein / Veilig werken</t>
  </si>
  <si>
    <t>Bestrijding Eikenprocessierups</t>
  </si>
  <si>
    <t>11 van 2022</t>
  </si>
  <si>
    <t>Inventarisatierapporten tijdig en compleet indienen</t>
  </si>
  <si>
    <t>V&amp;G-plan tijdig en compleet indienen en up to date houden</t>
  </si>
  <si>
    <t>Indienen onderbouwde termijnen, herleidbaar berekend, met aantoonbare hoeveelhedenverklaring, (stort)bonnen en schetsen/foto's tijdig en compleet indienen.</t>
  </si>
  <si>
    <t>Het actuele detailplanning/tijdschema wordt wekelijks verstrekt aan de directie.</t>
  </si>
  <si>
    <t>Bijhouden werkzaamheden in GeoViewer</t>
  </si>
  <si>
    <t>Wijzigingen in de detailplanning/tijdschema worden dagelijks gemeld bij de directie.</t>
  </si>
  <si>
    <t>Dagrapporten worden wekelijks en compleet ingediend.</t>
  </si>
  <si>
    <t>Kwaliteitsborging wordt zodanig uitgevoerd dan bij (vermoeden van) onvoldoend werk, de opdrachtnemer dit zelf, proactief, signaleert en meldt, voordat onvoldoende werk is gesignaleerd door de directie.</t>
  </si>
  <si>
    <t>Voorkomen van schade aan werk en omgeving (bermen/bomen).</t>
  </si>
  <si>
    <t>Stop- en bijwoonpunten tijdig aangemeld.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</si>
  <si>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</si>
  <si>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</si>
  <si>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</si>
  <si>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Opdrachtnemer heeft oog voor de sociale aspecten naar de omgeving.</t>
  </si>
  <si>
    <t>Maatregelen uit V&amp;G-plan worden nagekomen</t>
  </si>
  <si>
    <t xml:space="preserve">ProjectPlan (PP)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</si>
</sst>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left" vertical="center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9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6" borderId="11" xfId="0" applyFont="1" applyFill="1" applyBorder="1" applyAlignment="1" applyProtection="1">
      <alignment horizontal="left" vertical="top" wrapText="1"/>
    </xf>
    <xf numFmtId="166" fontId="4" fillId="6" borderId="11" xfId="0" applyNumberFormat="1" applyFont="1" applyFill="1" applyBorder="1" applyAlignment="1" applyProtection="1">
      <alignment horizontal="left" vertical="top" wrapText="1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left" vertical="top" wrapText="1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91" t="s">
        <v>8</v>
      </c>
      <c r="B1" s="92"/>
    </row>
    <row r="2" spans="1:2" ht="15" customHeight="1" x14ac:dyDescent="0.2">
      <c r="A2" s="95" t="s">
        <v>18</v>
      </c>
      <c r="B2" s="96"/>
    </row>
    <row r="3" spans="1:2" ht="15" customHeight="1" x14ac:dyDescent="0.2">
      <c r="A3" s="21" t="s">
        <v>43</v>
      </c>
      <c r="B3" s="110" t="s">
        <v>57</v>
      </c>
    </row>
    <row r="4" spans="1:2" ht="15" customHeight="1" x14ac:dyDescent="0.2">
      <c r="A4" s="21" t="s">
        <v>9</v>
      </c>
      <c r="B4" s="110" t="s">
        <v>58</v>
      </c>
    </row>
    <row r="5" spans="1:2" ht="15" customHeight="1" x14ac:dyDescent="0.2">
      <c r="A5" s="21" t="s">
        <v>44</v>
      </c>
      <c r="B5" s="110"/>
    </row>
    <row r="6" spans="1:2" ht="15" customHeight="1" x14ac:dyDescent="0.2">
      <c r="A6" s="21" t="s">
        <v>1</v>
      </c>
      <c r="B6" s="111">
        <v>44823</v>
      </c>
    </row>
    <row r="7" spans="1:2" ht="15" customHeight="1" x14ac:dyDescent="0.2">
      <c r="A7" s="93"/>
      <c r="B7" s="94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37</v>
      </c>
      <c r="B9" s="24"/>
    </row>
    <row r="10" spans="1:2" ht="15" customHeight="1" x14ac:dyDescent="0.2">
      <c r="A10" s="25" t="s">
        <v>12</v>
      </c>
      <c r="B10" s="26">
        <f>B9*B8</f>
        <v>0</v>
      </c>
    </row>
    <row r="11" spans="1:2" ht="15" customHeight="1" x14ac:dyDescent="0.2">
      <c r="A11" s="22" t="s">
        <v>13</v>
      </c>
      <c r="B11" s="27">
        <f>Projectbeoordelingsformulier!H9</f>
        <v>0</v>
      </c>
    </row>
    <row r="12" spans="1:2" ht="15" customHeight="1" x14ac:dyDescent="0.2">
      <c r="A12" s="22" t="s">
        <v>14</v>
      </c>
      <c r="B12" s="28"/>
    </row>
    <row r="13" spans="1:2" ht="15" customHeight="1" x14ac:dyDescent="0.2">
      <c r="A13" s="25" t="s">
        <v>3</v>
      </c>
      <c r="B13" s="29">
        <f>ROUND(B11-B12,2)</f>
        <v>0</v>
      </c>
    </row>
    <row r="14" spans="1:2" ht="15" customHeight="1" x14ac:dyDescent="0.2">
      <c r="A14" s="25" t="s">
        <v>4</v>
      </c>
      <c r="B14" s="26">
        <f>IF(B13&lt;=0%,B8*B9*B13*B17,B8*B9*B13*B16)</f>
        <v>0</v>
      </c>
    </row>
    <row r="15" spans="1:2" ht="15" customHeight="1" x14ac:dyDescent="0.2">
      <c r="A15" s="93"/>
      <c r="B15" s="94"/>
    </row>
    <row r="16" spans="1:2" ht="15.75" x14ac:dyDescent="0.2">
      <c r="A16" s="25" t="s">
        <v>16</v>
      </c>
      <c r="B16" s="78">
        <v>0.75</v>
      </c>
    </row>
    <row r="17" spans="1:2" ht="15.75" x14ac:dyDescent="0.2">
      <c r="A17" s="25" t="s">
        <v>17</v>
      </c>
      <c r="B17" s="78">
        <v>2.5</v>
      </c>
    </row>
    <row r="18" spans="1:2" ht="15" customHeight="1" thickBot="1" x14ac:dyDescent="0.25">
      <c r="A18" s="89"/>
      <c r="B18" s="90"/>
    </row>
    <row r="20" spans="1:2" x14ac:dyDescent="0.2">
      <c r="A20" s="2" t="s">
        <v>38</v>
      </c>
    </row>
  </sheetData>
  <sheetProtection algorithmName="SHA-512" hashValue="GLZr9pHyw0NZzvIrYy/cm9spDGaGiMiG3eC33+5vzuBmio+yEq9jASPu99vQADMFROmhV7KPsT8OQ6fPSsnfpA==" saltValue="5Ac+7QlQf0epBmWYmpyjZ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topLeftCell="A13" zoomScaleNormal="115" zoomScaleSheetLayoutView="85" workbookViewId="0">
      <selection activeCell="F29" sqref="F29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7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1"/>
    </row>
    <row r="2" spans="1:10" s="6" customFormat="1" x14ac:dyDescent="0.2">
      <c r="A2" s="3"/>
      <c r="B2" s="4"/>
      <c r="C2" s="5"/>
      <c r="D2" s="81"/>
      <c r="E2" s="4"/>
      <c r="F2" s="19">
        <v>5</v>
      </c>
      <c r="G2" s="109" t="s">
        <v>5</v>
      </c>
      <c r="H2" s="109"/>
      <c r="I2" s="109"/>
    </row>
    <row r="3" spans="1:10" x14ac:dyDescent="0.2">
      <c r="A3" s="65" t="str">
        <f>IF(rekenmodel!A3="","",rekenmodel!A3)</f>
        <v>Naam</v>
      </c>
      <c r="B3" s="17" t="str">
        <f>IF(rekenmodel!B3="","",rekenmodel!B3)</f>
        <v>Bestrijding Eikenprocessierups</v>
      </c>
      <c r="C3" s="7"/>
      <c r="D3" s="82"/>
      <c r="E3" s="7"/>
      <c r="F3" s="19">
        <v>3</v>
      </c>
      <c r="G3" s="106" t="s">
        <v>47</v>
      </c>
      <c r="H3" s="107"/>
      <c r="I3" s="108"/>
    </row>
    <row r="4" spans="1:10" ht="12.75" customHeight="1" x14ac:dyDescent="0.2">
      <c r="A4" s="66" t="str">
        <f>IF(rekenmodel!A4="","",rekenmodel!A4)</f>
        <v>Bestek</v>
      </c>
      <c r="B4" s="18" t="str">
        <f>IF(rekenmodel!B4="","",rekenmodel!B4)</f>
        <v>11 van 2022</v>
      </c>
      <c r="C4" s="7"/>
      <c r="D4" s="82"/>
      <c r="E4" s="7"/>
      <c r="F4" s="97">
        <v>1</v>
      </c>
      <c r="G4" s="98" t="s">
        <v>48</v>
      </c>
      <c r="H4" s="98"/>
      <c r="I4" s="98"/>
    </row>
    <row r="5" spans="1:10" x14ac:dyDescent="0.2">
      <c r="A5" s="66" t="str">
        <f>IF(rekenmodel!A5="","",rekenmodel!A5)</f>
        <v>Dossier</v>
      </c>
      <c r="B5" s="18" t="str">
        <f>IF(rekenmodel!B5="","",rekenmodel!B5)</f>
        <v/>
      </c>
      <c r="C5" s="7"/>
      <c r="D5" s="82"/>
      <c r="E5" s="7"/>
      <c r="F5" s="97"/>
      <c r="G5" s="98"/>
      <c r="H5" s="98"/>
      <c r="I5" s="98"/>
    </row>
    <row r="6" spans="1:10" ht="12.75" customHeight="1" x14ac:dyDescent="0.2">
      <c r="A6" s="67" t="str">
        <f>IF(rekenmodel!A6="","",rekenmodel!A6)</f>
        <v>Datum</v>
      </c>
      <c r="B6" s="77">
        <f>IF(rekenmodel!B6="","",rekenmodel!B6)</f>
        <v>44823</v>
      </c>
      <c r="C6" s="7"/>
      <c r="D6" s="82"/>
      <c r="E6" s="7"/>
      <c r="F6" s="97">
        <v>0</v>
      </c>
      <c r="G6" s="98" t="s">
        <v>49</v>
      </c>
      <c r="H6" s="98"/>
      <c r="I6" s="98"/>
    </row>
    <row r="7" spans="1:10" ht="13.5" thickBot="1" x14ac:dyDescent="0.25">
      <c r="A7" s="8"/>
      <c r="B7" s="9"/>
      <c r="C7" s="49"/>
      <c r="D7" s="83"/>
      <c r="E7" s="49"/>
      <c r="F7" s="97"/>
      <c r="G7" s="98"/>
      <c r="H7" s="98"/>
      <c r="I7" s="98"/>
      <c r="J7" s="10"/>
    </row>
    <row r="8" spans="1:10" ht="38.25" customHeight="1" x14ac:dyDescent="0.2">
      <c r="A8" s="46"/>
      <c r="B8" s="102" t="s">
        <v>11</v>
      </c>
      <c r="C8" s="47" t="s">
        <v>19</v>
      </c>
      <c r="D8" s="84" t="s">
        <v>50</v>
      </c>
      <c r="E8" s="104" t="s">
        <v>6</v>
      </c>
      <c r="F8" s="104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03"/>
      <c r="C9" s="12">
        <f>C10+C15+C21+C26++C32+C35</f>
        <v>1</v>
      </c>
      <c r="D9" s="79">
        <f>D10+D15+D21+D26++D32+D35</f>
        <v>1</v>
      </c>
      <c r="E9" s="105"/>
      <c r="F9" s="105"/>
      <c r="G9" s="13" t="s">
        <v>2</v>
      </c>
      <c r="H9" s="16">
        <f>H10+H15+H21+H26+H32+H35</f>
        <v>0</v>
      </c>
      <c r="I9" s="48">
        <f>I10+I15+I21+I26+I35</f>
        <v>0</v>
      </c>
    </row>
    <row r="10" spans="1:10" s="35" customFormat="1" ht="15" customHeight="1" x14ac:dyDescent="0.25">
      <c r="A10" s="68">
        <v>1</v>
      </c>
      <c r="B10" s="112" t="s">
        <v>51</v>
      </c>
      <c r="C10" s="113">
        <v>0.1</v>
      </c>
      <c r="D10" s="80">
        <f>SUM(D11:D13)</f>
        <v>0.1</v>
      </c>
      <c r="E10" s="30">
        <f>SUM(E11:E13)</f>
        <v>30</v>
      </c>
      <c r="F10" s="31"/>
      <c r="G10" s="32">
        <f>SUM(G11:G13)</f>
        <v>0</v>
      </c>
      <c r="H10" s="33">
        <f>G10/E10*C10</f>
        <v>0</v>
      </c>
      <c r="I10" s="34">
        <f>C10*rekenmodel!B10</f>
        <v>0</v>
      </c>
    </row>
    <row r="11" spans="1:10" s="35" customFormat="1" x14ac:dyDescent="0.25">
      <c r="A11" s="69" t="s">
        <v>22</v>
      </c>
      <c r="B11" s="114" t="s">
        <v>60</v>
      </c>
      <c r="C11" s="115">
        <v>1</v>
      </c>
      <c r="D11" s="88">
        <f>$C$10/(SUM($C$11:$C$13))*C11</f>
        <v>1.6666666666666666E-2</v>
      </c>
      <c r="E11" s="62">
        <v>5</v>
      </c>
      <c r="F11" s="36"/>
      <c r="G11" s="64">
        <f>C11*F11</f>
        <v>0</v>
      </c>
      <c r="H11" s="38"/>
      <c r="I11" s="37">
        <f>$I$10/$E$10*E11</f>
        <v>0</v>
      </c>
    </row>
    <row r="12" spans="1:10" s="35" customFormat="1" x14ac:dyDescent="0.25">
      <c r="A12" s="70" t="s">
        <v>23</v>
      </c>
      <c r="B12" s="114" t="s">
        <v>59</v>
      </c>
      <c r="C12" s="115">
        <v>2</v>
      </c>
      <c r="D12" s="88">
        <f>$C$10/(SUM($C$11:$C$13))*C12</f>
        <v>3.3333333333333333E-2</v>
      </c>
      <c r="E12" s="62">
        <v>10</v>
      </c>
      <c r="F12" s="36"/>
      <c r="G12" s="64">
        <f>C12*F12</f>
        <v>0</v>
      </c>
      <c r="H12" s="38"/>
      <c r="I12" s="37">
        <f>$I$10/$E$10*E12</f>
        <v>0</v>
      </c>
    </row>
    <row r="13" spans="1:10" s="35" customFormat="1" ht="38.25" x14ac:dyDescent="0.25">
      <c r="A13" s="70" t="s">
        <v>24</v>
      </c>
      <c r="B13" s="114" t="s">
        <v>61</v>
      </c>
      <c r="C13" s="115">
        <v>3</v>
      </c>
      <c r="D13" s="88">
        <f>$C$10/(SUM($C$11:$C$13))*C13</f>
        <v>0.05</v>
      </c>
      <c r="E13" s="62">
        <v>15</v>
      </c>
      <c r="F13" s="36"/>
      <c r="G13" s="64">
        <f>C13*F13</f>
        <v>0</v>
      </c>
      <c r="H13" s="38"/>
      <c r="I13" s="37">
        <f t="shared" ref="I13" si="0">$I$10/$E$10*E13</f>
        <v>0</v>
      </c>
    </row>
    <row r="14" spans="1:10" s="35" customFormat="1" ht="15" customHeight="1" x14ac:dyDescent="0.25">
      <c r="A14" s="58"/>
      <c r="B14" s="59"/>
      <c r="C14" s="71"/>
      <c r="D14" s="85"/>
      <c r="E14" s="64"/>
      <c r="F14" s="64"/>
      <c r="G14" s="64"/>
      <c r="H14" s="38"/>
      <c r="I14" s="39"/>
    </row>
    <row r="15" spans="1:10" s="40" customFormat="1" x14ac:dyDescent="0.25">
      <c r="A15" s="68" t="s">
        <v>33</v>
      </c>
      <c r="B15" s="112" t="s">
        <v>52</v>
      </c>
      <c r="C15" s="116">
        <v>0.2</v>
      </c>
      <c r="D15" s="80">
        <f>SUM(D16:D19)</f>
        <v>0.2</v>
      </c>
      <c r="E15" s="30">
        <f>SUM(E16:E19)</f>
        <v>45</v>
      </c>
      <c r="F15" s="31"/>
      <c r="G15" s="32">
        <f>SUM(G16:G19)</f>
        <v>0</v>
      </c>
      <c r="H15" s="33">
        <f>G15/E15*C15</f>
        <v>0</v>
      </c>
      <c r="I15" s="34">
        <f>C15*rekenmodel!B10</f>
        <v>0</v>
      </c>
    </row>
    <row r="16" spans="1:10" s="40" customFormat="1" ht="25.5" x14ac:dyDescent="0.25">
      <c r="A16" s="69" t="s">
        <v>25</v>
      </c>
      <c r="B16" s="117" t="s">
        <v>62</v>
      </c>
      <c r="C16" s="62">
        <v>2</v>
      </c>
      <c r="D16" s="88">
        <f>$C$15/(SUM($C$16:$C$19))*C16</f>
        <v>4.4444444444444446E-2</v>
      </c>
      <c r="E16" s="61">
        <f>C16*$F$2</f>
        <v>10</v>
      </c>
      <c r="F16" s="36"/>
      <c r="G16" s="64">
        <f>F16*C16</f>
        <v>0</v>
      </c>
      <c r="H16" s="41"/>
      <c r="I16" s="37">
        <f>$I$15/$E$15*E16</f>
        <v>0</v>
      </c>
    </row>
    <row r="17" spans="1:11" s="40" customFormat="1" x14ac:dyDescent="0.25">
      <c r="A17" s="75" t="s">
        <v>39</v>
      </c>
      <c r="B17" s="118" t="s">
        <v>63</v>
      </c>
      <c r="C17" s="62">
        <v>5</v>
      </c>
      <c r="D17" s="88">
        <f>$C$15/(SUM($C$16:$C$19))*C17</f>
        <v>0.11111111111111112</v>
      </c>
      <c r="E17" s="62">
        <f t="shared" ref="E17:E19" si="1">C17*$F$2</f>
        <v>25</v>
      </c>
      <c r="F17" s="36"/>
      <c r="G17" s="64">
        <f>F17*C17</f>
        <v>0</v>
      </c>
      <c r="H17" s="41"/>
      <c r="I17" s="37">
        <f>$I$15/$E$15*E17</f>
        <v>0</v>
      </c>
    </row>
    <row r="18" spans="1:11" s="40" customFormat="1" ht="25.5" x14ac:dyDescent="0.25">
      <c r="A18" s="75" t="s">
        <v>41</v>
      </c>
      <c r="B18" s="118" t="s">
        <v>64</v>
      </c>
      <c r="C18" s="62">
        <v>1</v>
      </c>
      <c r="D18" s="88">
        <f>$C$15/(SUM($C$16:$C$19))*C18</f>
        <v>2.2222222222222223E-2</v>
      </c>
      <c r="E18" s="62">
        <f t="shared" si="1"/>
        <v>5</v>
      </c>
      <c r="F18" s="36"/>
      <c r="G18" s="64">
        <f t="shared" ref="G18:G19" si="2">F18*C18</f>
        <v>0</v>
      </c>
      <c r="H18" s="41"/>
      <c r="I18" s="37">
        <f>$I$15/$E$15*E18</f>
        <v>0</v>
      </c>
    </row>
    <row r="19" spans="1:11" s="40" customFormat="1" x14ac:dyDescent="0.25">
      <c r="A19" s="75" t="s">
        <v>42</v>
      </c>
      <c r="B19" s="118" t="s">
        <v>65</v>
      </c>
      <c r="C19" s="62">
        <v>1</v>
      </c>
      <c r="D19" s="88">
        <f>$C$15/(SUM($C$16:$C$19))*C19</f>
        <v>2.2222222222222223E-2</v>
      </c>
      <c r="E19" s="62">
        <f t="shared" si="1"/>
        <v>5</v>
      </c>
      <c r="F19" s="36"/>
      <c r="G19" s="64">
        <f t="shared" si="2"/>
        <v>0</v>
      </c>
      <c r="H19" s="41"/>
      <c r="I19" s="37">
        <f>$I$15/$E$15*E19</f>
        <v>0</v>
      </c>
    </row>
    <row r="20" spans="1:11" s="40" customFormat="1" ht="15" customHeight="1" x14ac:dyDescent="0.25">
      <c r="A20" s="60"/>
      <c r="B20" s="73"/>
      <c r="C20" s="72"/>
      <c r="D20" s="86"/>
      <c r="E20" s="64"/>
      <c r="F20" s="64"/>
      <c r="G20" s="64"/>
      <c r="H20" s="41"/>
      <c r="I20" s="39"/>
    </row>
    <row r="21" spans="1:11" s="40" customFormat="1" ht="15" customHeight="1" x14ac:dyDescent="0.25">
      <c r="A21" s="68" t="s">
        <v>34</v>
      </c>
      <c r="B21" s="112" t="s">
        <v>53</v>
      </c>
      <c r="C21" s="116">
        <v>0.2</v>
      </c>
      <c r="D21" s="80">
        <f>SUM(D22:D24)</f>
        <v>0.2</v>
      </c>
      <c r="E21" s="30">
        <f>SUM(E22:E24)</f>
        <v>20</v>
      </c>
      <c r="F21" s="31"/>
      <c r="G21" s="32">
        <f>SUM(G22:G24)</f>
        <v>0</v>
      </c>
      <c r="H21" s="33">
        <f>G21/E21*C21</f>
        <v>0</v>
      </c>
      <c r="I21" s="34">
        <f>C21*rekenmodel!B10</f>
        <v>0</v>
      </c>
    </row>
    <row r="22" spans="1:11" s="40" customFormat="1" ht="38.25" x14ac:dyDescent="0.25">
      <c r="A22" s="74" t="s">
        <v>26</v>
      </c>
      <c r="B22" s="118" t="s">
        <v>66</v>
      </c>
      <c r="C22" s="62">
        <v>1</v>
      </c>
      <c r="D22" s="88">
        <f>$C$21/(SUM($C$22:$C$24))*C22</f>
        <v>0.05</v>
      </c>
      <c r="E22" s="63">
        <f>C22*$F$2</f>
        <v>5</v>
      </c>
      <c r="F22" s="36"/>
      <c r="G22" s="64">
        <f>F22*C22</f>
        <v>0</v>
      </c>
      <c r="H22" s="44"/>
      <c r="I22" s="37">
        <f>$I$21/$E$21*E22</f>
        <v>0</v>
      </c>
      <c r="J22" s="42"/>
      <c r="K22" s="42"/>
    </row>
    <row r="23" spans="1:11" s="40" customFormat="1" x14ac:dyDescent="0.25">
      <c r="A23" s="75" t="s">
        <v>27</v>
      </c>
      <c r="B23" s="118" t="s">
        <v>67</v>
      </c>
      <c r="C23" s="62">
        <v>1</v>
      </c>
      <c r="D23" s="88">
        <f>$C$21/(SUM($C$22:$C$24))*C23</f>
        <v>0.05</v>
      </c>
      <c r="E23" s="64">
        <f t="shared" ref="E23:E24" si="3">C23*$F$2</f>
        <v>5</v>
      </c>
      <c r="F23" s="36"/>
      <c r="G23" s="64">
        <f t="shared" ref="G23:G24" si="4">F23*C23</f>
        <v>0</v>
      </c>
      <c r="H23" s="44"/>
      <c r="I23" s="37">
        <f>$I$21/$E$21*E23</f>
        <v>0</v>
      </c>
      <c r="J23" s="42"/>
      <c r="K23" s="42"/>
    </row>
    <row r="24" spans="1:11" s="40" customFormat="1" x14ac:dyDescent="0.25">
      <c r="A24" s="75" t="s">
        <v>28</v>
      </c>
      <c r="B24" s="118" t="s">
        <v>68</v>
      </c>
      <c r="C24" s="62">
        <v>2</v>
      </c>
      <c r="D24" s="88">
        <f>$C$21/(SUM($C$22:$C$24))*C24</f>
        <v>0.1</v>
      </c>
      <c r="E24" s="64">
        <f t="shared" si="3"/>
        <v>10</v>
      </c>
      <c r="F24" s="36"/>
      <c r="G24" s="64">
        <f t="shared" si="4"/>
        <v>0</v>
      </c>
      <c r="H24" s="44"/>
      <c r="I24" s="37">
        <f>$I$21/$E$21*E24</f>
        <v>0</v>
      </c>
      <c r="J24" s="42"/>
      <c r="K24" s="42"/>
    </row>
    <row r="25" spans="1:11" s="40" customFormat="1" ht="15" customHeight="1" x14ac:dyDescent="0.25">
      <c r="A25" s="43"/>
      <c r="B25" s="45"/>
      <c r="C25" s="72"/>
      <c r="D25" s="86"/>
      <c r="E25" s="64"/>
      <c r="F25" s="64"/>
      <c r="G25" s="64"/>
      <c r="H25" s="44"/>
      <c r="I25" s="39"/>
    </row>
    <row r="26" spans="1:11" s="40" customFormat="1" ht="15" customHeight="1" x14ac:dyDescent="0.25">
      <c r="A26" s="68" t="s">
        <v>35</v>
      </c>
      <c r="B26" s="112" t="s">
        <v>54</v>
      </c>
      <c r="C26" s="116">
        <v>0.2</v>
      </c>
      <c r="D26" s="80">
        <f>SUM(D27:D30)</f>
        <v>0.2</v>
      </c>
      <c r="E26" s="30">
        <f>SUM(E27:E30)</f>
        <v>40</v>
      </c>
      <c r="F26" s="31"/>
      <c r="G26" s="32">
        <f>SUM(G27:G30)</f>
        <v>0</v>
      </c>
      <c r="H26" s="33">
        <f>G26/E26*C26</f>
        <v>0</v>
      </c>
      <c r="I26" s="34">
        <f>C26*rekenmodel!B10</f>
        <v>0</v>
      </c>
    </row>
    <row r="27" spans="1:11" s="40" customFormat="1" ht="25.5" x14ac:dyDescent="0.25">
      <c r="A27" s="75" t="s">
        <v>29</v>
      </c>
      <c r="B27" s="118" t="s">
        <v>69</v>
      </c>
      <c r="C27" s="62">
        <v>2</v>
      </c>
      <c r="D27" s="88">
        <f>$C$26/(SUM($C$27:$C$30))*C27</f>
        <v>0.05</v>
      </c>
      <c r="E27" s="64">
        <f>C27*$F$2</f>
        <v>10</v>
      </c>
      <c r="F27" s="36"/>
      <c r="G27" s="64">
        <f>F27*C27</f>
        <v>0</v>
      </c>
      <c r="H27" s="44"/>
      <c r="I27" s="37">
        <f>$I$26/$E$26*E27</f>
        <v>0</v>
      </c>
      <c r="J27" s="42"/>
      <c r="K27" s="42"/>
    </row>
    <row r="28" spans="1:11" s="40" customFormat="1" ht="25.5" x14ac:dyDescent="0.25">
      <c r="A28" s="75" t="s">
        <v>30</v>
      </c>
      <c r="B28" s="118" t="s">
        <v>70</v>
      </c>
      <c r="C28" s="62">
        <v>1</v>
      </c>
      <c r="D28" s="88">
        <f>$C$26/(SUM($C$27:$C$30))*C28</f>
        <v>2.5000000000000001E-2</v>
      </c>
      <c r="E28" s="64">
        <f t="shared" ref="E28:E30" si="5">C28*$F$2</f>
        <v>5</v>
      </c>
      <c r="F28" s="36"/>
      <c r="G28" s="64">
        <f>F28*C28</f>
        <v>0</v>
      </c>
      <c r="H28" s="44"/>
      <c r="I28" s="37">
        <f>$I$26/$E$26*E28</f>
        <v>0</v>
      </c>
      <c r="J28" s="42"/>
      <c r="K28" s="42"/>
    </row>
    <row r="29" spans="1:11" s="40" customFormat="1" ht="25.5" x14ac:dyDescent="0.25">
      <c r="A29" s="75" t="s">
        <v>31</v>
      </c>
      <c r="B29" s="118" t="s">
        <v>71</v>
      </c>
      <c r="C29" s="62">
        <v>1</v>
      </c>
      <c r="D29" s="88">
        <f>$C$26/(SUM($C$27:$C$30))*C29</f>
        <v>2.5000000000000001E-2</v>
      </c>
      <c r="E29" s="64">
        <f t="shared" si="5"/>
        <v>5</v>
      </c>
      <c r="F29" s="36"/>
      <c r="G29" s="64">
        <f t="shared" ref="G29:G30" si="6">F29*C29</f>
        <v>0</v>
      </c>
      <c r="H29" s="44"/>
      <c r="I29" s="37">
        <f>$I$26/$E$26*E29</f>
        <v>0</v>
      </c>
      <c r="J29" s="42"/>
      <c r="K29" s="42"/>
    </row>
    <row r="30" spans="1:11" s="40" customFormat="1" x14ac:dyDescent="0.25">
      <c r="A30" s="75" t="s">
        <v>40</v>
      </c>
      <c r="B30" s="118" t="s">
        <v>72</v>
      </c>
      <c r="C30" s="62">
        <v>4</v>
      </c>
      <c r="D30" s="88">
        <f>$C$26/(SUM($C$27:$C$30))*C30</f>
        <v>0.1</v>
      </c>
      <c r="E30" s="64">
        <f t="shared" si="5"/>
        <v>20</v>
      </c>
      <c r="F30" s="36"/>
      <c r="G30" s="64">
        <f t="shared" si="6"/>
        <v>0</v>
      </c>
      <c r="H30" s="44"/>
      <c r="I30" s="37">
        <f>$I$26/$E$26*E30</f>
        <v>0</v>
      </c>
      <c r="J30" s="42"/>
      <c r="K30" s="42"/>
    </row>
    <row r="31" spans="1:11" s="40" customFormat="1" ht="15" customHeight="1" x14ac:dyDescent="0.25">
      <c r="A31" s="43"/>
      <c r="B31" s="45"/>
      <c r="C31" s="72"/>
      <c r="D31" s="86"/>
      <c r="E31" s="64"/>
      <c r="F31" s="64"/>
      <c r="G31" s="64"/>
      <c r="H31" s="44"/>
      <c r="I31" s="39"/>
    </row>
    <row r="32" spans="1:11" s="40" customFormat="1" ht="15" customHeight="1" x14ac:dyDescent="0.25">
      <c r="A32" s="68" t="s">
        <v>36</v>
      </c>
      <c r="B32" s="112" t="s">
        <v>55</v>
      </c>
      <c r="C32" s="116">
        <v>0.15</v>
      </c>
      <c r="D32" s="80">
        <f>SUM(D33:D33)</f>
        <v>0.15</v>
      </c>
      <c r="E32" s="30">
        <f>SUM(E33:E33)</f>
        <v>5</v>
      </c>
      <c r="F32" s="31"/>
      <c r="G32" s="32">
        <f>SUM(G33:G33)</f>
        <v>0</v>
      </c>
      <c r="H32" s="33">
        <f>G32/E32*C32</f>
        <v>0</v>
      </c>
      <c r="I32" s="34">
        <f>C32*rekenmodel!B10</f>
        <v>0</v>
      </c>
    </row>
    <row r="33" spans="1:11" s="40" customFormat="1" x14ac:dyDescent="0.25">
      <c r="A33" s="75" t="s">
        <v>32</v>
      </c>
      <c r="B33" s="118" t="s">
        <v>74</v>
      </c>
      <c r="C33" s="115">
        <v>1</v>
      </c>
      <c r="D33" s="88">
        <f>$C$32/(SUM($C$33:$C$33))*C33</f>
        <v>0.15</v>
      </c>
      <c r="E33" s="64">
        <f>C33*$F$2</f>
        <v>5</v>
      </c>
      <c r="F33" s="36"/>
      <c r="G33" s="64">
        <f>F33*C33</f>
        <v>0</v>
      </c>
      <c r="H33" s="44"/>
      <c r="I33" s="37">
        <f>$I$32/$E$32*E33</f>
        <v>0</v>
      </c>
      <c r="J33" s="42"/>
      <c r="K33" s="42"/>
    </row>
    <row r="34" spans="1:11" s="40" customFormat="1" ht="15" customHeight="1" x14ac:dyDescent="0.25">
      <c r="A34" s="43"/>
      <c r="B34" s="45"/>
      <c r="C34" s="72"/>
      <c r="D34" s="86"/>
      <c r="E34" s="64"/>
      <c r="F34" s="64"/>
      <c r="G34" s="64"/>
      <c r="H34" s="44"/>
      <c r="I34" s="39"/>
    </row>
    <row r="35" spans="1:11" s="40" customFormat="1" ht="15" customHeight="1" x14ac:dyDescent="0.25">
      <c r="A35" s="76" t="s">
        <v>46</v>
      </c>
      <c r="B35" s="112" t="s">
        <v>56</v>
      </c>
      <c r="C35" s="116">
        <v>0.15</v>
      </c>
      <c r="D35" s="80">
        <f>SUM(D36:D36)</f>
        <v>0.15</v>
      </c>
      <c r="E35" s="30">
        <f>SUM(E36:E36)</f>
        <v>5</v>
      </c>
      <c r="F35" s="31"/>
      <c r="G35" s="32">
        <f>SUM(G36:G36)</f>
        <v>0</v>
      </c>
      <c r="H35" s="33">
        <f>G35/E35*C35</f>
        <v>0</v>
      </c>
      <c r="I35" s="34">
        <f>C35*rekenmodel!B10</f>
        <v>0</v>
      </c>
    </row>
    <row r="36" spans="1:11" s="40" customFormat="1" x14ac:dyDescent="0.25">
      <c r="A36" s="74" t="s">
        <v>45</v>
      </c>
      <c r="B36" s="119" t="s">
        <v>73</v>
      </c>
      <c r="C36" s="115">
        <v>1</v>
      </c>
      <c r="D36" s="88">
        <f>$C$35/(SUM($C$36:$C$36))*C36</f>
        <v>0.15</v>
      </c>
      <c r="E36" s="63">
        <f t="shared" ref="E36" si="7">C36*$F$2</f>
        <v>5</v>
      </c>
      <c r="F36" s="53"/>
      <c r="G36" s="63">
        <f>F36*C36</f>
        <v>0</v>
      </c>
      <c r="H36" s="52"/>
      <c r="I36" s="50">
        <f>$I$35/$E$35*E36</f>
        <v>0</v>
      </c>
    </row>
    <row r="37" spans="1:11" ht="13.5" thickBot="1" x14ac:dyDescent="0.25">
      <c r="A37" s="54"/>
      <c r="B37" s="55"/>
      <c r="C37" s="49"/>
      <c r="D37" s="83"/>
      <c r="E37" s="56"/>
      <c r="F37" s="56"/>
      <c r="G37" s="57"/>
      <c r="H37" s="49"/>
      <c r="I37" s="51"/>
    </row>
  </sheetData>
  <sheetProtection algorithmName="SHA-512" hashValue="Ekw4PGltqUFieAMZKPozHVVRljfer9LEuo+wPhdo1snw+pNja3dh+OVLaatP8w6vKcBOqEsXEppjpz74jNh3LQ==" saltValue="snsh1LaSjcQBwabuWVxLs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610" count="2">
    <dataValidation type="list" allowBlank="1" showInputMessage="1" showErrorMessage="1" promptTitle="Keuzevak" prompt="Klik op pijl en maak keuze" sqref="F16:F19 F36 F33 F22:F24 F11:F13 F27:F30" xr:uid="{00000000-0002-0000-0100-000000000000}">
      <formula1>$F$2:$F$7</formula1>
    </dataValidation>
    <dataValidation type="list" allowBlank="1" showInputMessage="1" showErrorMessage="1" sqref="C11:C13 C36 C22:C24 C16:C19 C33 C27:C30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Nield, Thomas</cp:lastModifiedBy>
  <cp:lastPrinted>2014-08-20T11:49:47Z</cp:lastPrinted>
  <dcterms:created xsi:type="dcterms:W3CDTF">2012-10-01T10:22:02Z</dcterms:created>
  <dcterms:modified xsi:type="dcterms:W3CDTF">2022-09-14T14:21:23Z</dcterms:modified>
</cp:coreProperties>
</file>