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C:\Users\mhintzen\Desktop\"/>
    </mc:Choice>
  </mc:AlternateContent>
  <xr:revisionPtr revIDLastSave="0" documentId="13_ncr:1_{BEB62DDC-80B7-4484-9AD6-25966FF6D9C2}" xr6:coauthVersionLast="47" xr6:coauthVersionMax="47" xr10:uidLastSave="{00000000-0000-0000-0000-000000000000}"/>
  <bookViews>
    <workbookView xWindow="28680" yWindow="-120" windowWidth="29040" windowHeight="15840" tabRatio="927"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9" r:id="rId9"/>
    <sheet name="9-Afroepprijs" sheetId="5" r:id="rId10"/>
    <sheet name="10-Glasbewassing" sheetId="35" r:id="rId11"/>
    <sheet name="11-Machinekosten" sheetId="3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F" localSheetId="8" hidden="1">[1]Psychiatrie!#REF!</definedName>
    <definedName name="__1F" hidden="1">[1]Psychiatrie!#REF!</definedName>
    <definedName name="__2_0_F" localSheetId="8" hidden="1">[1]Psychiatrie!#REF!</definedName>
    <definedName name="__2_0_F" hidden="1">[1]Psychiatrie!#REF!</definedName>
    <definedName name="_1_________F" localSheetId="8" hidden="1">[1]Psychiatrie!#REF!</definedName>
    <definedName name="_1_________F" hidden="1">[1]Psychiatrie!#REF!</definedName>
    <definedName name="_1F" localSheetId="2" hidden="1">[1]Blad1!#REF!</definedName>
    <definedName name="_1F" localSheetId="8"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'10-Glasbewassing'!$A$12:$AC$25</definedName>
    <definedName name="_xlnm._FilterDatabase" localSheetId="2" hidden="1">'2-Kosten per locatie'!$A$10:$D$16</definedName>
    <definedName name="_xlnm._FilterDatabase" localSheetId="4" hidden="1">'4-Basis ruimtestaat'!$B$9:$W$410</definedName>
    <definedName name="_Key1" localSheetId="10" hidden="1">'[2]#REF'!#REF!</definedName>
    <definedName name="_Key1" localSheetId="11"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'1-Contractblad totaal'!$A$1:$H$45</definedName>
    <definedName name="_xlnm.Print_Area" localSheetId="2">'2-Kosten per locatie'!$A$3:$Q$15</definedName>
    <definedName name="_xlnm.Print_Area" localSheetId="4">'4-Basis ruimtestaat'!$B$3:$W$410</definedName>
    <definedName name="_xlnm.Print_Area" localSheetId="5">'5-Premies en opslagen'!$A$3:$E$53</definedName>
    <definedName name="_xlnm.Print_Area" localSheetId="6">'6-Opbouw uurtarief productie'!$A$1:$R$63</definedName>
    <definedName name="_xlnm.Print_Area" localSheetId="9">'9-Afroepprijs'!$A$3:$F$64</definedName>
    <definedName name="_xlnm.Print_Area" localSheetId="0">'Info blad'!$A$1:$F$20</definedName>
    <definedName name="_xlnm.Print_Titles" localSheetId="10">'10-Glasbewassing'!$12:$12</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2">'2-Kosten per locatie'!berichtok</definedName>
    <definedName name="berichtok" localSheetId="8">#N/A</definedName>
    <definedName name="berichtok">'2-Kosten per locatie'!berichtok</definedName>
    <definedName name="berichtoke" localSheetId="2">'2-Kosten per locatie'!berichtoke</definedName>
    <definedName name="berichtoke" localSheetId="8">#N/A</definedName>
    <definedName name="berichtoke">'2-Kosten per locatie'!berichtoke</definedName>
    <definedName name="berichtoke1" localSheetId="2">'2-Kosten per locatie'!berichtoke1</definedName>
    <definedName name="berichtoke1" localSheetId="8">#N/A</definedName>
    <definedName name="berichtoke1">'2-Kosten per locatie'!berichtoke1</definedName>
    <definedName name="Berkt" localSheetId="2">'2-Kosten per locatie'!Berkt</definedName>
    <definedName name="Berkt" localSheetId="8">#N/A</definedName>
    <definedName name="Berkt">'2-Kosten per locatie'!Berkt</definedName>
    <definedName name="dffdf" localSheetId="8" hidden="1">'[6]#REF'!#REF!</definedName>
    <definedName name="dffdf" hidden="1">'[6]#REF'!#REF!</definedName>
    <definedName name="einde" localSheetId="2">'2-Kosten per locatie'!einde</definedName>
    <definedName name="einde" localSheetId="8">#N/A</definedName>
    <definedName name="einde">'2-Kosten per locatie'!einde</definedName>
    <definedName name="fghf" localSheetId="8" hidden="1">'[3]#REF'!#REF!</definedName>
    <definedName name="fghf" hidden="1">'[3]#REF'!#REF!</definedName>
    <definedName name="Gan_R" localSheetId="2">'2-Kosten per locatie'!Gan_R</definedName>
    <definedName name="Gan_R" localSheetId="8">#N/A</definedName>
    <definedName name="Gan_R">'2-Kosten per locatie'!Gan_R</definedName>
    <definedName name="glas" localSheetId="2">'2-Kosten per locatie'!glas</definedName>
    <definedName name="glas" localSheetId="8">#N/A</definedName>
    <definedName name="glas">'2-Kosten per locatie'!glas</definedName>
    <definedName name="glassoort">'[7]10-Glasstaat'!$I$2:$J$14</definedName>
    <definedName name="Glassoort2">'[8]10-Glasstaat'!$I$2:$J$14</definedName>
    <definedName name="gs" hidden="1">'[6]#REF'!#REF!</definedName>
    <definedName name="han" localSheetId="10" hidden="1">'[2]#REF'!#REF!</definedName>
    <definedName name="han" localSheetId="11"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2" hidden="1">{"'ma_vr'!$A$1:$AA$42"}</definedName>
    <definedName name="HTML_Control" localSheetId="8" hidden="1">{"'ma_vr'!$A$1:$AA$42"}</definedName>
    <definedName name="HTML_Control" hidden="1">{"'ma_vr'!$A$1:$AA$42"}</definedName>
    <definedName name="HTML_Control_1" localSheetId="8" hidden="1">{"'ma_vr'!$A$1:$AA$42"}</definedName>
    <definedName name="HTML_Control_1"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localSheetId="8" hidden="1">{"'ma_vr'!$A$1:$AA$42"}</definedName>
    <definedName name="Mutatiederdekwartaal" hidden="1">{"'ma_vr'!$A$1:$AA$42"}</definedName>
    <definedName name="Mutatiederdekwartaal_1" localSheetId="8" hidden="1">{"'ma_vr'!$A$1:$AA$42"}</definedName>
    <definedName name="Mutatiederdekwartaal_1" hidden="1">{"'ma_vr'!$A$1:$AA$42"}</definedName>
    <definedName name="naloop">'[13]3-Basis ruimtestaat'!$N:$N</definedName>
    <definedName name="NvB" hidden="1">'[5]#REF'!#REF!</definedName>
    <definedName name="uren_mavr" localSheetId="8">'[14]4-Basis ruimtestaat'!$R:$R</definedName>
    <definedName name="uren_mavr">'4-Basis ruimtestaat'!$P:$P</definedName>
    <definedName name="uren_zazofe">'[15]4-Basis ruimtestaat'!$O:$O</definedName>
    <definedName name="uurt">[16]Uurtarieven!$F$57</definedName>
    <definedName name="VloerK">'[17]Basis ruimtestaat'!$W:$W</definedName>
    <definedName name="VloerM">'[17]Basis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5" i="38" l="1"/>
  <c r="O25" i="38"/>
  <c r="B47" i="17"/>
  <c r="J25" i="35"/>
  <c r="G21" i="35"/>
  <c r="E21" i="35" s="1"/>
  <c r="H21" i="35" s="1"/>
  <c r="J21" i="35" s="1"/>
  <c r="G20" i="35"/>
  <c r="E20" i="35" s="1"/>
  <c r="H20" i="35" s="1"/>
  <c r="J20" i="35" s="1"/>
  <c r="D25" i="35"/>
  <c r="B7" i="38"/>
  <c r="B7" i="39"/>
  <c r="B7" i="35"/>
  <c r="S364" i="2" l="1"/>
  <c r="S365" i="2"/>
  <c r="S366" i="2"/>
  <c r="S367" i="2"/>
  <c r="S368" i="2"/>
  <c r="S369" i="2"/>
  <c r="S370" i="2"/>
  <c r="S371" i="2"/>
  <c r="S372" i="2"/>
  <c r="S373" i="2"/>
  <c r="S374" i="2"/>
  <c r="S375" i="2"/>
  <c r="S376" i="2"/>
  <c r="S377" i="2"/>
  <c r="S378" i="2"/>
  <c r="S379" i="2"/>
  <c r="S380" i="2"/>
  <c r="S381" i="2"/>
  <c r="S382" i="2"/>
  <c r="S383" i="2"/>
  <c r="S384" i="2"/>
  <c r="S387" i="2"/>
  <c r="S388" i="2"/>
  <c r="S389" i="2"/>
  <c r="S390" i="2"/>
  <c r="S391" i="2"/>
  <c r="S392" i="2"/>
  <c r="S393" i="2"/>
  <c r="S394" i="2"/>
  <c r="S395" i="2"/>
  <c r="S396" i="2"/>
  <c r="S397" i="2"/>
  <c r="S400" i="2"/>
  <c r="S401" i="2"/>
  <c r="S402" i="2"/>
  <c r="S404" i="2"/>
  <c r="S405" i="2"/>
  <c r="S406" i="2"/>
  <c r="S407" i="2"/>
  <c r="S408" i="2"/>
  <c r="S409" i="2"/>
  <c r="S410" i="2"/>
  <c r="S16" i="2"/>
  <c r="S17" i="2"/>
  <c r="S18" i="2"/>
  <c r="S19" i="2"/>
  <c r="S20" i="2"/>
  <c r="S21" i="2"/>
  <c r="S22" i="2"/>
  <c r="S23" i="2"/>
  <c r="S24" i="2"/>
  <c r="S25" i="2"/>
  <c r="S26" i="2"/>
  <c r="S27" i="2"/>
  <c r="S28" i="2"/>
  <c r="S29" i="2"/>
  <c r="S30" i="2"/>
  <c r="S31" i="2"/>
  <c r="S32" i="2"/>
  <c r="S33" i="2"/>
  <c r="S34" i="2"/>
  <c r="S39" i="2"/>
  <c r="S45" i="2"/>
  <c r="S46" i="2"/>
  <c r="S47" i="2"/>
  <c r="S48" i="2"/>
  <c r="S49" i="2"/>
  <c r="S50" i="2"/>
  <c r="S51" i="2"/>
  <c r="S52" i="2"/>
  <c r="S53" i="2"/>
  <c r="S54" i="2"/>
  <c r="S55" i="2"/>
  <c r="S56" i="2"/>
  <c r="S57" i="2"/>
  <c r="S58" i="2"/>
  <c r="S59" i="2"/>
  <c r="S60" i="2"/>
  <c r="S61" i="2"/>
  <c r="S62" i="2"/>
  <c r="S63" i="2"/>
  <c r="S64" i="2"/>
  <c r="S65" i="2"/>
  <c r="S66" i="2"/>
  <c r="S67" i="2"/>
  <c r="S68" i="2"/>
  <c r="S69" i="2"/>
  <c r="S70" i="2"/>
  <c r="S73" i="2"/>
  <c r="S74" i="2"/>
  <c r="S75" i="2"/>
  <c r="S76" i="2"/>
  <c r="S77" i="2"/>
  <c r="S78" i="2"/>
  <c r="S79" i="2"/>
  <c r="S80" i="2"/>
  <c r="S83" i="2"/>
  <c r="S84" i="2"/>
  <c r="S85" i="2"/>
  <c r="S86" i="2"/>
  <c r="S87" i="2"/>
  <c r="S88" i="2"/>
  <c r="S91" i="2"/>
  <c r="S93" i="2"/>
  <c r="S94" i="2"/>
  <c r="S95" i="2"/>
  <c r="S96" i="2"/>
  <c r="S97" i="2"/>
  <c r="S98" i="2"/>
  <c r="S99" i="2"/>
  <c r="S100" i="2"/>
  <c r="S101" i="2"/>
  <c r="S102" i="2"/>
  <c r="S103" i="2"/>
  <c r="S104" i="2"/>
  <c r="S105" i="2"/>
  <c r="S106" i="2"/>
  <c r="S109" i="2"/>
  <c r="S110" i="2"/>
  <c r="S111" i="2"/>
  <c r="S112" i="2"/>
  <c r="S113" i="2"/>
  <c r="S114" i="2"/>
  <c r="S115" i="2"/>
  <c r="S116" i="2"/>
  <c r="S117" i="2"/>
  <c r="S118" i="2"/>
  <c r="S119" i="2"/>
  <c r="S120" i="2"/>
  <c r="S121" i="2"/>
  <c r="S122" i="2"/>
  <c r="S124"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9" i="2"/>
  <c r="S161" i="2"/>
  <c r="S162" i="2"/>
  <c r="S163" i="2"/>
  <c r="S164" i="2"/>
  <c r="S165" i="2"/>
  <c r="S166" i="2"/>
  <c r="S167" i="2"/>
  <c r="S168" i="2"/>
  <c r="S169" i="2"/>
  <c r="S170" i="2"/>
  <c r="S171" i="2"/>
  <c r="S172" i="2"/>
  <c r="S173" i="2"/>
  <c r="S176" i="2"/>
  <c r="S177" i="2"/>
  <c r="S178" i="2"/>
  <c r="S179" i="2"/>
  <c r="S180" i="2"/>
  <c r="S181" i="2"/>
  <c r="S182" i="2"/>
  <c r="S183" i="2"/>
  <c r="S185"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52" i="2"/>
  <c r="S253" i="2"/>
  <c r="S254" i="2"/>
  <c r="S255" i="2"/>
  <c r="S256" i="2"/>
  <c r="S257" i="2"/>
  <c r="S258" i="2"/>
  <c r="S259" i="2"/>
  <c r="S260" i="2"/>
  <c r="S261" i="2"/>
  <c r="S262" i="2"/>
  <c r="S263" i="2"/>
  <c r="S264" i="2"/>
  <c r="S265" i="2"/>
  <c r="S266" i="2"/>
  <c r="S267" i="2"/>
  <c r="S268" i="2"/>
  <c r="S269" i="2"/>
  <c r="S270" i="2"/>
  <c r="S271" i="2"/>
  <c r="S272" i="2"/>
  <c r="S273" i="2"/>
  <c r="S274" i="2"/>
  <c r="S275"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8" i="2"/>
  <c r="S329" i="2"/>
  <c r="S330" i="2"/>
  <c r="S333" i="2"/>
  <c r="S334" i="2"/>
  <c r="S336" i="2"/>
  <c r="S337" i="2"/>
  <c r="S338" i="2"/>
  <c r="S339" i="2"/>
  <c r="S340" i="2"/>
  <c r="S341" i="2"/>
  <c r="S342" i="2"/>
  <c r="S343" i="2"/>
  <c r="S344" i="2"/>
  <c r="S345" i="2"/>
  <c r="S346" i="2"/>
  <c r="S347" i="2"/>
  <c r="S348" i="2"/>
  <c r="S349" i="2"/>
  <c r="S350" i="2"/>
  <c r="S351" i="2"/>
  <c r="S354" i="2"/>
  <c r="S355" i="2"/>
  <c r="S356" i="2"/>
  <c r="S357" i="2"/>
  <c r="S358" i="2"/>
  <c r="S359" i="2"/>
  <c r="S360" i="2"/>
  <c r="S361" i="2"/>
  <c r="S362" i="2"/>
  <c r="S363" i="2"/>
  <c r="N11" i="28"/>
  <c r="N12" i="28"/>
  <c r="N13" i="28"/>
  <c r="N14" i="28"/>
  <c r="N15" i="28"/>
  <c r="N16" i="28"/>
  <c r="N17" i="28"/>
  <c r="N18" i="28"/>
  <c r="N19" i="28"/>
  <c r="N20" i="28"/>
  <c r="N21" i="28"/>
  <c r="N22" i="28"/>
  <c r="T85" i="2"/>
  <c r="T83" i="2"/>
  <c r="W364" i="2"/>
  <c r="W365" i="2"/>
  <c r="W366" i="2"/>
  <c r="W367" i="2"/>
  <c r="W368" i="2"/>
  <c r="W369" i="2"/>
  <c r="W370" i="2"/>
  <c r="W371" i="2"/>
  <c r="W372" i="2"/>
  <c r="W373" i="2"/>
  <c r="W374" i="2"/>
  <c r="W375" i="2"/>
  <c r="W376" i="2"/>
  <c r="W377" i="2"/>
  <c r="W378" i="2"/>
  <c r="W379" i="2"/>
  <c r="W380" i="2"/>
  <c r="W381" i="2"/>
  <c r="W382" i="2"/>
  <c r="W383" i="2"/>
  <c r="W384" i="2"/>
  <c r="W385" i="2"/>
  <c r="W386" i="2"/>
  <c r="W387" i="2"/>
  <c r="W388" i="2"/>
  <c r="W389" i="2"/>
  <c r="W390" i="2"/>
  <c r="W391" i="2"/>
  <c r="W392" i="2"/>
  <c r="W393" i="2"/>
  <c r="W394" i="2"/>
  <c r="W395" i="2"/>
  <c r="W396" i="2"/>
  <c r="W397" i="2"/>
  <c r="W398" i="2"/>
  <c r="W399" i="2"/>
  <c r="W400" i="2"/>
  <c r="W401" i="2"/>
  <c r="W402" i="2"/>
  <c r="W403" i="2"/>
  <c r="W404" i="2"/>
  <c r="W405" i="2"/>
  <c r="W406" i="2"/>
  <c r="W407" i="2"/>
  <c r="W408" i="2"/>
  <c r="W409" i="2"/>
  <c r="W410" i="2"/>
  <c r="H26" i="32" l="1"/>
  <c r="H12" i="39"/>
  <c r="F13" i="39"/>
  <c r="F12" i="39"/>
  <c r="F11" i="39"/>
  <c r="B8" i="39"/>
  <c r="A8" i="39"/>
  <c r="A7" i="39"/>
  <c r="B6" i="39"/>
  <c r="A6" i="39"/>
  <c r="B5" i="39"/>
  <c r="A5" i="39"/>
  <c r="B4" i="39"/>
  <c r="A4" i="39"/>
  <c r="B3" i="39"/>
  <c r="A3" i="39"/>
  <c r="F14" i="39" l="1"/>
  <c r="H11" i="39"/>
  <c r="H14" i="39" s="1"/>
  <c r="E21" i="37" l="1"/>
  <c r="E20" i="37"/>
  <c r="E19" i="37"/>
  <c r="E18" i="37"/>
  <c r="B12" i="37"/>
  <c r="B13" i="37"/>
  <c r="B14" i="37"/>
  <c r="B11" i="37"/>
  <c r="B15" i="37" l="1"/>
  <c r="Q408" i="2" l="1"/>
  <c r="Q407" i="2"/>
  <c r="Q406" i="2"/>
  <c r="Q405" i="2"/>
  <c r="Q404" i="2"/>
  <c r="Q402" i="2"/>
  <c r="Q401" i="2"/>
  <c r="Q400" i="2"/>
  <c r="Q395" i="2"/>
  <c r="Q394" i="2"/>
  <c r="Q393" i="2"/>
  <c r="Q392" i="2"/>
  <c r="Q391" i="2"/>
  <c r="Q390" i="2"/>
  <c r="Q389" i="2"/>
  <c r="Q388" i="2"/>
  <c r="Q387" i="2"/>
  <c r="Q384" i="2"/>
  <c r="Q383" i="2"/>
  <c r="Q382" i="2"/>
  <c r="Q381" i="2"/>
  <c r="Q380" i="2"/>
  <c r="Q379" i="2"/>
  <c r="Q377" i="2"/>
  <c r="Q373" i="2"/>
  <c r="Q372" i="2"/>
  <c r="Q370" i="2"/>
  <c r="Q369" i="2"/>
  <c r="Q368" i="2"/>
  <c r="Q367" i="2"/>
  <c r="Q366" i="2"/>
  <c r="Q365" i="2"/>
  <c r="Q364" i="2"/>
  <c r="Q363" i="2"/>
  <c r="Q362" i="2"/>
  <c r="Q361" i="2"/>
  <c r="Q360" i="2"/>
  <c r="Q359" i="2"/>
  <c r="Q358" i="2"/>
  <c r="Q357" i="2"/>
  <c r="Q356" i="2"/>
  <c r="Q355" i="2"/>
  <c r="Q354" i="2"/>
  <c r="Q351" i="2"/>
  <c r="Q350" i="2"/>
  <c r="Q349" i="2"/>
  <c r="Q347" i="2"/>
  <c r="Q345" i="2"/>
  <c r="Q344" i="2"/>
  <c r="Q342" i="2"/>
  <c r="Q341" i="2"/>
  <c r="Q340" i="2"/>
  <c r="Q339" i="2"/>
  <c r="Q338" i="2"/>
  <c r="Q337" i="2"/>
  <c r="Q336" i="2"/>
  <c r="Q334" i="2"/>
  <c r="Q333" i="2"/>
  <c r="Q330" i="2"/>
  <c r="Q329" i="2"/>
  <c r="Q328" i="2"/>
  <c r="Q325" i="2"/>
  <c r="Q320" i="2"/>
  <c r="Q317" i="2"/>
  <c r="Q316" i="2"/>
  <c r="Q315" i="2"/>
  <c r="Q314" i="2"/>
  <c r="Q313" i="2"/>
  <c r="Q312" i="2"/>
  <c r="Q311" i="2"/>
  <c r="Q310" i="2"/>
  <c r="Q309" i="2"/>
  <c r="Q308" i="2"/>
  <c r="Q307" i="2"/>
  <c r="Q306" i="2"/>
  <c r="Q305" i="2"/>
  <c r="Q303" i="2"/>
  <c r="Q302" i="2"/>
  <c r="Q301" i="2"/>
  <c r="Q300" i="2"/>
  <c r="Q299" i="2"/>
  <c r="Q298" i="2"/>
  <c r="Q297" i="2"/>
  <c r="Q295" i="2"/>
  <c r="Q294" i="2"/>
  <c r="Q292" i="2"/>
  <c r="Q291" i="2"/>
  <c r="Q290" i="2"/>
  <c r="Q287" i="2"/>
  <c r="Q286" i="2"/>
  <c r="Q281" i="2"/>
  <c r="Q278" i="2"/>
  <c r="Q275" i="2"/>
  <c r="Q274" i="2"/>
  <c r="Q273" i="2"/>
  <c r="Q272" i="2"/>
  <c r="Q271" i="2"/>
  <c r="Q270" i="2"/>
  <c r="Q269" i="2"/>
  <c r="Q268" i="2"/>
  <c r="Q267" i="2"/>
  <c r="Q266" i="2"/>
  <c r="Q265" i="2"/>
  <c r="Q264" i="2"/>
  <c r="Q263" i="2"/>
  <c r="Q262" i="2"/>
  <c r="Q261" i="2"/>
  <c r="Q259" i="2"/>
  <c r="Q258" i="2"/>
  <c r="Q257" i="2"/>
  <c r="Q256" i="2"/>
  <c r="Q253" i="2"/>
  <c r="Q252" i="2"/>
  <c r="Q248" i="2"/>
  <c r="Q246" i="2"/>
  <c r="Q242" i="2"/>
  <c r="Q241" i="2"/>
  <c r="Q240" i="2"/>
  <c r="Q239" i="2"/>
  <c r="Q237" i="2"/>
  <c r="Q235" i="2"/>
  <c r="Q234" i="2"/>
  <c r="Q233" i="2"/>
  <c r="Q232" i="2"/>
  <c r="Q231" i="2"/>
  <c r="Q230" i="2"/>
  <c r="Q229" i="2"/>
  <c r="Q228" i="2"/>
  <c r="Q224" i="2"/>
  <c r="Q223" i="2"/>
  <c r="Q222" i="2"/>
  <c r="Q221" i="2"/>
  <c r="Q220" i="2"/>
  <c r="Q219" i="2"/>
  <c r="Q218" i="2"/>
  <c r="Q217" i="2"/>
  <c r="Q216" i="2"/>
  <c r="Q211" i="2"/>
  <c r="Q210" i="2"/>
  <c r="Q209" i="2"/>
  <c r="Q208" i="2"/>
  <c r="Q207" i="2"/>
  <c r="Q206" i="2"/>
  <c r="Q204" i="2"/>
  <c r="Q203" i="2"/>
  <c r="Q202" i="2"/>
  <c r="Q201" i="2"/>
  <c r="Q200" i="2"/>
  <c r="Q199" i="2"/>
  <c r="Q198" i="2"/>
  <c r="Q194" i="2"/>
  <c r="Q193" i="2"/>
  <c r="Q192" i="2"/>
  <c r="Q191" i="2"/>
  <c r="Q190" i="2"/>
  <c r="Q189" i="2"/>
  <c r="Q188" i="2"/>
  <c r="Q187" i="2"/>
  <c r="Q183" i="2"/>
  <c r="Q181" i="2"/>
  <c r="Q180" i="2"/>
  <c r="Q179" i="2"/>
  <c r="Q178" i="2"/>
  <c r="Q173" i="2"/>
  <c r="Q172" i="2"/>
  <c r="Q171" i="2"/>
  <c r="Q169" i="2"/>
  <c r="Q167" i="2"/>
  <c r="Q165" i="2"/>
  <c r="Q164" i="2"/>
  <c r="Q163" i="2"/>
  <c r="Q162" i="2"/>
  <c r="Q161" i="2"/>
  <c r="Q159" i="2"/>
  <c r="Q157" i="2"/>
  <c r="Q156" i="2"/>
  <c r="Q155" i="2"/>
  <c r="Q154" i="2"/>
  <c r="Q153" i="2"/>
  <c r="Q152" i="2"/>
  <c r="Q150" i="2"/>
  <c r="Q149" i="2"/>
  <c r="Q148" i="2"/>
  <c r="Q147" i="2"/>
  <c r="Q146" i="2"/>
  <c r="Q145" i="2"/>
  <c r="Q144" i="2"/>
  <c r="Q143" i="2"/>
  <c r="Q142" i="2"/>
  <c r="Q141" i="2"/>
  <c r="Q140" i="2"/>
  <c r="Q139" i="2"/>
  <c r="Q138" i="2"/>
  <c r="Q137" i="2"/>
  <c r="Q136" i="2"/>
  <c r="Q135" i="2"/>
  <c r="Q134" i="2"/>
  <c r="Q133" i="2"/>
  <c r="Q129" i="2"/>
  <c r="Q128" i="2"/>
  <c r="Q127" i="2"/>
  <c r="Q126" i="2"/>
  <c r="Q124" i="2"/>
  <c r="Q122" i="2"/>
  <c r="Q121" i="2"/>
  <c r="Q120" i="2"/>
  <c r="Q119" i="2"/>
  <c r="Q118" i="2"/>
  <c r="Q117" i="2"/>
  <c r="Q116" i="2"/>
  <c r="Q113" i="2"/>
  <c r="Q112" i="2"/>
  <c r="Q111" i="2"/>
  <c r="Q110" i="2"/>
  <c r="Q109" i="2"/>
  <c r="Q106" i="2"/>
  <c r="Q105" i="2"/>
  <c r="Q104" i="2"/>
  <c r="Q103" i="2"/>
  <c r="Q101" i="2"/>
  <c r="Q100" i="2"/>
  <c r="Q99" i="2"/>
  <c r="Q98" i="2"/>
  <c r="Q97" i="2"/>
  <c r="Q96" i="2"/>
  <c r="Q95" i="2"/>
  <c r="Q94" i="2"/>
  <c r="Q93" i="2"/>
  <c r="Q91" i="2"/>
  <c r="Q88" i="2"/>
  <c r="Q87" i="2"/>
  <c r="Q86" i="2"/>
  <c r="Q85" i="2"/>
  <c r="Q84" i="2"/>
  <c r="Q83" i="2"/>
  <c r="Q80" i="2"/>
  <c r="Q73" i="2"/>
  <c r="Q67" i="2"/>
  <c r="Q63" i="2"/>
  <c r="Q61" i="2"/>
  <c r="Q60" i="2"/>
  <c r="Q56" i="2"/>
  <c r="Q55" i="2"/>
  <c r="Q53" i="2"/>
  <c r="Q52" i="2"/>
  <c r="Q51" i="2"/>
  <c r="Q50" i="2"/>
  <c r="Q49" i="2"/>
  <c r="Q48" i="2"/>
  <c r="Q47" i="2"/>
  <c r="Q46" i="2"/>
  <c r="Q45" i="2"/>
  <c r="Q33" i="2"/>
  <c r="Q28" i="2"/>
  <c r="Q27" i="2"/>
  <c r="Q26" i="2"/>
  <c r="Q25" i="2"/>
  <c r="Q24" i="2"/>
  <c r="Q23" i="2"/>
  <c r="Q22" i="2"/>
  <c r="Q21" i="2"/>
  <c r="Q20" i="2"/>
  <c r="Q19" i="2"/>
  <c r="Q17" i="2"/>
  <c r="Q16" i="2"/>
  <c r="Q39" i="2"/>
  <c r="Q54" i="2"/>
  <c r="Q62" i="2"/>
  <c r="Q64" i="2"/>
  <c r="Q65" i="2"/>
  <c r="Q66" i="2"/>
  <c r="Q74" i="2"/>
  <c r="Q75" i="2"/>
  <c r="Q78" i="2"/>
  <c r="Q102" i="2"/>
  <c r="Q131" i="2"/>
  <c r="Q151" i="2"/>
  <c r="Q166" i="2"/>
  <c r="Q176" i="2"/>
  <c r="Q177" i="2"/>
  <c r="Q182" i="2"/>
  <c r="Q196" i="2"/>
  <c r="Q205" i="2"/>
  <c r="Q212" i="2"/>
  <c r="Q213" i="2"/>
  <c r="Q236" i="2"/>
  <c r="Q243" i="2"/>
  <c r="Q244" i="2"/>
  <c r="Q245" i="2"/>
  <c r="Q247" i="2"/>
  <c r="Q260" i="2"/>
  <c r="Q279" i="2"/>
  <c r="Q280" i="2"/>
  <c r="Q285" i="2"/>
  <c r="Q288" i="2"/>
  <c r="Q289" i="2"/>
  <c r="Q293" i="2"/>
  <c r="Q296" i="2"/>
  <c r="Q304" i="2"/>
  <c r="Q321" i="2"/>
  <c r="Q322" i="2"/>
  <c r="Q343" i="2"/>
  <c r="Q346" i="2"/>
  <c r="Q348" i="2"/>
  <c r="Q374" i="2"/>
  <c r="Q378" i="2"/>
  <c r="Q396" i="2"/>
  <c r="P75" i="2"/>
  <c r="P78" i="2"/>
  <c r="P166" i="2"/>
  <c r="P236" i="2"/>
  <c r="P243" i="2"/>
  <c r="P244" i="2"/>
  <c r="R74" i="2" l="1"/>
  <c r="P74" i="2" s="1"/>
  <c r="R75" i="2"/>
  <c r="R78" i="2"/>
  <c r="R166" i="2"/>
  <c r="R227" i="2"/>
  <c r="P227" i="2" s="1"/>
  <c r="R236" i="2"/>
  <c r="R243" i="2"/>
  <c r="R244" i="2"/>
  <c r="A6" i="28" l="1"/>
  <c r="A5" i="28"/>
  <c r="A3" i="28"/>
  <c r="T384" i="2" l="1"/>
  <c r="T330" i="2"/>
  <c r="T299" i="2"/>
  <c r="T244" i="2"/>
  <c r="T236" i="2"/>
  <c r="T225" i="2"/>
  <c r="T204" i="2"/>
  <c r="T185" i="2"/>
  <c r="T157" i="2"/>
  <c r="T96" i="2"/>
  <c r="T77" i="2"/>
  <c r="T70" i="2"/>
  <c r="T312" i="2"/>
  <c r="T195" i="2"/>
  <c r="T87" i="2"/>
  <c r="T45" i="2"/>
  <c r="T368" i="2"/>
  <c r="T329" i="2"/>
  <c r="T256" i="2"/>
  <c r="T243" i="2"/>
  <c r="T234" i="2"/>
  <c r="T224" i="2"/>
  <c r="T202" i="2"/>
  <c r="T171" i="2"/>
  <c r="T145" i="2"/>
  <c r="T91" i="2"/>
  <c r="T84" i="2"/>
  <c r="T75" i="2"/>
  <c r="T69" i="2"/>
  <c r="T246" i="2"/>
  <c r="T216" i="2"/>
  <c r="T101" i="2"/>
  <c r="T73" i="2"/>
  <c r="T355" i="2"/>
  <c r="T313" i="2"/>
  <c r="T255" i="2"/>
  <c r="T241" i="2"/>
  <c r="T233" i="2"/>
  <c r="T221" i="2"/>
  <c r="T201" i="2"/>
  <c r="T166" i="2"/>
  <c r="T124" i="2"/>
  <c r="T88" i="2"/>
  <c r="T79" i="2"/>
  <c r="T74" i="2"/>
  <c r="T67" i="2"/>
  <c r="T338" i="2"/>
  <c r="T238" i="2"/>
  <c r="T232" i="2"/>
  <c r="T165" i="2"/>
  <c r="T78" i="2"/>
  <c r="R39" i="2"/>
  <c r="P39" i="2" s="1"/>
  <c r="R65" i="2"/>
  <c r="P65" i="2" s="1"/>
  <c r="R108" i="2"/>
  <c r="R176" i="2"/>
  <c r="P176" i="2" s="1"/>
  <c r="R205" i="2"/>
  <c r="P205" i="2" s="1"/>
  <c r="R245" i="2"/>
  <c r="P245" i="2" s="1"/>
  <c r="R279" i="2"/>
  <c r="P279" i="2" s="1"/>
  <c r="R289" i="2"/>
  <c r="P289" i="2" s="1"/>
  <c r="R321" i="2"/>
  <c r="P321" i="2" s="1"/>
  <c r="R348" i="2"/>
  <c r="P348" i="2" s="1"/>
  <c r="R102" i="2"/>
  <c r="P102" i="2" s="1"/>
  <c r="R304" i="2"/>
  <c r="P304" i="2" s="1"/>
  <c r="R54" i="2"/>
  <c r="P54" i="2" s="1"/>
  <c r="R66" i="2"/>
  <c r="P66" i="2" s="1"/>
  <c r="R131" i="2"/>
  <c r="P131" i="2" s="1"/>
  <c r="R177" i="2"/>
  <c r="P177" i="2" s="1"/>
  <c r="R212" i="2"/>
  <c r="P212" i="2" s="1"/>
  <c r="R247" i="2"/>
  <c r="P247" i="2" s="1"/>
  <c r="R280" i="2"/>
  <c r="P280" i="2" s="1"/>
  <c r="R293" i="2"/>
  <c r="P293" i="2" s="1"/>
  <c r="R322" i="2"/>
  <c r="P322" i="2" s="1"/>
  <c r="R374" i="2"/>
  <c r="P374" i="2" s="1"/>
  <c r="R72" i="2"/>
  <c r="R196" i="2"/>
  <c r="P196" i="2" s="1"/>
  <c r="R260" i="2"/>
  <c r="P260" i="2" s="1"/>
  <c r="R346" i="2"/>
  <c r="P346" i="2" s="1"/>
  <c r="R62" i="2"/>
  <c r="P62" i="2" s="1"/>
  <c r="R71" i="2"/>
  <c r="R151" i="2"/>
  <c r="P151" i="2" s="1"/>
  <c r="R182" i="2"/>
  <c r="P182" i="2" s="1"/>
  <c r="R213" i="2"/>
  <c r="P213" i="2" s="1"/>
  <c r="R249" i="2"/>
  <c r="R285" i="2"/>
  <c r="P285" i="2" s="1"/>
  <c r="R296" i="2"/>
  <c r="P296" i="2" s="1"/>
  <c r="R343" i="2"/>
  <c r="P343" i="2" s="1"/>
  <c r="R378" i="2"/>
  <c r="P378" i="2" s="1"/>
  <c r="R64" i="2"/>
  <c r="P64" i="2" s="1"/>
  <c r="R215" i="2"/>
  <c r="R288" i="2"/>
  <c r="P288" i="2" s="1"/>
  <c r="R396" i="2"/>
  <c r="P396" i="2" s="1"/>
  <c r="R51" i="2"/>
  <c r="P51" i="2" s="1"/>
  <c r="T382" i="2"/>
  <c r="T386" i="2"/>
  <c r="T390" i="2"/>
  <c r="T394" i="2"/>
  <c r="T398" i="2"/>
  <c r="T402" i="2"/>
  <c r="T406" i="2"/>
  <c r="T410" i="2"/>
  <c r="T376" i="2"/>
  <c r="T12" i="2"/>
  <c r="T16" i="2"/>
  <c r="T20" i="2"/>
  <c r="T24" i="2"/>
  <c r="T28" i="2"/>
  <c r="T32" i="2"/>
  <c r="T36" i="2"/>
  <c r="T40" i="2"/>
  <c r="T44" i="2"/>
  <c r="T48" i="2"/>
  <c r="T52" i="2"/>
  <c r="T56" i="2"/>
  <c r="T60" i="2"/>
  <c r="T64" i="2"/>
  <c r="T68" i="2"/>
  <c r="T72" i="2"/>
  <c r="T76" i="2"/>
  <c r="T80" i="2"/>
  <c r="T92" i="2"/>
  <c r="T100" i="2"/>
  <c r="T104" i="2"/>
  <c r="T108" i="2"/>
  <c r="T112" i="2"/>
  <c r="T116" i="2"/>
  <c r="T120" i="2"/>
  <c r="T128" i="2"/>
  <c r="T132" i="2"/>
  <c r="T136" i="2"/>
  <c r="T140" i="2"/>
  <c r="T144" i="2"/>
  <c r="T148" i="2"/>
  <c r="T152" i="2"/>
  <c r="T156" i="2"/>
  <c r="T160" i="2"/>
  <c r="T164" i="2"/>
  <c r="T168" i="2"/>
  <c r="T172" i="2"/>
  <c r="T176" i="2"/>
  <c r="T180" i="2"/>
  <c r="T184" i="2"/>
  <c r="T188" i="2"/>
  <c r="T192" i="2"/>
  <c r="T196" i="2"/>
  <c r="T200" i="2"/>
  <c r="T208" i="2"/>
  <c r="T212" i="2"/>
  <c r="T220" i="2"/>
  <c r="T228" i="2"/>
  <c r="T240" i="2"/>
  <c r="T248" i="2"/>
  <c r="T252" i="2"/>
  <c r="T260" i="2"/>
  <c r="T264" i="2"/>
  <c r="T268" i="2"/>
  <c r="T272" i="2"/>
  <c r="T276" i="2"/>
  <c r="T280" i="2"/>
  <c r="T284" i="2"/>
  <c r="T288" i="2"/>
  <c r="T379" i="2"/>
  <c r="T389" i="2"/>
  <c r="T395" i="2"/>
  <c r="T400" i="2"/>
  <c r="T405" i="2"/>
  <c r="T378" i="2"/>
  <c r="T11" i="2"/>
  <c r="T17" i="2"/>
  <c r="T22" i="2"/>
  <c r="T27" i="2"/>
  <c r="T33" i="2"/>
  <c r="T38" i="2"/>
  <c r="T43" i="2"/>
  <c r="T49" i="2"/>
  <c r="T54" i="2"/>
  <c r="T59" i="2"/>
  <c r="T65" i="2"/>
  <c r="T81" i="2"/>
  <c r="T86" i="2"/>
  <c r="T97" i="2"/>
  <c r="T102" i="2"/>
  <c r="T107" i="2"/>
  <c r="T113" i="2"/>
  <c r="T118" i="2"/>
  <c r="T123" i="2"/>
  <c r="T129" i="2"/>
  <c r="T134" i="2"/>
  <c r="T139" i="2"/>
  <c r="T150" i="2"/>
  <c r="T155" i="2"/>
  <c r="T161" i="2"/>
  <c r="T177" i="2"/>
  <c r="T182" i="2"/>
  <c r="T187" i="2"/>
  <c r="T193" i="2"/>
  <c r="T198" i="2"/>
  <c r="T203" i="2"/>
  <c r="T209" i="2"/>
  <c r="T214" i="2"/>
  <c r="T219" i="2"/>
  <c r="T230" i="2"/>
  <c r="T235" i="2"/>
  <c r="T251" i="2"/>
  <c r="T257" i="2"/>
  <c r="T262" i="2"/>
  <c r="T267" i="2"/>
  <c r="T273" i="2"/>
  <c r="T278" i="2"/>
  <c r="T283" i="2"/>
  <c r="T289" i="2"/>
  <c r="T293" i="2"/>
  <c r="T297" i="2"/>
  <c r="T301" i="2"/>
  <c r="T305" i="2"/>
  <c r="T309" i="2"/>
  <c r="T317" i="2"/>
  <c r="T321" i="2"/>
  <c r="T325" i="2"/>
  <c r="T333" i="2"/>
  <c r="T337" i="2"/>
  <c r="T341" i="2"/>
  <c r="T345" i="2"/>
  <c r="T349" i="2"/>
  <c r="T353" i="2"/>
  <c r="T357" i="2"/>
  <c r="T361" i="2"/>
  <c r="T365" i="2"/>
  <c r="T369" i="2"/>
  <c r="T373" i="2"/>
  <c r="T380" i="2"/>
  <c r="T385" i="2"/>
  <c r="T391" i="2"/>
  <c r="T396" i="2"/>
  <c r="T401" i="2"/>
  <c r="T407" i="2"/>
  <c r="T375" i="2"/>
  <c r="T13" i="2"/>
  <c r="T18" i="2"/>
  <c r="T23" i="2"/>
  <c r="T29" i="2"/>
  <c r="T34" i="2"/>
  <c r="T39" i="2"/>
  <c r="T50" i="2"/>
  <c r="T55" i="2"/>
  <c r="T61" i="2"/>
  <c r="T66" i="2"/>
  <c r="T71" i="2"/>
  <c r="T82" i="2"/>
  <c r="T93" i="2"/>
  <c r="T98" i="2"/>
  <c r="T103" i="2"/>
  <c r="T109" i="2"/>
  <c r="T114" i="2"/>
  <c r="T119" i="2"/>
  <c r="T125" i="2"/>
  <c r="T130" i="2"/>
  <c r="T135" i="2"/>
  <c r="T141" i="2"/>
  <c r="T146" i="2"/>
  <c r="T151" i="2"/>
  <c r="T162" i="2"/>
  <c r="T167" i="2"/>
  <c r="T173" i="2"/>
  <c r="T178" i="2"/>
  <c r="T183" i="2"/>
  <c r="T189" i="2"/>
  <c r="T194" i="2"/>
  <c r="T199" i="2"/>
  <c r="T205" i="2"/>
  <c r="T210" i="2"/>
  <c r="T215" i="2"/>
  <c r="T226" i="2"/>
  <c r="T231" i="2"/>
  <c r="T237" i="2"/>
  <c r="T242" i="2"/>
  <c r="T247" i="2"/>
  <c r="T253" i="2"/>
  <c r="T258" i="2"/>
  <c r="T263" i="2"/>
  <c r="T269" i="2"/>
  <c r="T274" i="2"/>
  <c r="T279" i="2"/>
  <c r="T285" i="2"/>
  <c r="T290" i="2"/>
  <c r="T294" i="2"/>
  <c r="T298" i="2"/>
  <c r="T302" i="2"/>
  <c r="T306" i="2"/>
  <c r="T310" i="2"/>
  <c r="T314" i="2"/>
  <c r="T318" i="2"/>
  <c r="T322" i="2"/>
  <c r="T326" i="2"/>
  <c r="T334" i="2"/>
  <c r="T342" i="2"/>
  <c r="T346" i="2"/>
  <c r="T350" i="2"/>
  <c r="T354" i="2"/>
  <c r="T358" i="2"/>
  <c r="T362" i="2"/>
  <c r="T366" i="2"/>
  <c r="T370" i="2"/>
  <c r="T10" i="2"/>
  <c r="T381" i="2"/>
  <c r="T392" i="2"/>
  <c r="T403" i="2"/>
  <c r="T377" i="2"/>
  <c r="T19" i="2"/>
  <c r="T30" i="2"/>
  <c r="T41" i="2"/>
  <c r="T51" i="2"/>
  <c r="T62" i="2"/>
  <c r="T94" i="2"/>
  <c r="T105" i="2"/>
  <c r="T115" i="2"/>
  <c r="T126" i="2"/>
  <c r="T137" i="2"/>
  <c r="T147" i="2"/>
  <c r="T158" i="2"/>
  <c r="T169" i="2"/>
  <c r="T179" i="2"/>
  <c r="T190" i="2"/>
  <c r="T211" i="2"/>
  <c r="T222" i="2"/>
  <c r="T254" i="2"/>
  <c r="T265" i="2"/>
  <c r="T275" i="2"/>
  <c r="T286" i="2"/>
  <c r="T295" i="2"/>
  <c r="T303" i="2"/>
  <c r="T311" i="2"/>
  <c r="T319" i="2"/>
  <c r="T327" i="2"/>
  <c r="T335" i="2"/>
  <c r="T343" i="2"/>
  <c r="T351" i="2"/>
  <c r="T359" i="2"/>
  <c r="T367" i="2"/>
  <c r="T383" i="2"/>
  <c r="T393" i="2"/>
  <c r="T404" i="2"/>
  <c r="T374" i="2"/>
  <c r="T21" i="2"/>
  <c r="T31" i="2"/>
  <c r="T42" i="2"/>
  <c r="T53" i="2"/>
  <c r="T63" i="2"/>
  <c r="T95" i="2"/>
  <c r="T106" i="2"/>
  <c r="T117" i="2"/>
  <c r="T127" i="2"/>
  <c r="T138" i="2"/>
  <c r="T149" i="2"/>
  <c r="T159" i="2"/>
  <c r="T170" i="2"/>
  <c r="T181" i="2"/>
  <c r="T191" i="2"/>
  <c r="T213" i="2"/>
  <c r="T223" i="2"/>
  <c r="T245" i="2"/>
  <c r="T266" i="2"/>
  <c r="T277" i="2"/>
  <c r="T287" i="2"/>
  <c r="T296" i="2"/>
  <c r="T304" i="2"/>
  <c r="T320" i="2"/>
  <c r="T328" i="2"/>
  <c r="T336" i="2"/>
  <c r="T344" i="2"/>
  <c r="T352" i="2"/>
  <c r="T360" i="2"/>
  <c r="T387" i="2"/>
  <c r="T397" i="2"/>
  <c r="T408" i="2"/>
  <c r="T14" i="2"/>
  <c r="T25" i="2"/>
  <c r="T35" i="2"/>
  <c r="T46" i="2"/>
  <c r="T57" i="2"/>
  <c r="T89" i="2"/>
  <c r="T99" i="2"/>
  <c r="T110" i="2"/>
  <c r="T121" i="2"/>
  <c r="T131" i="2"/>
  <c r="T142" i="2"/>
  <c r="T153" i="2"/>
  <c r="T163" i="2"/>
  <c r="T174" i="2"/>
  <c r="T206" i="2"/>
  <c r="T217" i="2"/>
  <c r="T227" i="2"/>
  <c r="T249" i="2"/>
  <c r="T259" i="2"/>
  <c r="T270" i="2"/>
  <c r="T281" i="2"/>
  <c r="T291" i="2"/>
  <c r="T307" i="2"/>
  <c r="T315" i="2"/>
  <c r="T323" i="2"/>
  <c r="T331" i="2"/>
  <c r="T339" i="2"/>
  <c r="T347" i="2"/>
  <c r="T363" i="2"/>
  <c r="T371" i="2"/>
  <c r="T388" i="2"/>
  <c r="T399" i="2"/>
  <c r="T409" i="2"/>
  <c r="T15" i="2"/>
  <c r="T26" i="2"/>
  <c r="T37" i="2"/>
  <c r="T47" i="2"/>
  <c r="T58" i="2"/>
  <c r="T90" i="2"/>
  <c r="T111" i="2"/>
  <c r="T122" i="2"/>
  <c r="T133" i="2"/>
  <c r="T143" i="2"/>
  <c r="T154" i="2"/>
  <c r="T175" i="2"/>
  <c r="T186" i="2"/>
  <c r="T197" i="2"/>
  <c r="T207" i="2"/>
  <c r="T218" i="2"/>
  <c r="T229" i="2"/>
  <c r="T239" i="2"/>
  <c r="T250" i="2"/>
  <c r="T261" i="2"/>
  <c r="T271" i="2"/>
  <c r="T282" i="2"/>
  <c r="T292" i="2"/>
  <c r="T300" i="2"/>
  <c r="T308" i="2"/>
  <c r="T316" i="2"/>
  <c r="T324" i="2"/>
  <c r="T332" i="2"/>
  <c r="T340" i="2"/>
  <c r="T348" i="2"/>
  <c r="T356" i="2"/>
  <c r="T364" i="2"/>
  <c r="T372" i="2"/>
  <c r="R20" i="2"/>
  <c r="P20" i="2" s="1"/>
  <c r="R52" i="2"/>
  <c r="P52" i="2" s="1"/>
  <c r="R94" i="2"/>
  <c r="P94" i="2" s="1"/>
  <c r="R118" i="2"/>
  <c r="P118" i="2" s="1"/>
  <c r="R124" i="2"/>
  <c r="P124" i="2" s="1"/>
  <c r="R141" i="2"/>
  <c r="P141" i="2" s="1"/>
  <c r="R174" i="2"/>
  <c r="R181" i="2"/>
  <c r="P181" i="2" s="1"/>
  <c r="R190" i="2"/>
  <c r="P190" i="2" s="1"/>
  <c r="R209" i="2"/>
  <c r="P209" i="2" s="1"/>
  <c r="R224" i="2"/>
  <c r="P224" i="2" s="1"/>
  <c r="R23" i="2"/>
  <c r="P23" i="2" s="1"/>
  <c r="R98" i="2"/>
  <c r="P98" i="2" s="1"/>
  <c r="R111" i="2"/>
  <c r="P111" i="2" s="1"/>
  <c r="R120" i="2"/>
  <c r="P120" i="2" s="1"/>
  <c r="R126" i="2"/>
  <c r="P126" i="2" s="1"/>
  <c r="R143" i="2"/>
  <c r="P143" i="2" s="1"/>
  <c r="R175" i="2"/>
  <c r="R191" i="2"/>
  <c r="P191" i="2" s="1"/>
  <c r="R113" i="2"/>
  <c r="P113" i="2" s="1"/>
  <c r="R121" i="2"/>
  <c r="P121" i="2" s="1"/>
  <c r="R188" i="2"/>
  <c r="P188" i="2" s="1"/>
  <c r="R48" i="2"/>
  <c r="P48" i="2" s="1"/>
  <c r="R93" i="2"/>
  <c r="P93" i="2" s="1"/>
  <c r="R104" i="2"/>
  <c r="P104" i="2" s="1"/>
  <c r="R117" i="2"/>
  <c r="P117" i="2" s="1"/>
  <c r="R123" i="2"/>
  <c r="R139" i="2"/>
  <c r="P139" i="2" s="1"/>
  <c r="R189" i="2"/>
  <c r="P189" i="2" s="1"/>
  <c r="R18" i="2"/>
  <c r="P18" i="2" s="1"/>
  <c r="R50" i="2"/>
  <c r="P50" i="2" s="1"/>
  <c r="R82" i="2"/>
  <c r="R114" i="2"/>
  <c r="P114" i="2" s="1"/>
  <c r="R146" i="2"/>
  <c r="P146" i="2" s="1"/>
  <c r="R178" i="2"/>
  <c r="P178" i="2" s="1"/>
  <c r="R210" i="2"/>
  <c r="P210" i="2" s="1"/>
  <c r="R242" i="2"/>
  <c r="P242" i="2" s="1"/>
  <c r="R274" i="2"/>
  <c r="P274" i="2" s="1"/>
  <c r="R306" i="2"/>
  <c r="P306" i="2" s="1"/>
  <c r="R338" i="2"/>
  <c r="P338" i="2" s="1"/>
  <c r="R370" i="2"/>
  <c r="P370" i="2" s="1"/>
  <c r="R402" i="2"/>
  <c r="P402" i="2" s="1"/>
  <c r="R12" i="2"/>
  <c r="R15" i="2"/>
  <c r="R381" i="2"/>
  <c r="P381" i="2" s="1"/>
  <c r="R225" i="2"/>
  <c r="P225" i="2" s="1"/>
  <c r="R323" i="2"/>
  <c r="P323" i="2" s="1"/>
  <c r="R357" i="2"/>
  <c r="P357" i="2" s="1"/>
  <c r="R326" i="2"/>
  <c r="R200" i="2"/>
  <c r="P200" i="2" s="1"/>
  <c r="R142" i="2"/>
  <c r="P142" i="2" s="1"/>
  <c r="R144" i="2"/>
  <c r="P144" i="2" s="1"/>
  <c r="R19" i="2"/>
  <c r="P19" i="2" s="1"/>
  <c r="R83" i="2"/>
  <c r="P83" i="2" s="1"/>
  <c r="R115" i="2"/>
  <c r="P115" i="2" s="1"/>
  <c r="R147" i="2"/>
  <c r="P147" i="2" s="1"/>
  <c r="R179" i="2"/>
  <c r="P179" i="2" s="1"/>
  <c r="R211" i="2"/>
  <c r="P211" i="2" s="1"/>
  <c r="R275" i="2"/>
  <c r="P275" i="2" s="1"/>
  <c r="R307" i="2"/>
  <c r="P307" i="2" s="1"/>
  <c r="R339" i="2"/>
  <c r="P339" i="2" s="1"/>
  <c r="R371" i="2"/>
  <c r="R403" i="2"/>
  <c r="R13" i="2"/>
  <c r="R376" i="2"/>
  <c r="R319" i="2"/>
  <c r="P319" i="2" s="1"/>
  <c r="R257" i="2"/>
  <c r="P257" i="2" s="1"/>
  <c r="R69" i="2"/>
  <c r="P69" i="2" s="1"/>
  <c r="R231" i="2"/>
  <c r="P231" i="2" s="1"/>
  <c r="R264" i="2"/>
  <c r="P264" i="2" s="1"/>
  <c r="R138" i="2"/>
  <c r="P138" i="2" s="1"/>
  <c r="R362" i="2"/>
  <c r="P362" i="2" s="1"/>
  <c r="R172" i="2"/>
  <c r="P172" i="2" s="1"/>
  <c r="R365" i="2"/>
  <c r="P365" i="2" s="1"/>
  <c r="R84" i="2"/>
  <c r="P84" i="2" s="1"/>
  <c r="R116" i="2"/>
  <c r="P116" i="2" s="1"/>
  <c r="R148" i="2"/>
  <c r="P148" i="2" s="1"/>
  <c r="R180" i="2"/>
  <c r="P180" i="2" s="1"/>
  <c r="R276" i="2"/>
  <c r="R308" i="2"/>
  <c r="P308" i="2" s="1"/>
  <c r="R340" i="2"/>
  <c r="P340" i="2" s="1"/>
  <c r="R372" i="2"/>
  <c r="P372" i="2" s="1"/>
  <c r="R404" i="2"/>
  <c r="P404" i="2" s="1"/>
  <c r="R14" i="2"/>
  <c r="R277" i="2"/>
  <c r="R309" i="2"/>
  <c r="P309" i="2" s="1"/>
  <c r="R373" i="2"/>
  <c r="P373" i="2" s="1"/>
  <c r="R21" i="2"/>
  <c r="P21" i="2" s="1"/>
  <c r="R53" i="2"/>
  <c r="P53" i="2" s="1"/>
  <c r="R85" i="2"/>
  <c r="P85" i="2" s="1"/>
  <c r="R149" i="2"/>
  <c r="P149" i="2" s="1"/>
  <c r="R341" i="2"/>
  <c r="P341" i="2" s="1"/>
  <c r="R405" i="2"/>
  <c r="P405" i="2" s="1"/>
  <c r="R410" i="2"/>
  <c r="R286" i="2"/>
  <c r="P286" i="2" s="1"/>
  <c r="R354" i="2"/>
  <c r="P354" i="2" s="1"/>
  <c r="R324" i="2"/>
  <c r="P324" i="2" s="1"/>
  <c r="R167" i="2"/>
  <c r="P167" i="2" s="1"/>
  <c r="R137" i="2"/>
  <c r="P137" i="2" s="1"/>
  <c r="R331" i="2"/>
  <c r="R22" i="2"/>
  <c r="P22" i="2" s="1"/>
  <c r="R86" i="2"/>
  <c r="P86" i="2" s="1"/>
  <c r="R150" i="2"/>
  <c r="P150" i="2" s="1"/>
  <c r="R214" i="2"/>
  <c r="R246" i="2"/>
  <c r="P246" i="2" s="1"/>
  <c r="R278" i="2"/>
  <c r="P278" i="2" s="1"/>
  <c r="R310" i="2"/>
  <c r="P310" i="2" s="1"/>
  <c r="R342" i="2"/>
  <c r="P342" i="2" s="1"/>
  <c r="R406" i="2"/>
  <c r="P406" i="2" s="1"/>
  <c r="R16" i="2"/>
  <c r="P16" i="2" s="1"/>
  <c r="R312" i="2"/>
  <c r="P312" i="2" s="1"/>
  <c r="R316" i="2"/>
  <c r="P316" i="2" s="1"/>
  <c r="R351" i="2"/>
  <c r="P351" i="2" s="1"/>
  <c r="R353" i="2"/>
  <c r="R132" i="2"/>
  <c r="P132" i="2" s="1"/>
  <c r="R55" i="2"/>
  <c r="P55" i="2" s="1"/>
  <c r="R87" i="2"/>
  <c r="P87" i="2" s="1"/>
  <c r="R119" i="2"/>
  <c r="P119" i="2" s="1"/>
  <c r="R183" i="2"/>
  <c r="P183" i="2" s="1"/>
  <c r="R311" i="2"/>
  <c r="P311" i="2" s="1"/>
  <c r="R375" i="2"/>
  <c r="R407" i="2"/>
  <c r="P407" i="2" s="1"/>
  <c r="R344" i="2"/>
  <c r="P344" i="2" s="1"/>
  <c r="R380" i="2"/>
  <c r="P380" i="2" s="1"/>
  <c r="R223" i="2"/>
  <c r="P223" i="2" s="1"/>
  <c r="R161" i="2"/>
  <c r="P161" i="2" s="1"/>
  <c r="R355" i="2"/>
  <c r="P355" i="2" s="1"/>
  <c r="R197" i="2"/>
  <c r="P197" i="2" s="1"/>
  <c r="R262" i="2"/>
  <c r="P262" i="2" s="1"/>
  <c r="R232" i="2"/>
  <c r="P232" i="2" s="1"/>
  <c r="R24" i="2"/>
  <c r="P24" i="2" s="1"/>
  <c r="R56" i="2"/>
  <c r="P56" i="2" s="1"/>
  <c r="R88" i="2"/>
  <c r="P88" i="2" s="1"/>
  <c r="R152" i="2"/>
  <c r="P152" i="2" s="1"/>
  <c r="R184" i="2"/>
  <c r="R216" i="2"/>
  <c r="P216" i="2" s="1"/>
  <c r="R248" i="2"/>
  <c r="P248" i="2" s="1"/>
  <c r="R408" i="2"/>
  <c r="P408" i="2" s="1"/>
  <c r="R349" i="2"/>
  <c r="P349" i="2" s="1"/>
  <c r="R226" i="2"/>
  <c r="P226" i="2" s="1"/>
  <c r="R389" i="2"/>
  <c r="P389" i="2" s="1"/>
  <c r="R199" i="2"/>
  <c r="P199" i="2" s="1"/>
  <c r="R169" i="2"/>
  <c r="P169" i="2" s="1"/>
  <c r="R25" i="2"/>
  <c r="P25" i="2" s="1"/>
  <c r="R57" i="2"/>
  <c r="P57" i="2" s="1"/>
  <c r="R89" i="2"/>
  <c r="R153" i="2"/>
  <c r="P153" i="2" s="1"/>
  <c r="R185" i="2"/>
  <c r="P185" i="2" s="1"/>
  <c r="R217" i="2"/>
  <c r="P217" i="2" s="1"/>
  <c r="R281" i="2"/>
  <c r="P281" i="2" s="1"/>
  <c r="R313" i="2"/>
  <c r="P313" i="2" s="1"/>
  <c r="R345" i="2"/>
  <c r="P345" i="2" s="1"/>
  <c r="R377" i="2"/>
  <c r="P377" i="2" s="1"/>
  <c r="R409" i="2"/>
  <c r="R250" i="2"/>
  <c r="R314" i="2"/>
  <c r="P314" i="2" s="1"/>
  <c r="R317" i="2"/>
  <c r="P317" i="2" s="1"/>
  <c r="R255" i="2"/>
  <c r="P255" i="2" s="1"/>
  <c r="R26" i="2"/>
  <c r="P26" i="2" s="1"/>
  <c r="R58" i="2"/>
  <c r="P58" i="2" s="1"/>
  <c r="R90" i="2"/>
  <c r="R122" i="2"/>
  <c r="P122" i="2" s="1"/>
  <c r="R154" i="2"/>
  <c r="P154" i="2" s="1"/>
  <c r="R186" i="2"/>
  <c r="R218" i="2"/>
  <c r="P218" i="2" s="1"/>
  <c r="R282" i="2"/>
  <c r="P282" i="2" s="1"/>
  <c r="R318" i="2"/>
  <c r="P318" i="2" s="1"/>
  <c r="R384" i="2"/>
  <c r="P384" i="2" s="1"/>
  <c r="R385" i="2"/>
  <c r="R133" i="2"/>
  <c r="P133" i="2" s="1"/>
  <c r="R390" i="2"/>
  <c r="P390" i="2" s="1"/>
  <c r="R360" i="2"/>
  <c r="P360" i="2" s="1"/>
  <c r="R106" i="2"/>
  <c r="P106" i="2" s="1"/>
  <c r="R266" i="2"/>
  <c r="P266" i="2" s="1"/>
  <c r="R332" i="2"/>
  <c r="R398" i="2"/>
  <c r="R367" i="2"/>
  <c r="P367" i="2" s="1"/>
  <c r="R10" i="2"/>
  <c r="R369" i="2"/>
  <c r="P369" i="2" s="1"/>
  <c r="R27" i="2"/>
  <c r="P27" i="2" s="1"/>
  <c r="R59" i="2"/>
  <c r="P59" i="2" s="1"/>
  <c r="R91" i="2"/>
  <c r="P91" i="2" s="1"/>
  <c r="R155" i="2"/>
  <c r="P155" i="2" s="1"/>
  <c r="R187" i="2"/>
  <c r="P187" i="2" s="1"/>
  <c r="R219" i="2"/>
  <c r="P219" i="2" s="1"/>
  <c r="R251" i="2"/>
  <c r="R283" i="2"/>
  <c r="P283" i="2" s="1"/>
  <c r="R315" i="2"/>
  <c r="P315" i="2" s="1"/>
  <c r="R347" i="2"/>
  <c r="P347" i="2" s="1"/>
  <c r="R379" i="2"/>
  <c r="P379" i="2" s="1"/>
  <c r="R252" i="2"/>
  <c r="P252" i="2" s="1"/>
  <c r="R350" i="2"/>
  <c r="P350" i="2" s="1"/>
  <c r="R28" i="2"/>
  <c r="P28" i="2" s="1"/>
  <c r="R60" i="2"/>
  <c r="P60" i="2" s="1"/>
  <c r="R92" i="2"/>
  <c r="R156" i="2"/>
  <c r="P156" i="2" s="1"/>
  <c r="R220" i="2"/>
  <c r="P220" i="2" s="1"/>
  <c r="R284" i="2"/>
  <c r="P284" i="2" s="1"/>
  <c r="R382" i="2"/>
  <c r="P382" i="2" s="1"/>
  <c r="R320" i="2"/>
  <c r="P320" i="2" s="1"/>
  <c r="R290" i="2"/>
  <c r="P290" i="2" s="1"/>
  <c r="R388" i="2"/>
  <c r="P388" i="2" s="1"/>
  <c r="R198" i="2"/>
  <c r="P198" i="2" s="1"/>
  <c r="R391" i="2"/>
  <c r="P391" i="2" s="1"/>
  <c r="R105" i="2"/>
  <c r="P105" i="2" s="1"/>
  <c r="R107" i="2"/>
  <c r="R29" i="2"/>
  <c r="P29" i="2" s="1"/>
  <c r="R61" i="2"/>
  <c r="P61" i="2" s="1"/>
  <c r="R125" i="2"/>
  <c r="R157" i="2"/>
  <c r="P157" i="2" s="1"/>
  <c r="R221" i="2"/>
  <c r="P221" i="2" s="1"/>
  <c r="R253" i="2"/>
  <c r="P253" i="2" s="1"/>
  <c r="R287" i="2"/>
  <c r="P287" i="2" s="1"/>
  <c r="R193" i="2"/>
  <c r="P193" i="2" s="1"/>
  <c r="R291" i="2"/>
  <c r="P291" i="2" s="1"/>
  <c r="R261" i="2"/>
  <c r="P261" i="2" s="1"/>
  <c r="R294" i="2"/>
  <c r="P294" i="2" s="1"/>
  <c r="R393" i="2"/>
  <c r="P393" i="2" s="1"/>
  <c r="R234" i="2"/>
  <c r="P234" i="2" s="1"/>
  <c r="R30" i="2"/>
  <c r="P30" i="2" s="1"/>
  <c r="R158" i="2"/>
  <c r="R222" i="2"/>
  <c r="P222" i="2" s="1"/>
  <c r="R254" i="2"/>
  <c r="P254" i="2" s="1"/>
  <c r="R352" i="2"/>
  <c r="R258" i="2"/>
  <c r="P258" i="2" s="1"/>
  <c r="R229" i="2"/>
  <c r="P229" i="2" s="1"/>
  <c r="R230" i="2"/>
  <c r="P230" i="2" s="1"/>
  <c r="R327" i="2"/>
  <c r="R202" i="2"/>
  <c r="P202" i="2" s="1"/>
  <c r="R31" i="2"/>
  <c r="P31" i="2" s="1"/>
  <c r="R63" i="2"/>
  <c r="P63" i="2" s="1"/>
  <c r="R95" i="2"/>
  <c r="P95" i="2" s="1"/>
  <c r="R127" i="2"/>
  <c r="P127" i="2" s="1"/>
  <c r="R159" i="2"/>
  <c r="P159" i="2" s="1"/>
  <c r="R383" i="2"/>
  <c r="P383" i="2" s="1"/>
  <c r="R386" i="2"/>
  <c r="R101" i="2"/>
  <c r="P101" i="2" s="1"/>
  <c r="R358" i="2"/>
  <c r="P358" i="2" s="1"/>
  <c r="R136" i="2"/>
  <c r="P136" i="2" s="1"/>
  <c r="R361" i="2"/>
  <c r="P361" i="2" s="1"/>
  <c r="R32" i="2"/>
  <c r="P32" i="2" s="1"/>
  <c r="R96" i="2"/>
  <c r="P96" i="2" s="1"/>
  <c r="R128" i="2"/>
  <c r="P128" i="2" s="1"/>
  <c r="R160" i="2"/>
  <c r="R192" i="2"/>
  <c r="P192" i="2" s="1"/>
  <c r="R256" i="2"/>
  <c r="P256" i="2" s="1"/>
  <c r="R387" i="2"/>
  <c r="P387" i="2" s="1"/>
  <c r="R165" i="2"/>
  <c r="P165" i="2" s="1"/>
  <c r="R135" i="2"/>
  <c r="P135" i="2" s="1"/>
  <c r="R73" i="2"/>
  <c r="P73" i="2" s="1"/>
  <c r="R171" i="2"/>
  <c r="P171" i="2" s="1"/>
  <c r="R271" i="2"/>
  <c r="P271" i="2" s="1"/>
  <c r="R368" i="2"/>
  <c r="P368" i="2" s="1"/>
  <c r="R33" i="2"/>
  <c r="P33" i="2" s="1"/>
  <c r="R97" i="2"/>
  <c r="P97" i="2" s="1"/>
  <c r="R129" i="2"/>
  <c r="P129" i="2" s="1"/>
  <c r="R356" i="2"/>
  <c r="P356" i="2" s="1"/>
  <c r="R295" i="2"/>
  <c r="P295" i="2" s="1"/>
  <c r="R329" i="2"/>
  <c r="P329" i="2" s="1"/>
  <c r="R363" i="2"/>
  <c r="P363" i="2" s="1"/>
  <c r="R173" i="2"/>
  <c r="P173" i="2" s="1"/>
  <c r="R207" i="2"/>
  <c r="P207" i="2" s="1"/>
  <c r="R34" i="2"/>
  <c r="P34" i="2" s="1"/>
  <c r="R130" i="2"/>
  <c r="P130" i="2" s="1"/>
  <c r="R162" i="2"/>
  <c r="P162" i="2" s="1"/>
  <c r="R194" i="2"/>
  <c r="P194" i="2" s="1"/>
  <c r="R164" i="2"/>
  <c r="P164" i="2" s="1"/>
  <c r="R70" i="2"/>
  <c r="P70" i="2" s="1"/>
  <c r="R359" i="2"/>
  <c r="P359" i="2" s="1"/>
  <c r="R392" i="2"/>
  <c r="P392" i="2" s="1"/>
  <c r="R170" i="2"/>
  <c r="P170" i="2" s="1"/>
  <c r="R203" i="2"/>
  <c r="P203" i="2" s="1"/>
  <c r="R364" i="2"/>
  <c r="P364" i="2" s="1"/>
  <c r="R397" i="2"/>
  <c r="R35" i="2"/>
  <c r="R67" i="2"/>
  <c r="P67" i="2" s="1"/>
  <c r="R99" i="2"/>
  <c r="P99" i="2" s="1"/>
  <c r="R163" i="2"/>
  <c r="P163" i="2" s="1"/>
  <c r="R195" i="2"/>
  <c r="P195" i="2" s="1"/>
  <c r="R259" i="2"/>
  <c r="P259" i="2" s="1"/>
  <c r="R228" i="2"/>
  <c r="P228" i="2" s="1"/>
  <c r="R325" i="2"/>
  <c r="P325" i="2" s="1"/>
  <c r="R263" i="2"/>
  <c r="P263" i="2" s="1"/>
  <c r="R328" i="2"/>
  <c r="P328" i="2" s="1"/>
  <c r="R265" i="2"/>
  <c r="P265" i="2" s="1"/>
  <c r="R330" i="2"/>
  <c r="P330" i="2" s="1"/>
  <c r="R235" i="2"/>
  <c r="P235" i="2" s="1"/>
  <c r="R268" i="2"/>
  <c r="P268" i="2" s="1"/>
  <c r="R333" i="2"/>
  <c r="P333" i="2" s="1"/>
  <c r="R366" i="2"/>
  <c r="P366" i="2" s="1"/>
  <c r="R239" i="2"/>
  <c r="P239" i="2" s="1"/>
  <c r="R240" i="2"/>
  <c r="P240" i="2" s="1"/>
  <c r="R337" i="2"/>
  <c r="P337" i="2" s="1"/>
  <c r="R36" i="2"/>
  <c r="R68" i="2"/>
  <c r="P68" i="2" s="1"/>
  <c r="R100" i="2"/>
  <c r="P100" i="2" s="1"/>
  <c r="R292" i="2"/>
  <c r="P292" i="2" s="1"/>
  <c r="R134" i="2"/>
  <c r="P134" i="2" s="1"/>
  <c r="R168" i="2"/>
  <c r="P168" i="2" s="1"/>
  <c r="R297" i="2"/>
  <c r="P297" i="2" s="1"/>
  <c r="R394" i="2"/>
  <c r="P394" i="2" s="1"/>
  <c r="R395" i="2"/>
  <c r="P395" i="2" s="1"/>
  <c r="R301" i="2"/>
  <c r="P301" i="2" s="1"/>
  <c r="R273" i="2"/>
  <c r="P273" i="2" s="1"/>
  <c r="R37" i="2"/>
  <c r="R201" i="2"/>
  <c r="P201" i="2" s="1"/>
  <c r="R267" i="2"/>
  <c r="P267" i="2" s="1"/>
  <c r="R269" i="2"/>
  <c r="P269" i="2" s="1"/>
  <c r="R206" i="2"/>
  <c r="P206" i="2" s="1"/>
  <c r="R80" i="2"/>
  <c r="P80" i="2" s="1"/>
  <c r="R401" i="2"/>
  <c r="P401" i="2" s="1"/>
  <c r="R38" i="2"/>
  <c r="R233" i="2"/>
  <c r="P233" i="2" s="1"/>
  <c r="R299" i="2"/>
  <c r="P299" i="2" s="1"/>
  <c r="R109" i="2"/>
  <c r="P109" i="2" s="1"/>
  <c r="R79" i="2"/>
  <c r="P79" i="2" s="1"/>
  <c r="R103" i="2"/>
  <c r="P103" i="2" s="1"/>
  <c r="R298" i="2"/>
  <c r="P298" i="2" s="1"/>
  <c r="R204" i="2"/>
  <c r="P204" i="2" s="1"/>
  <c r="R334" i="2"/>
  <c r="P334" i="2" s="1"/>
  <c r="R112" i="2"/>
  <c r="P112" i="2" s="1"/>
  <c r="R40" i="2"/>
  <c r="R300" i="2"/>
  <c r="P300" i="2" s="1"/>
  <c r="R145" i="2"/>
  <c r="P145" i="2" s="1"/>
  <c r="R41" i="2"/>
  <c r="R302" i="2"/>
  <c r="P302" i="2" s="1"/>
  <c r="R303" i="2"/>
  <c r="P303" i="2" s="1"/>
  <c r="R81" i="2"/>
  <c r="R42" i="2"/>
  <c r="R238" i="2"/>
  <c r="P238" i="2" s="1"/>
  <c r="R208" i="2"/>
  <c r="P208" i="2" s="1"/>
  <c r="R43" i="2"/>
  <c r="R46" i="2"/>
  <c r="P46" i="2" s="1"/>
  <c r="R399" i="2"/>
  <c r="R336" i="2"/>
  <c r="P336" i="2" s="1"/>
  <c r="R241" i="2"/>
  <c r="P241" i="2" s="1"/>
  <c r="R44" i="2"/>
  <c r="R76" i="2"/>
  <c r="P76" i="2" s="1"/>
  <c r="R140" i="2"/>
  <c r="P140" i="2" s="1"/>
  <c r="R110" i="2"/>
  <c r="P110" i="2" s="1"/>
  <c r="R45" i="2"/>
  <c r="P45" i="2" s="1"/>
  <c r="R77" i="2"/>
  <c r="P77" i="2" s="1"/>
  <c r="R237" i="2"/>
  <c r="P237" i="2" s="1"/>
  <c r="R270" i="2"/>
  <c r="P270" i="2" s="1"/>
  <c r="R335" i="2"/>
  <c r="R272" i="2"/>
  <c r="P272" i="2" s="1"/>
  <c r="R305" i="2"/>
  <c r="P305" i="2" s="1"/>
  <c r="R47" i="2"/>
  <c r="P47" i="2" s="1"/>
  <c r="R11" i="2"/>
  <c r="R400" i="2"/>
  <c r="P400" i="2" s="1"/>
  <c r="R49" i="2"/>
  <c r="P49" i="2" s="1"/>
  <c r="I33" i="38"/>
  <c r="I29" i="38"/>
  <c r="J29" i="38"/>
  <c r="K29" i="38"/>
  <c r="L29" i="38"/>
  <c r="M29" i="38"/>
  <c r="N29" i="38"/>
  <c r="I30" i="38"/>
  <c r="J30" i="38"/>
  <c r="K30" i="38"/>
  <c r="L30" i="38"/>
  <c r="M30" i="38"/>
  <c r="N30" i="38"/>
  <c r="I31" i="38"/>
  <c r="J31" i="38"/>
  <c r="K31" i="38"/>
  <c r="L31" i="38"/>
  <c r="M31" i="38"/>
  <c r="N31" i="38"/>
  <c r="I32" i="38"/>
  <c r="J32" i="38"/>
  <c r="K32" i="38"/>
  <c r="L32" i="38"/>
  <c r="M32" i="38"/>
  <c r="N32" i="38"/>
  <c r="P403" i="2" l="1"/>
  <c r="P386" i="2"/>
  <c r="P399" i="2"/>
  <c r="P385" i="2"/>
  <c r="P81" i="2"/>
  <c r="P38" i="2"/>
  <c r="P327" i="2"/>
  <c r="P186" i="2"/>
  <c r="P331" i="2"/>
  <c r="P15" i="2"/>
  <c r="P82" i="2"/>
  <c r="P35" i="2"/>
  <c r="P92" i="2"/>
  <c r="P332" i="2"/>
  <c r="P250" i="2"/>
  <c r="P184" i="2"/>
  <c r="P276" i="2"/>
  <c r="P12" i="2"/>
  <c r="P123" i="2"/>
  <c r="P174" i="2"/>
  <c r="P249" i="2"/>
  <c r="P71" i="2"/>
  <c r="P352" i="2"/>
  <c r="P13" i="2"/>
  <c r="P40" i="2"/>
  <c r="P36" i="2"/>
  <c r="P107" i="2"/>
  <c r="P251" i="2"/>
  <c r="P89" i="2"/>
  <c r="P353" i="2"/>
  <c r="P175" i="2"/>
  <c r="P72" i="2"/>
  <c r="P108" i="2"/>
  <c r="P43" i="2"/>
  <c r="P160" i="2"/>
  <c r="P214" i="2"/>
  <c r="P14" i="2"/>
  <c r="P11" i="2"/>
  <c r="P335" i="2"/>
  <c r="P44" i="2"/>
  <c r="P42" i="2"/>
  <c r="P41" i="2"/>
  <c r="P37" i="2"/>
  <c r="P158" i="2"/>
  <c r="P125" i="2"/>
  <c r="P90" i="2"/>
  <c r="P277" i="2"/>
  <c r="P326" i="2"/>
  <c r="P215" i="2"/>
  <c r="P397" i="2"/>
  <c r="P376" i="2"/>
  <c r="P398" i="2"/>
  <c r="P410" i="2"/>
  <c r="P409" i="2"/>
  <c r="P371" i="2"/>
  <c r="P375" i="2"/>
  <c r="E22" i="37" l="1"/>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R17" i="2" l="1"/>
  <c r="P17" i="2" s="1"/>
  <c r="P10" i="2"/>
  <c r="J34" i="38"/>
  <c r="I34" i="38"/>
  <c r="E12" i="38" s="1"/>
  <c r="M34" i="38"/>
  <c r="L34" i="38"/>
  <c r="I46" i="18"/>
  <c r="E12" i="18" s="1"/>
  <c r="N46" i="18"/>
  <c r="M46" i="18"/>
  <c r="N10" i="28"/>
  <c r="N25" i="38"/>
  <c r="M25" i="38"/>
  <c r="L25" i="38"/>
  <c r="K25" i="38"/>
  <c r="J25" i="38"/>
  <c r="B8" i="38"/>
  <c r="A8" i="38"/>
  <c r="A7" i="38"/>
  <c r="B6" i="38"/>
  <c r="A6" i="38"/>
  <c r="B5" i="38"/>
  <c r="A5" i="38"/>
  <c r="B4" i="38"/>
  <c r="A4" i="38"/>
  <c r="B3" i="38"/>
  <c r="A3" i="38"/>
  <c r="G14" i="35"/>
  <c r="G15" i="35"/>
  <c r="E15" i="35" s="1"/>
  <c r="G16" i="35"/>
  <c r="E16" i="35" s="1"/>
  <c r="G17" i="35"/>
  <c r="E17" i="35" s="1"/>
  <c r="G18" i="35"/>
  <c r="E18" i="35" s="1"/>
  <c r="G19" i="35"/>
  <c r="E19" i="35" s="1"/>
  <c r="G22" i="35"/>
  <c r="E22" i="35" s="1"/>
  <c r="G23" i="35"/>
  <c r="E23" i="35" s="1"/>
  <c r="G24" i="35"/>
  <c r="E24" i="35" s="1"/>
  <c r="G13" i="35"/>
  <c r="E13" i="35" s="1"/>
  <c r="H13" i="35" s="1"/>
  <c r="S8" i="2"/>
  <c r="C7" i="2"/>
  <c r="C6" i="2"/>
  <c r="C5" i="2"/>
  <c r="C3" i="2"/>
  <c r="B4" i="2"/>
  <c r="B5" i="2"/>
  <c r="B6" i="2"/>
  <c r="B7" i="2"/>
  <c r="B3" i="2"/>
  <c r="W363" i="2"/>
  <c r="W362" i="2"/>
  <c r="W361" i="2"/>
  <c r="W360" i="2"/>
  <c r="W359" i="2"/>
  <c r="W358" i="2"/>
  <c r="W357" i="2"/>
  <c r="W356" i="2"/>
  <c r="W355" i="2"/>
  <c r="W354" i="2"/>
  <c r="W353" i="2"/>
  <c r="W352" i="2"/>
  <c r="W351" i="2"/>
  <c r="W350" i="2"/>
  <c r="W349" i="2"/>
  <c r="W348" i="2"/>
  <c r="W347" i="2"/>
  <c r="W346" i="2"/>
  <c r="W345" i="2"/>
  <c r="W344" i="2"/>
  <c r="W343" i="2"/>
  <c r="W342" i="2"/>
  <c r="W341" i="2"/>
  <c r="W340" i="2"/>
  <c r="W339" i="2"/>
  <c r="W338" i="2"/>
  <c r="W337" i="2"/>
  <c r="W336" i="2"/>
  <c r="W335" i="2"/>
  <c r="W334" i="2"/>
  <c r="W333" i="2"/>
  <c r="W332" i="2"/>
  <c r="W331" i="2"/>
  <c r="W330" i="2"/>
  <c r="W329" i="2"/>
  <c r="W328" i="2"/>
  <c r="W327" i="2"/>
  <c r="W326" i="2"/>
  <c r="W325" i="2"/>
  <c r="W324" i="2"/>
  <c r="W323" i="2"/>
  <c r="W322" i="2"/>
  <c r="W321" i="2"/>
  <c r="W320" i="2"/>
  <c r="W319" i="2"/>
  <c r="W318" i="2"/>
  <c r="W317" i="2"/>
  <c r="W316" i="2"/>
  <c r="W315" i="2"/>
  <c r="W314" i="2"/>
  <c r="W313" i="2"/>
  <c r="W312" i="2"/>
  <c r="W311" i="2"/>
  <c r="W310" i="2"/>
  <c r="W309" i="2"/>
  <c r="W308" i="2"/>
  <c r="W307" i="2"/>
  <c r="W306" i="2"/>
  <c r="W305" i="2"/>
  <c r="W304" i="2"/>
  <c r="W303" i="2"/>
  <c r="W302" i="2"/>
  <c r="W301" i="2"/>
  <c r="W300" i="2"/>
  <c r="W299" i="2"/>
  <c r="W298" i="2"/>
  <c r="W297" i="2"/>
  <c r="W296" i="2"/>
  <c r="W295" i="2"/>
  <c r="W294" i="2"/>
  <c r="W293" i="2"/>
  <c r="W292" i="2"/>
  <c r="W291" i="2"/>
  <c r="W290" i="2"/>
  <c r="W289" i="2"/>
  <c r="W288" i="2"/>
  <c r="W287" i="2"/>
  <c r="W286" i="2"/>
  <c r="W285" i="2"/>
  <c r="W284" i="2"/>
  <c r="W283" i="2"/>
  <c r="W282" i="2"/>
  <c r="W281" i="2"/>
  <c r="W280" i="2"/>
  <c r="W279" i="2"/>
  <c r="W278" i="2"/>
  <c r="W277" i="2"/>
  <c r="W276" i="2"/>
  <c r="W275" i="2"/>
  <c r="W274" i="2"/>
  <c r="W273" i="2"/>
  <c r="W272" i="2"/>
  <c r="W271" i="2"/>
  <c r="W270" i="2"/>
  <c r="W269" i="2"/>
  <c r="W268" i="2"/>
  <c r="W267" i="2"/>
  <c r="W266" i="2"/>
  <c r="W265" i="2"/>
  <c r="W264" i="2"/>
  <c r="W263" i="2"/>
  <c r="W262" i="2"/>
  <c r="W261" i="2"/>
  <c r="W260" i="2"/>
  <c r="W259" i="2"/>
  <c r="W258" i="2"/>
  <c r="W257" i="2"/>
  <c r="W256" i="2"/>
  <c r="W255" i="2"/>
  <c r="W254" i="2"/>
  <c r="W253" i="2"/>
  <c r="W252" i="2"/>
  <c r="W251" i="2"/>
  <c r="W250" i="2"/>
  <c r="W249" i="2"/>
  <c r="W248" i="2"/>
  <c r="W247" i="2"/>
  <c r="W246" i="2"/>
  <c r="W245" i="2"/>
  <c r="W244" i="2"/>
  <c r="W243" i="2"/>
  <c r="W242" i="2"/>
  <c r="W241" i="2"/>
  <c r="W240" i="2"/>
  <c r="W239" i="2"/>
  <c r="W238" i="2"/>
  <c r="W237" i="2"/>
  <c r="W236" i="2"/>
  <c r="W235" i="2"/>
  <c r="W234" i="2"/>
  <c r="W233" i="2"/>
  <c r="W232" i="2"/>
  <c r="W231" i="2"/>
  <c r="W230" i="2"/>
  <c r="W229" i="2"/>
  <c r="W228" i="2"/>
  <c r="W227" i="2"/>
  <c r="W226" i="2"/>
  <c r="W225" i="2"/>
  <c r="W224" i="2"/>
  <c r="W223" i="2"/>
  <c r="W222" i="2"/>
  <c r="W221" i="2"/>
  <c r="W220" i="2"/>
  <c r="W219" i="2"/>
  <c r="W218" i="2"/>
  <c r="W217" i="2"/>
  <c r="W216" i="2"/>
  <c r="W215" i="2"/>
  <c r="W214" i="2"/>
  <c r="W213" i="2"/>
  <c r="W212" i="2"/>
  <c r="W211" i="2"/>
  <c r="W210" i="2"/>
  <c r="W209" i="2"/>
  <c r="W208" i="2"/>
  <c r="W207" i="2"/>
  <c r="W206" i="2"/>
  <c r="W205" i="2"/>
  <c r="W204" i="2"/>
  <c r="W203" i="2"/>
  <c r="W202" i="2"/>
  <c r="W201" i="2"/>
  <c r="W200" i="2"/>
  <c r="W199" i="2"/>
  <c r="W198" i="2"/>
  <c r="W197" i="2"/>
  <c r="W196" i="2"/>
  <c r="W195" i="2"/>
  <c r="W194" i="2"/>
  <c r="W193" i="2"/>
  <c r="W192" i="2"/>
  <c r="W191" i="2"/>
  <c r="W190" i="2"/>
  <c r="W189" i="2"/>
  <c r="W188" i="2"/>
  <c r="W187" i="2"/>
  <c r="W186" i="2"/>
  <c r="W185" i="2"/>
  <c r="W184" i="2"/>
  <c r="W183" i="2"/>
  <c r="W182" i="2"/>
  <c r="W181" i="2"/>
  <c r="W180" i="2"/>
  <c r="W179" i="2"/>
  <c r="W178" i="2"/>
  <c r="W177" i="2"/>
  <c r="W176" i="2"/>
  <c r="W175" i="2"/>
  <c r="W174" i="2"/>
  <c r="W173" i="2"/>
  <c r="W172" i="2"/>
  <c r="W171" i="2"/>
  <c r="W170" i="2"/>
  <c r="W169" i="2"/>
  <c r="W168" i="2"/>
  <c r="W167" i="2"/>
  <c r="W166" i="2"/>
  <c r="W165" i="2"/>
  <c r="W164" i="2"/>
  <c r="W163" i="2"/>
  <c r="W162" i="2"/>
  <c r="W161" i="2"/>
  <c r="W160" i="2"/>
  <c r="W159" i="2"/>
  <c r="W158" i="2"/>
  <c r="W157" i="2"/>
  <c r="W156" i="2"/>
  <c r="W155" i="2"/>
  <c r="W154" i="2"/>
  <c r="W153" i="2"/>
  <c r="W152" i="2"/>
  <c r="W151" i="2"/>
  <c r="W150" i="2"/>
  <c r="W149" i="2"/>
  <c r="W148" i="2"/>
  <c r="W147" i="2"/>
  <c r="W146" i="2"/>
  <c r="W145" i="2"/>
  <c r="W144" i="2"/>
  <c r="W143" i="2"/>
  <c r="W142" i="2"/>
  <c r="W141" i="2"/>
  <c r="W140" i="2"/>
  <c r="W139" i="2"/>
  <c r="W138" i="2"/>
  <c r="W137" i="2"/>
  <c r="W136" i="2"/>
  <c r="W135" i="2"/>
  <c r="W134" i="2"/>
  <c r="W133" i="2"/>
  <c r="W132" i="2"/>
  <c r="W131" i="2"/>
  <c r="W130" i="2"/>
  <c r="W129" i="2"/>
  <c r="W128" i="2"/>
  <c r="W127" i="2"/>
  <c r="W126" i="2"/>
  <c r="W125" i="2"/>
  <c r="W124" i="2"/>
  <c r="W123" i="2"/>
  <c r="W122" i="2"/>
  <c r="W121" i="2"/>
  <c r="W120" i="2"/>
  <c r="W119" i="2"/>
  <c r="W118" i="2"/>
  <c r="W117" i="2"/>
  <c r="W116" i="2"/>
  <c r="W115" i="2"/>
  <c r="W114" i="2"/>
  <c r="W113" i="2"/>
  <c r="W112" i="2"/>
  <c r="W111" i="2"/>
  <c r="W110" i="2"/>
  <c r="W109" i="2"/>
  <c r="W108" i="2"/>
  <c r="W107" i="2"/>
  <c r="W106" i="2"/>
  <c r="W105" i="2"/>
  <c r="W104" i="2"/>
  <c r="W103" i="2"/>
  <c r="W102" i="2"/>
  <c r="W101" i="2"/>
  <c r="W100" i="2"/>
  <c r="W99" i="2"/>
  <c r="W98" i="2"/>
  <c r="W97" i="2"/>
  <c r="W96" i="2"/>
  <c r="W95" i="2"/>
  <c r="W94" i="2"/>
  <c r="W93" i="2"/>
  <c r="W92" i="2"/>
  <c r="W91" i="2"/>
  <c r="W90" i="2"/>
  <c r="W89" i="2"/>
  <c r="W88" i="2"/>
  <c r="W87" i="2"/>
  <c r="W86" i="2"/>
  <c r="W85" i="2"/>
  <c r="W84" i="2"/>
  <c r="W83" i="2"/>
  <c r="W82" i="2"/>
  <c r="W81" i="2"/>
  <c r="W80" i="2"/>
  <c r="W79" i="2"/>
  <c r="W78" i="2"/>
  <c r="W77" i="2"/>
  <c r="W76" i="2"/>
  <c r="W75" i="2"/>
  <c r="W74" i="2"/>
  <c r="W73" i="2"/>
  <c r="W72" i="2"/>
  <c r="W71" i="2"/>
  <c r="W70" i="2"/>
  <c r="W69" i="2"/>
  <c r="W68" i="2"/>
  <c r="W67" i="2"/>
  <c r="W66" i="2"/>
  <c r="W65" i="2"/>
  <c r="W64" i="2"/>
  <c r="W63" i="2"/>
  <c r="W62" i="2"/>
  <c r="W61" i="2"/>
  <c r="W60" i="2"/>
  <c r="W59" i="2"/>
  <c r="W58" i="2"/>
  <c r="W57" i="2"/>
  <c r="W56" i="2"/>
  <c r="W55" i="2"/>
  <c r="W54" i="2"/>
  <c r="W53" i="2"/>
  <c r="W52" i="2"/>
  <c r="W51" i="2"/>
  <c r="W50" i="2"/>
  <c r="W49" i="2"/>
  <c r="W48" i="2"/>
  <c r="W47" i="2"/>
  <c r="W46" i="2"/>
  <c r="W45" i="2"/>
  <c r="W44" i="2"/>
  <c r="W43" i="2"/>
  <c r="W42" i="2"/>
  <c r="W41" i="2"/>
  <c r="W40" i="2"/>
  <c r="W39" i="2"/>
  <c r="W38" i="2"/>
  <c r="W37" i="2"/>
  <c r="W36" i="2"/>
  <c r="W35" i="2"/>
  <c r="W34" i="2"/>
  <c r="W33" i="2"/>
  <c r="W32" i="2"/>
  <c r="W31" i="2"/>
  <c r="W30" i="2"/>
  <c r="W29" i="2"/>
  <c r="W28" i="2"/>
  <c r="W27" i="2"/>
  <c r="W26" i="2"/>
  <c r="W25" i="2"/>
  <c r="W24" i="2"/>
  <c r="W23" i="2"/>
  <c r="W22" i="2"/>
  <c r="W21" i="2"/>
  <c r="W20" i="2"/>
  <c r="W19" i="2"/>
  <c r="W18" i="2"/>
  <c r="Q18" i="2"/>
  <c r="W17" i="2"/>
  <c r="W16" i="2"/>
  <c r="W15" i="2"/>
  <c r="W11" i="2"/>
  <c r="W12" i="2"/>
  <c r="W13" i="2"/>
  <c r="W14" i="2"/>
  <c r="W10" i="2"/>
  <c r="B6" i="28"/>
  <c r="B5" i="28"/>
  <c r="B3" i="28"/>
  <c r="A7" i="34"/>
  <c r="A6" i="34"/>
  <c r="A5" i="34"/>
  <c r="A4" i="34"/>
  <c r="A3" i="34"/>
  <c r="A2" i="34"/>
  <c r="A8" i="35"/>
  <c r="A7" i="35"/>
  <c r="A6" i="35"/>
  <c r="A5" i="35"/>
  <c r="A4" i="35"/>
  <c r="A3" i="35"/>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4" i="35"/>
  <c r="B4" i="32"/>
  <c r="B8" i="35"/>
  <c r="B6" i="35"/>
  <c r="B5" i="35"/>
  <c r="B3" i="35"/>
  <c r="I25" i="35"/>
  <c r="L27" i="34"/>
  <c r="K27" i="34"/>
  <c r="J27" i="34"/>
  <c r="I27" i="34"/>
  <c r="F27" i="34"/>
  <c r="L26" i="34"/>
  <c r="K26" i="34"/>
  <c r="J26" i="34"/>
  <c r="I26" i="34"/>
  <c r="F26" i="34"/>
  <c r="L25" i="34"/>
  <c r="K25" i="34"/>
  <c r="J25" i="34"/>
  <c r="I25" i="34"/>
  <c r="F25" i="34"/>
  <c r="L24" i="34"/>
  <c r="K24" i="34"/>
  <c r="J24" i="34"/>
  <c r="N24" i="34" s="1"/>
  <c r="Q24" i="34" s="1"/>
  <c r="I24" i="34"/>
  <c r="F24" i="34"/>
  <c r="L23" i="34"/>
  <c r="K23" i="34"/>
  <c r="J23" i="34"/>
  <c r="I23" i="34"/>
  <c r="N23" i="34"/>
  <c r="Q23" i="34" s="1"/>
  <c r="F23" i="34"/>
  <c r="L22" i="34"/>
  <c r="K22" i="34"/>
  <c r="J22" i="34"/>
  <c r="I22" i="34"/>
  <c r="F22" i="34"/>
  <c r="L21" i="34"/>
  <c r="K21" i="34"/>
  <c r="J21" i="34"/>
  <c r="I21" i="34"/>
  <c r="F21" i="34"/>
  <c r="L20" i="34"/>
  <c r="K20" i="34"/>
  <c r="J20" i="34"/>
  <c r="I20" i="34"/>
  <c r="F20" i="34"/>
  <c r="L19" i="34"/>
  <c r="K19" i="34"/>
  <c r="J19" i="34"/>
  <c r="I19" i="34"/>
  <c r="F19" i="34"/>
  <c r="L18" i="34"/>
  <c r="K18" i="34"/>
  <c r="J18" i="34"/>
  <c r="I18" i="34"/>
  <c r="F18" i="34"/>
  <c r="L17" i="34"/>
  <c r="K17" i="34"/>
  <c r="J17" i="34"/>
  <c r="I17" i="34"/>
  <c r="F17" i="34"/>
  <c r="B7" i="34"/>
  <c r="B6" i="34"/>
  <c r="B5" i="34"/>
  <c r="B4" i="34"/>
  <c r="B3" i="34"/>
  <c r="A30" i="32" s="1"/>
  <c r="B2" i="34"/>
  <c r="P29" i="34"/>
  <c r="L16" i="34"/>
  <c r="K16" i="34"/>
  <c r="J16" i="34"/>
  <c r="I16" i="34"/>
  <c r="F16" i="34"/>
  <c r="L15" i="34"/>
  <c r="K15" i="34"/>
  <c r="J15" i="34"/>
  <c r="I15" i="34"/>
  <c r="F15" i="34"/>
  <c r="L14" i="34"/>
  <c r="K14" i="34"/>
  <c r="J14" i="34"/>
  <c r="I14" i="34"/>
  <c r="F14" i="34"/>
  <c r="L13" i="34"/>
  <c r="K13" i="34"/>
  <c r="J13" i="34"/>
  <c r="I13" i="34"/>
  <c r="N13" i="34" s="1"/>
  <c r="Q13" i="34" s="1"/>
  <c r="F13" i="34"/>
  <c r="L12" i="34"/>
  <c r="K12" i="34"/>
  <c r="J12" i="34"/>
  <c r="I12" i="34"/>
  <c r="N12" i="34" s="1"/>
  <c r="Q12" i="34" s="1"/>
  <c r="F12" i="34"/>
  <c r="B8" i="17"/>
  <c r="B7" i="17"/>
  <c r="B6" i="17"/>
  <c r="B5" i="17"/>
  <c r="B3" i="17"/>
  <c r="B7" i="18"/>
  <c r="B6" i="18"/>
  <c r="B5" i="18"/>
  <c r="B3" i="18"/>
  <c r="N33" i="18"/>
  <c r="M33" i="18"/>
  <c r="L33" i="18"/>
  <c r="K33" i="18"/>
  <c r="J33" i="18"/>
  <c r="I33" i="18"/>
  <c r="O33" i="18" s="1"/>
  <c r="B8" i="18"/>
  <c r="B4" i="28"/>
  <c r="C4" i="2"/>
  <c r="B4" i="18"/>
  <c r="B4" i="17"/>
  <c r="B41" i="17"/>
  <c r="B51" i="17" s="1"/>
  <c r="B52" i="17"/>
  <c r="S398" i="2" l="1"/>
  <c r="Q398" i="2" s="1"/>
  <c r="S386" i="2"/>
  <c r="Q386" i="2" s="1"/>
  <c r="S385" i="2"/>
  <c r="Q385" i="2" s="1"/>
  <c r="S38" i="2"/>
  <c r="Q38" i="2" s="1"/>
  <c r="S186" i="2"/>
  <c r="S15" i="2"/>
  <c r="S35" i="2"/>
  <c r="Q35" i="2" s="1"/>
  <c r="S332" i="2"/>
  <c r="Q332" i="2" s="1"/>
  <c r="S403" i="2"/>
  <c r="Q403" i="2" s="1"/>
  <c r="S399" i="2"/>
  <c r="Q399" i="2" s="1"/>
  <c r="S81" i="2"/>
  <c r="Q81" i="2" s="1"/>
  <c r="S327" i="2"/>
  <c r="Q327" i="2" s="1"/>
  <c r="S331" i="2"/>
  <c r="Q331" i="2" s="1"/>
  <c r="S82" i="2"/>
  <c r="Q82" i="2" s="1"/>
  <c r="S92" i="2"/>
  <c r="Q92" i="2" s="1"/>
  <c r="S250" i="2"/>
  <c r="Q250" i="2" s="1"/>
  <c r="S276" i="2"/>
  <c r="Q276" i="2" s="1"/>
  <c r="S123" i="2"/>
  <c r="S249" i="2"/>
  <c r="Q249" i="2" s="1"/>
  <c r="S352" i="2"/>
  <c r="Q352" i="2" s="1"/>
  <c r="S40" i="2"/>
  <c r="Q40" i="2" s="1"/>
  <c r="S107" i="2"/>
  <c r="S89" i="2"/>
  <c r="Q89" i="2" s="1"/>
  <c r="S175" i="2"/>
  <c r="Q175" i="2" s="1"/>
  <c r="S108" i="2"/>
  <c r="S160" i="2"/>
  <c r="Q160" i="2" s="1"/>
  <c r="S14" i="2"/>
  <c r="Q14" i="2" s="1"/>
  <c r="S335" i="2"/>
  <c r="Q335" i="2" s="1"/>
  <c r="S42" i="2"/>
  <c r="Q42" i="2" s="1"/>
  <c r="S37" i="2"/>
  <c r="S125" i="2"/>
  <c r="Q125" i="2" s="1"/>
  <c r="S277" i="2"/>
  <c r="Q277" i="2" s="1"/>
  <c r="S215" i="2"/>
  <c r="S184" i="2"/>
  <c r="Q184" i="2" s="1"/>
  <c r="S12" i="2"/>
  <c r="S174" i="2"/>
  <c r="Q174" i="2" s="1"/>
  <c r="S71" i="2"/>
  <c r="Q71" i="2" s="1"/>
  <c r="S13" i="2"/>
  <c r="S36" i="2"/>
  <c r="Q36" i="2" s="1"/>
  <c r="S251" i="2"/>
  <c r="Q251" i="2" s="1"/>
  <c r="S353" i="2"/>
  <c r="Q353" i="2" s="1"/>
  <c r="S72" i="2"/>
  <c r="Q72" i="2" s="1"/>
  <c r="S43" i="2"/>
  <c r="Q43" i="2" s="1"/>
  <c r="S214" i="2"/>
  <c r="Q214" i="2" s="1"/>
  <c r="S11" i="2"/>
  <c r="S44" i="2"/>
  <c r="S41" i="2"/>
  <c r="Q41" i="2" s="1"/>
  <c r="S158" i="2"/>
  <c r="Q158" i="2" s="1"/>
  <c r="S90" i="2"/>
  <c r="Q90" i="2" s="1"/>
  <c r="S326" i="2"/>
  <c r="Q326" i="2" s="1"/>
  <c r="N23" i="28"/>
  <c r="Q70" i="2"/>
  <c r="Q215" i="2"/>
  <c r="Q44" i="2"/>
  <c r="Q108" i="2"/>
  <c r="Q123" i="2"/>
  <c r="Q107" i="2"/>
  <c r="Q227" i="2"/>
  <c r="C12" i="37"/>
  <c r="C11" i="37"/>
  <c r="C13" i="37"/>
  <c r="C14" i="37"/>
  <c r="F20" i="37"/>
  <c r="F21" i="37"/>
  <c r="Q397" i="2"/>
  <c r="Q371" i="2"/>
  <c r="Q376" i="2"/>
  <c r="Q410" i="2"/>
  <c r="Q409" i="2"/>
  <c r="Q375" i="2"/>
  <c r="Q59" i="2"/>
  <c r="Q323" i="2"/>
  <c r="E14" i="35"/>
  <c r="H14" i="35" s="1"/>
  <c r="J14" i="35" s="1"/>
  <c r="H24" i="35"/>
  <c r="J24" i="35" s="1"/>
  <c r="H23" i="35"/>
  <c r="J23" i="35" s="1"/>
  <c r="H22" i="35"/>
  <c r="J22" i="35" s="1"/>
  <c r="H19" i="35"/>
  <c r="J19" i="35" s="1"/>
  <c r="H18" i="35"/>
  <c r="J18" i="35" s="1"/>
  <c r="H17" i="35"/>
  <c r="J17" i="35" s="1"/>
  <c r="H16" i="35"/>
  <c r="J16" i="35" s="1"/>
  <c r="F19" i="37" s="1"/>
  <c r="H15" i="35"/>
  <c r="Q37" i="2"/>
  <c r="Q69" i="2"/>
  <c r="Q197" i="2"/>
  <c r="Q68" i="2"/>
  <c r="Q132" i="2"/>
  <c r="Q324" i="2"/>
  <c r="Q283" i="2"/>
  <c r="Q284" i="2"/>
  <c r="Q168" i="2"/>
  <c r="Q57" i="2"/>
  <c r="Q185" i="2"/>
  <c r="Q58" i="2"/>
  <c r="Q170" i="2"/>
  <c r="Q186" i="2"/>
  <c r="Q282" i="2"/>
  <c r="Q31" i="2"/>
  <c r="Q79" i="2"/>
  <c r="Q255" i="2"/>
  <c r="Q319" i="2"/>
  <c r="Q29" i="2"/>
  <c r="Q30" i="2"/>
  <c r="Q318" i="2"/>
  <c r="Q238" i="2"/>
  <c r="Q32" i="2"/>
  <c r="Q77" i="2"/>
  <c r="Q76" i="2"/>
  <c r="Q225" i="2"/>
  <c r="Q254" i="2"/>
  <c r="Q34" i="2"/>
  <c r="Q114" i="2"/>
  <c r="Q130" i="2"/>
  <c r="Q226" i="2"/>
  <c r="Q15" i="2"/>
  <c r="Q115" i="2"/>
  <c r="Q195" i="2"/>
  <c r="N21" i="34"/>
  <c r="Q21" i="34" s="1"/>
  <c r="N22" i="34"/>
  <c r="Q22" i="34" s="1"/>
  <c r="N17" i="34"/>
  <c r="Q17" i="34" s="1"/>
  <c r="N18" i="34"/>
  <c r="Q18" i="34" s="1"/>
  <c r="N19" i="34"/>
  <c r="Q19" i="34" s="1"/>
  <c r="N14" i="34"/>
  <c r="Q14" i="34" s="1"/>
  <c r="N26" i="34"/>
  <c r="Q26" i="34" s="1"/>
  <c r="N27" i="34"/>
  <c r="Q27" i="34" s="1"/>
  <c r="N15" i="34"/>
  <c r="Q15" i="34" s="1"/>
  <c r="Q29" i="34" s="1"/>
  <c r="H30" i="32" s="1"/>
  <c r="N25" i="34"/>
  <c r="Q25" i="34" s="1"/>
  <c r="N20" i="34"/>
  <c r="Q20" i="34" s="1"/>
  <c r="N16" i="34"/>
  <c r="Q16" i="34" s="1"/>
  <c r="B49" i="17"/>
  <c r="B50" i="17"/>
  <c r="K34" i="38"/>
  <c r="J46" i="18"/>
  <c r="N34" i="38"/>
  <c r="L46" i="18"/>
  <c r="K46" i="18"/>
  <c r="J13" i="35"/>
  <c r="S10" i="2"/>
  <c r="Q10" i="2" s="1"/>
  <c r="Q13" i="2"/>
  <c r="Q11" i="2"/>
  <c r="D14" i="37" l="1"/>
  <c r="F14" i="37" s="1"/>
  <c r="F18" i="37"/>
  <c r="F22" i="37" s="1"/>
  <c r="D12" i="37"/>
  <c r="F12" i="37" s="1"/>
  <c r="C15" i="37"/>
  <c r="D13" i="37"/>
  <c r="F13" i="37" s="1"/>
  <c r="J15" i="35"/>
  <c r="H25" i="35"/>
  <c r="B53" i="17"/>
  <c r="E16" i="38"/>
  <c r="E18" i="38" s="1"/>
  <c r="E16" i="18"/>
  <c r="E19" i="18" s="1"/>
  <c r="Q12" i="2"/>
  <c r="D11" i="37" s="1"/>
  <c r="H28" i="32" l="1"/>
  <c r="H32" i="32" s="1"/>
  <c r="H33" i="32" s="1"/>
  <c r="D15" i="37"/>
  <c r="F11" i="37"/>
  <c r="E19" i="38"/>
  <c r="E20" i="38" s="1"/>
  <c r="E22" i="38" s="1"/>
  <c r="E18" i="18"/>
  <c r="E20" i="18" s="1"/>
  <c r="E22" i="18" l="1"/>
  <c r="H34" i="32"/>
  <c r="F15" i="37"/>
  <c r="E16" i="32" s="1"/>
  <c r="F14" i="32"/>
  <c r="I6" i="28"/>
  <c r="C29" i="17"/>
  <c r="C31" i="17" s="1"/>
  <c r="C34" i="17" s="1"/>
  <c r="C21" i="17" s="1"/>
  <c r="C24" i="17" s="1"/>
  <c r="E23" i="38" s="1"/>
  <c r="E24" i="38" s="1"/>
  <c r="F16" i="32" l="1"/>
  <c r="E26" i="38"/>
  <c r="E27" i="38" s="1"/>
  <c r="E23" i="18"/>
  <c r="E24" i="18" s="1"/>
  <c r="E26" i="18" l="1"/>
  <c r="E27" i="18" s="1"/>
  <c r="E33" i="38"/>
  <c r="E44" i="38" s="1"/>
  <c r="E33" i="18" l="1"/>
  <c r="E48" i="38"/>
  <c r="F36" i="38" l="1"/>
  <c r="F37" i="38"/>
  <c r="F38" i="38"/>
  <c r="F39" i="38"/>
  <c r="F40" i="38"/>
  <c r="F41" i="38"/>
  <c r="F42" i="38"/>
  <c r="E50" i="38"/>
  <c r="F35" i="38"/>
  <c r="E54" i="38"/>
  <c r="F20" i="38"/>
  <c r="F46" i="38"/>
  <c r="F27" i="38"/>
  <c r="E52" i="38"/>
  <c r="G16" i="32"/>
  <c r="F24" i="38"/>
  <c r="F33" i="38"/>
  <c r="F44" i="38"/>
  <c r="E44" i="18"/>
  <c r="D18" i="37" l="1"/>
  <c r="D19" i="37"/>
  <c r="H16" i="32"/>
  <c r="D20" i="37"/>
  <c r="D21" i="37"/>
  <c r="E56" i="38"/>
  <c r="F48" i="38"/>
  <c r="E48" i="18"/>
  <c r="F20" i="18" s="1"/>
  <c r="D22" i="37" l="1"/>
  <c r="E50" i="18"/>
  <c r="F36" i="18"/>
  <c r="F37" i="18"/>
  <c r="F38" i="18"/>
  <c r="F39" i="18"/>
  <c r="F40" i="18"/>
  <c r="F41" i="18"/>
  <c r="F42" i="18"/>
  <c r="F35" i="18"/>
  <c r="F43" i="18"/>
  <c r="E52" i="18"/>
  <c r="F46" i="18"/>
  <c r="G14" i="32"/>
  <c r="F24" i="18"/>
  <c r="F27" i="18"/>
  <c r="E54" i="18"/>
  <c r="F33" i="18"/>
  <c r="F44" i="18"/>
  <c r="B18" i="37" l="1"/>
  <c r="C18" i="37"/>
  <c r="C21" i="37"/>
  <c r="C19" i="37"/>
  <c r="C20" i="37"/>
  <c r="H14" i="32"/>
  <c r="H20" i="32" s="1"/>
  <c r="H36" i="32" s="1"/>
  <c r="B20" i="37"/>
  <c r="B19" i="37"/>
  <c r="B21" i="37"/>
  <c r="F48" i="18"/>
  <c r="H21" i="32" l="1"/>
  <c r="H22" i="32" s="1"/>
  <c r="G18" i="32"/>
  <c r="G20" i="37"/>
  <c r="H20" i="37" s="1"/>
  <c r="G21" i="37"/>
  <c r="H21" i="37" s="1"/>
  <c r="C22" i="37"/>
  <c r="G19" i="37"/>
  <c r="H19" i="37" s="1"/>
  <c r="B22" i="37"/>
  <c r="G18" i="37"/>
  <c r="H18" i="37" l="1"/>
  <c r="H22" i="37" s="1"/>
  <c r="G22" i="37"/>
  <c r="H37" i="32"/>
  <c r="H38" i="32" s="1"/>
</calcChain>
</file>

<file path=xl/sharedStrings.xml><?xml version="1.0" encoding="utf-8"?>
<sst xmlns="http://schemas.openxmlformats.org/spreadsheetml/2006/main" count="2762" uniqueCount="490">
  <si>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</si>
  <si>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</si>
  <si>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</si>
  <si>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</si>
  <si>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</si>
  <si>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</si>
  <si>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</si>
  <si>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</si>
  <si>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</si>
  <si>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</si>
  <si>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</si>
  <si>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</si>
  <si>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</si>
  <si>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</si>
  <si>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</si>
  <si>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</si>
  <si>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</si>
  <si>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</si>
  <si>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</si>
  <si>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</si>
  <si>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</si>
  <si>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</si>
  <si>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</si>
  <si>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</si>
  <si>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</si>
  <si>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</si>
  <si>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</si>
  <si>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</si>
  <si>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</si>
  <si>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</si>
  <si>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</si>
  <si>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</si>
  <si>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</si>
  <si>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</si>
  <si>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</si>
  <si>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</si>
  <si>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</si>
  <si>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</si>
  <si>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</si>
  <si>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</si>
  <si>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</si>
  <si>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</si>
  <si>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</si>
  <si>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</si>
  <si>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</si>
  <si>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</si>
  <si>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</si>
  <si>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</si>
  <si>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</si>
  <si>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</si>
  <si>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</si>
  <si>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</si>
  <si>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</si>
  <si>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</si>
  <si>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</si>
  <si>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</si>
  <si>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</si>
  <si>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</si>
  <si>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</si>
  <si>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</si>
  <si>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</si>
  <si>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</si>
  <si>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</si>
  <si>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</si>
  <si>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</si>
  <si>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</si>
  <si>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</si>
  <si>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</si>
  <si>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</si>
  <si>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</si>
  <si>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</si>
  <si>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</si>
  <si>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</si>
  <si>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</si>
  <si>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</si>
  <si>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</si>
  <si>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</si>
  <si>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</si>
  <si>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</si>
  <si>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</si>
  <si>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</si>
  <si>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</si>
  <si>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</si>
  <si>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</si>
  <si>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</si>
  <si>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</si>
  <si>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</si>
  <si>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</si>
  <si>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</si>
  <si>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</si>
  <si>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</si>
  <si>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</si>
  <si>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</si>
  <si>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</si>
  <si>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</si>
  <si>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</si>
  <si>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</si>
  <si>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</si>
  <si>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</si>
  <si>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</si>
  <si>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</si>
  <si>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</si>
  <si>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</si>
  <si>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</si>
  <si>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</si>
  <si>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</si>
  <si>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</si>
  <si>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</si>
  <si>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Locatie</t>
  </si>
  <si>
    <t>Kosten per beurt</t>
  </si>
  <si>
    <t>Totaal kosten per jaar</t>
  </si>
  <si>
    <t>Adres</t>
  </si>
  <si>
    <t>Frequentie van uitvoering (per jaar):</t>
  </si>
  <si>
    <t>VSR Code</t>
  </si>
  <si>
    <t>Freq</t>
  </si>
  <si>
    <t>Nio</t>
  </si>
  <si>
    <t>% van reguliere norm</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</si>
  <si>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</si>
  <si>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</si>
  <si>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</si>
  <si>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</si>
  <si>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</si>
  <si>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</si>
  <si>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</si>
  <si>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</si>
  <si>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</si>
  <si>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</si>
  <si>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</si>
  <si>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</si>
  <si>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</si>
  <si>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</si>
  <si>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</si>
  <si>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</si>
  <si>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</si>
  <si>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</si>
  <si>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</si>
  <si>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</si>
  <si>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</si>
  <si>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</si>
  <si>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</si>
  <si>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</si>
  <si>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</si>
  <si>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</si>
  <si>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</si>
  <si>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</si>
  <si>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</si>
  <si>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</si>
  <si>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</si>
  <si>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</si>
  <si>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</si>
  <si>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</si>
  <si>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</si>
  <si>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</si>
  <si>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</si>
  <si>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</si>
  <si>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</si>
  <si>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</si>
  <si>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</si>
  <si>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</si>
  <si>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</si>
  <si>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</si>
  <si>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</si>
  <si>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</si>
  <si>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</si>
  <si>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</si>
  <si>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</si>
  <si>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</si>
  <si>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Binnenzijde</t>
  </si>
  <si>
    <t>Buitenzijde</t>
  </si>
  <si>
    <t>Aantal m2</t>
  </si>
  <si>
    <t>Kosten bewassing per jaar</t>
  </si>
  <si>
    <t>Kosten klimmateriaal per jaar</t>
  </si>
  <si>
    <t>Totaalkosten per jaar</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</si>
  <si>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</si>
  <si>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</si>
  <si>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</si>
  <si>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</si>
  <si>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</si>
  <si>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</si>
  <si>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</si>
  <si>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</si>
  <si>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</si>
  <si>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</si>
  <si>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</si>
  <si>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</si>
  <si>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</si>
  <si>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</si>
  <si>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</si>
  <si>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</si>
  <si>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</si>
  <si>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Soort ongedierte</t>
  </si>
  <si>
    <t>Behandeling tegen bruine ratten</t>
  </si>
  <si>
    <t>Methode omschrijven.</t>
  </si>
  <si>
    <t>Behandeling tegen muizen</t>
  </si>
  <si>
    <t>Tijdstip van uitvoering</t>
  </si>
  <si>
    <t>tarief ma-vr (06.00-21.30 uur)</t>
  </si>
  <si>
    <t>tarief ma-vr nacht (21.30-06.00 uur)</t>
  </si>
  <si>
    <t>Ongedierte bestrijding</t>
  </si>
  <si>
    <t>Gladheid bestrijding</t>
  </si>
  <si>
    <t>………………………………</t>
  </si>
  <si>
    <t>Mits anders aangegeven is de uitvoering op reguliere werktijden: maandag t/m vrijdag [06.00 en 21.30 uur]</t>
  </si>
  <si>
    <t>Reinigen bureau-electronica reinigen</t>
  </si>
  <si>
    <t>Totaal m2</t>
  </si>
  <si>
    <t>Toezicht uren per jaar ma t/m vr</t>
  </si>
  <si>
    <t>Kosten glasbewassing per jaar</t>
  </si>
  <si>
    <t>Totaal kosten per jaar excl. btw</t>
  </si>
  <si>
    <t>Totaal kosten per maand excl. btw</t>
  </si>
  <si>
    <t>Freq. ma-vr naloop</t>
  </si>
  <si>
    <t>Freq. ma-vr</t>
  </si>
  <si>
    <t>Norm ma t/m vr naloop</t>
  </si>
  <si>
    <t>Kolom</t>
  </si>
  <si>
    <t>Uren p/j ma t/m vrij naloop</t>
  </si>
  <si>
    <t>Naloop opslag</t>
  </si>
  <si>
    <t>Kolom voor matrix</t>
  </si>
  <si>
    <t>Gewogen prestatie</t>
  </si>
  <si>
    <t>m2/uur</t>
  </si>
  <si>
    <t>Gemiddeld  voor za, zo en feestdagen</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</si>
  <si>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</si>
  <si>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</si>
  <si>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</si>
  <si>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</si>
  <si>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</si>
  <si>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</si>
  <si>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</si>
  <si>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</si>
  <si>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</si>
  <si>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</si>
  <si>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Separatieglas enkelzijdig</t>
  </si>
  <si>
    <t>Administratieve ruimten</t>
  </si>
  <si>
    <t>Gang, hal, trap</t>
  </si>
  <si>
    <t>Sportzaal</t>
  </si>
  <si>
    <t>Toezicht percentage per jaar ma t/m vr</t>
  </si>
  <si>
    <t>Kosten productie per jaar ma t/m vr</t>
  </si>
  <si>
    <t>Kosten productie per jaar ma t/m vr naloop</t>
  </si>
  <si>
    <t>Toezicht kosten per jaar ma t/m vr</t>
  </si>
  <si>
    <t>Machine kosten</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</si>
  <si>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</si>
  <si>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</si>
  <si>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</si>
  <si>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</si>
  <si>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</si>
  <si>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</si>
  <si>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</si>
  <si>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</si>
  <si>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</si>
  <si>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</si>
  <si>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ma t/m vr</t>
  </si>
  <si>
    <t>ma t/m vr naloop</t>
  </si>
  <si>
    <t>RAS premie</t>
  </si>
  <si>
    <t>Frequentie verklaring</t>
  </si>
  <si>
    <t>2 x per jaar</t>
  </si>
  <si>
    <t>4 x per jaar</t>
  </si>
  <si>
    <t>1 x per maand</t>
  </si>
  <si>
    <t>MAXIMALE BOVENGRENS PLAFONDBEDRAG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</si>
  <si>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</si>
  <si>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</si>
  <si>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</si>
  <si>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</si>
  <si>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</si>
  <si>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</si>
  <si>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Uurlonen per 1 juni 2021</t>
  </si>
  <si>
    <t>Jaarprijs aanvullende werkzaamheden / extra kosten</t>
  </si>
  <si>
    <t xml:space="preserve">Van Kempensingel </t>
  </si>
  <si>
    <t>J. Israelslaan</t>
  </si>
  <si>
    <t>Bruggebouw</t>
  </si>
  <si>
    <t xml:space="preserve">Coba Ritsemastraat </t>
  </si>
  <si>
    <t>bg</t>
  </si>
  <si>
    <t>gang</t>
  </si>
  <si>
    <t>bolidt</t>
  </si>
  <si>
    <t>Trapenhuis A2</t>
  </si>
  <si>
    <t>toilet H</t>
  </si>
  <si>
    <t>toilet MIVA</t>
  </si>
  <si>
    <t>toilet D</t>
  </si>
  <si>
    <t>Repro &amp; opslag</t>
  </si>
  <si>
    <t>Opslagruimten</t>
  </si>
  <si>
    <t>tekenen</t>
  </si>
  <si>
    <t>Leslokaal</t>
  </si>
  <si>
    <t>berging tekenen</t>
  </si>
  <si>
    <t>docenten</t>
  </si>
  <si>
    <t>berging handvaardigheid</t>
  </si>
  <si>
    <t>handvaardigheid</t>
  </si>
  <si>
    <t>Werkplaats</t>
  </si>
  <si>
    <t>Trapenhuis A1</t>
  </si>
  <si>
    <t>lift</t>
  </si>
  <si>
    <t>Liften</t>
  </si>
  <si>
    <t>lino</t>
  </si>
  <si>
    <t>kleed-/wasruimte D</t>
  </si>
  <si>
    <t>toilet</t>
  </si>
  <si>
    <t>kleed-/wasruimte H</t>
  </si>
  <si>
    <t>docentenkamer</t>
  </si>
  <si>
    <t>toilet/douche</t>
  </si>
  <si>
    <t>werkkast</t>
  </si>
  <si>
    <t>gang naar sportzalen</t>
  </si>
  <si>
    <t>sportzaal</t>
  </si>
  <si>
    <t>pulastic</t>
  </si>
  <si>
    <t>toestelberging</t>
  </si>
  <si>
    <t>containerberging</t>
  </si>
  <si>
    <t>beton</t>
  </si>
  <si>
    <t>entree</t>
  </si>
  <si>
    <t>coral</t>
  </si>
  <si>
    <t>conciërge</t>
  </si>
  <si>
    <t>centrale hal</t>
  </si>
  <si>
    <t>kantine</t>
  </si>
  <si>
    <t>Restaurant</t>
  </si>
  <si>
    <t>ehbo</t>
  </si>
  <si>
    <t>opslag</t>
  </si>
  <si>
    <t>kantinekeuken</t>
  </si>
  <si>
    <t>podium</t>
  </si>
  <si>
    <t>stoelenberging</t>
  </si>
  <si>
    <t>kleedruimte</t>
  </si>
  <si>
    <t>steen</t>
  </si>
  <si>
    <t>consumptieve techniek</t>
  </si>
  <si>
    <t>kouderuimte banketbakkerij</t>
  </si>
  <si>
    <t>docent</t>
  </si>
  <si>
    <t>instructielokaal</t>
  </si>
  <si>
    <t>spoelkeuken</t>
  </si>
  <si>
    <t>provisie</t>
  </si>
  <si>
    <t>voorportaal provisie</t>
  </si>
  <si>
    <t>office</t>
  </si>
  <si>
    <t>entree/restaurant</t>
  </si>
  <si>
    <t>restaurant</t>
  </si>
  <si>
    <t>hout</t>
  </si>
  <si>
    <t xml:space="preserve">hal </t>
  </si>
  <si>
    <t>berging</t>
  </si>
  <si>
    <t>instalelectro</t>
  </si>
  <si>
    <t>klein onderhoud</t>
  </si>
  <si>
    <t>trappenhuis</t>
  </si>
  <si>
    <t>Vergader-/spreekruimten</t>
  </si>
  <si>
    <t>facilitair</t>
  </si>
  <si>
    <t>keuken</t>
  </si>
  <si>
    <t>trappenhuis B2</t>
  </si>
  <si>
    <t>berging/werkkast</t>
  </si>
  <si>
    <t>balie/administratie</t>
  </si>
  <si>
    <t>opslag archief</t>
  </si>
  <si>
    <t>directie</t>
  </si>
  <si>
    <t>portaal</t>
  </si>
  <si>
    <t>sector directie bovenbouw</t>
  </si>
  <si>
    <t>tapijt</t>
  </si>
  <si>
    <t>adjunct bovenbouw</t>
  </si>
  <si>
    <t>spreekkamer</t>
  </si>
  <si>
    <t>adjunct lwoo</t>
  </si>
  <si>
    <t>adjunct onderbouw</t>
  </si>
  <si>
    <t>leerlingenopvang</t>
  </si>
  <si>
    <t>personeelsruimte</t>
  </si>
  <si>
    <t>garderobe</t>
  </si>
  <si>
    <t>toilet heren</t>
  </si>
  <si>
    <t>toilet dames</t>
  </si>
  <si>
    <t>theoriekokaal</t>
  </si>
  <si>
    <t>kantoor</t>
  </si>
  <si>
    <t>Pantry/koffiecorner</t>
  </si>
  <si>
    <t>etaleren</t>
  </si>
  <si>
    <t>handel &amp; administratie</t>
  </si>
  <si>
    <t>flexlokaal</t>
  </si>
  <si>
    <t>patchkast</t>
  </si>
  <si>
    <t>mediatheek/studiecentrum</t>
  </si>
  <si>
    <t>ict/avm beheer</t>
  </si>
  <si>
    <t>serverruimte</t>
  </si>
  <si>
    <t>lokaal</t>
  </si>
  <si>
    <t>roosterkamer</t>
  </si>
  <si>
    <t>leerling begeleiding</t>
  </si>
  <si>
    <t>sector directie onderbouw</t>
  </si>
  <si>
    <t>kamer coach/spreekkamer</t>
  </si>
  <si>
    <t>traphal</t>
  </si>
  <si>
    <t xml:space="preserve">gang </t>
  </si>
  <si>
    <t>lokaal verzorging</t>
  </si>
  <si>
    <t>theorie/vaklokaal biologie</t>
  </si>
  <si>
    <t>vaklokaal biologie</t>
  </si>
  <si>
    <t>toa</t>
  </si>
  <si>
    <t>vaklokaal natuurkunde</t>
  </si>
  <si>
    <t>bering techniek</t>
  </si>
  <si>
    <t>ict</t>
  </si>
  <si>
    <t>lokaal techniek</t>
  </si>
  <si>
    <t>studieruimte</t>
  </si>
  <si>
    <t>toneel</t>
  </si>
  <si>
    <t>overblijfruimte</t>
  </si>
  <si>
    <t>berging lo</t>
  </si>
  <si>
    <t xml:space="preserve">kleedruimte </t>
  </si>
  <si>
    <t>hal</t>
  </si>
  <si>
    <t>berging muziek</t>
  </si>
  <si>
    <t>muzieklokaal</t>
  </si>
  <si>
    <t>gas</t>
  </si>
  <si>
    <t>vuilnis</t>
  </si>
  <si>
    <t>personeel</t>
  </si>
  <si>
    <t>binnenplein</t>
  </si>
  <si>
    <t>docenten werkkamer</t>
  </si>
  <si>
    <t>rooster</t>
  </si>
  <si>
    <t>administratie</t>
  </si>
  <si>
    <t>pvc</t>
  </si>
  <si>
    <t>printer</t>
  </si>
  <si>
    <t>repro</t>
  </si>
  <si>
    <t>rubber noppen</t>
  </si>
  <si>
    <t>verkeersruimte</t>
  </si>
  <si>
    <t>berging du</t>
  </si>
  <si>
    <t>papier repro</t>
  </si>
  <si>
    <t>berging algemeen</t>
  </si>
  <si>
    <t xml:space="preserve">theorielokaal </t>
  </si>
  <si>
    <t>berging AK</t>
  </si>
  <si>
    <t>archief</t>
  </si>
  <si>
    <t>RT</t>
  </si>
  <si>
    <t>berging GS</t>
  </si>
  <si>
    <t>decanenkamer</t>
  </si>
  <si>
    <t>ict coordinatie</t>
  </si>
  <si>
    <t>berging en</t>
  </si>
  <si>
    <t>directiekamer</t>
  </si>
  <si>
    <t>systeembeheer</t>
  </si>
  <si>
    <t>kabinet bio</t>
  </si>
  <si>
    <t>docentenwerkplek</t>
  </si>
  <si>
    <t>kabinet SK</t>
  </si>
  <si>
    <t>kabinet NA</t>
  </si>
  <si>
    <t xml:space="preserve">berging scheikunde </t>
  </si>
  <si>
    <t>trap</t>
  </si>
  <si>
    <t>vaklokaal handvaardigheid</t>
  </si>
  <si>
    <t>atelier/werkplaats</t>
  </si>
  <si>
    <t>vaklokaal beeldende vorming</t>
  </si>
  <si>
    <t>berging BV</t>
  </si>
  <si>
    <t>inloopmat</t>
  </si>
  <si>
    <t xml:space="preserve">vergaderruimte </t>
  </si>
  <si>
    <t xml:space="preserve">centrale directie </t>
  </si>
  <si>
    <t xml:space="preserve">secretariaat directie </t>
  </si>
  <si>
    <t>pantry</t>
  </si>
  <si>
    <t>zithoek</t>
  </si>
  <si>
    <t xml:space="preserve">trappenhuis </t>
  </si>
  <si>
    <t>coach</t>
  </si>
  <si>
    <t>directie personeel</t>
  </si>
  <si>
    <t>theorielokaal</t>
  </si>
  <si>
    <t>hal/trappenhuis</t>
  </si>
  <si>
    <t>lokalen</t>
  </si>
  <si>
    <t>gymzaal</t>
  </si>
  <si>
    <t>sportvloer</t>
  </si>
  <si>
    <t>gymzaal ov. ruimten</t>
  </si>
  <si>
    <t>Kalsbeek College</t>
  </si>
  <si>
    <t>Woerden</t>
  </si>
  <si>
    <t>KC-EA-BK-2021</t>
  </si>
  <si>
    <t>versie 01</t>
  </si>
  <si>
    <t>2</t>
  </si>
  <si>
    <t xml:space="preserve">5 x per week (42 weken) </t>
  </si>
  <si>
    <t>3 x per week (42 weken)</t>
  </si>
  <si>
    <t>2 x per week (42 weken)</t>
  </si>
  <si>
    <t>1 x per week (42 weken)</t>
  </si>
  <si>
    <t>3 x per 2 weken (42 weken)</t>
  </si>
  <si>
    <t>Om de dag  (42 weken)</t>
  </si>
  <si>
    <t xml:space="preserve">Toezicht per jaar </t>
  </si>
  <si>
    <t>Schrobben praktijklokalen</t>
  </si>
  <si>
    <t>per beurt</t>
  </si>
  <si>
    <t>Omschrijving werkzaamheden</t>
  </si>
  <si>
    <t>Aantal of m2</t>
  </si>
  <si>
    <t xml:space="preserve">Ferquentie </t>
  </si>
  <si>
    <t>uren per m2/ beurt</t>
  </si>
  <si>
    <t>uren per jaar</t>
  </si>
  <si>
    <t>uurtarief</t>
  </si>
  <si>
    <t>kosten per jaar</t>
  </si>
  <si>
    <t>8-Additonele werkzaamheden</t>
  </si>
  <si>
    <t>10-Glasbewassing</t>
  </si>
  <si>
    <t>Lino</t>
  </si>
  <si>
    <t>Theorie/vaklokaal tekenen</t>
  </si>
  <si>
    <t>Werkplaats/berging</t>
  </si>
  <si>
    <t>n.i.o</t>
  </si>
  <si>
    <t>Gang</t>
  </si>
  <si>
    <t>sportzaal 3</t>
  </si>
  <si>
    <t>042/44/46</t>
  </si>
  <si>
    <t>Zorg en Welzijn</t>
  </si>
  <si>
    <t>Loket leerlingenzorg</t>
  </si>
  <si>
    <t>Coaches</t>
  </si>
  <si>
    <t>praktijklokaal/dans</t>
  </si>
  <si>
    <t>werkkamer</t>
  </si>
  <si>
    <t>Aula/overblijfruimte</t>
  </si>
  <si>
    <t>Loge</t>
  </si>
  <si>
    <t>EHBO</t>
  </si>
  <si>
    <t>Onderhoudsmagazijn</t>
  </si>
  <si>
    <t>Technieklokaal</t>
  </si>
  <si>
    <t>Werkplek techniek</t>
  </si>
  <si>
    <t>Concierges</t>
  </si>
  <si>
    <t>Trajectvoorziening</t>
  </si>
  <si>
    <t>zorgcoordinator</t>
  </si>
  <si>
    <t>Opslag</t>
  </si>
  <si>
    <t>taoijt</t>
  </si>
  <si>
    <t>administratieve ruimten</t>
  </si>
  <si>
    <t>BIN lokaal</t>
  </si>
  <si>
    <t>Archief NA</t>
  </si>
  <si>
    <t>gietvloer</t>
  </si>
  <si>
    <t>Drama lokaal</t>
  </si>
  <si>
    <t>archief/kluis</t>
  </si>
  <si>
    <t>examencommissie</t>
  </si>
  <si>
    <t>24/25</t>
  </si>
  <si>
    <t>Mediatheek</t>
  </si>
  <si>
    <t>Vergaderruimte</t>
  </si>
  <si>
    <t xml:space="preserve">Kantoor </t>
  </si>
  <si>
    <t>L</t>
  </si>
  <si>
    <t>Binnenzijde Atrium</t>
  </si>
  <si>
    <t>Buitenzijde Atrium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</si>
</sst>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_ [$€-2]\ * #,##0.00_ ;_ [$€-2]\ * \-#,##0.00_ ;_ [$€-2]\ * &quot;-&quot;??_ ;_ @_ "/>
    <numFmt numFmtId="189" formatCode="[$-413]d\-mmm\-yy;@"/>
    <numFmt numFmtId="190" formatCode="&quot;Fl.&quot;#,##0.00;[Red]\-&quot;Fl.&quot;#,##0.00"/>
    <numFmt numFmtId="191" formatCode="&quot;Fl.&quot;#,##0_);[Red]\(&quot;Fl.&quot;#,##0\)"/>
    <numFmt numFmtId="192" formatCode="_-\F* #,##0.00_-;\-\F* #,##0.00_-;_-\F* &quot;-&quot;??_-;_-@_-"/>
    <numFmt numFmtId="193" formatCode="&quot;fl&quot;\ #,##0_-;[Red]&quot;fl&quot;\ #,##0\-"/>
    <numFmt numFmtId="194" formatCode="_-\€\ * #,##0.00"/>
    <numFmt numFmtId="195" formatCode="0\ &quot;m2&quot;"/>
    <numFmt numFmtId="196" formatCode="_-&quot;F&quot;\ * #,##0.00_-;_-&quot;F&quot;\ * #,##0.00\-;_-&quot;F&quot;\ * &quot;-&quot;??_-;_-@_-"/>
    <numFmt numFmtId="197" formatCode="#,##0.00_ ;\-#,##0.00\ "/>
  </numFmts>
  <fonts count="113">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b/>
      <u/>
      <sz val="10"/>
      <color rgb="FFFF0000"/>
      <name val="Century Gothic"/>
      <family val="2"/>
    </font>
    <font>
      <sz val="10"/>
      <color theme="0" tint="-0.499984740745262"/>
      <name val="Century Gothic"/>
      <family val="2"/>
    </font>
    <font>
      <sz val="8"/>
      <name val="MS Sans Serif"/>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00B0F0"/>
        <bgColor indexed="64"/>
      </patternFill>
    </fill>
    <fill>
      <patternFill patternType="solid">
        <fgColor rgb="FFFFFFFF"/>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thin">
        <color auto="1"/>
      </left>
      <right/>
      <top style="thin">
        <color auto="1"/>
      </top>
      <bottom style="thin">
        <color auto="1"/>
      </bottom>
      <diagonal/>
    </border>
  </borders>
  <cellStyleXfs count="52888">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3" applyNumberFormat="0" applyFill="0" applyAlignment="0" applyProtection="0"/>
    <xf numFmtId="0" fontId="17" fillId="0" borderId="14" applyNumberFormat="0" applyFill="0" applyAlignment="0" applyProtection="0"/>
    <xf numFmtId="0" fontId="18" fillId="0" borderId="15"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6" applyNumberFormat="0" applyAlignment="0" applyProtection="0"/>
    <xf numFmtId="0" fontId="23" fillId="7" borderId="17" applyNumberFormat="0" applyAlignment="0" applyProtection="0"/>
    <xf numFmtId="0" fontId="24" fillId="7" borderId="16" applyNumberFormat="0" applyAlignment="0" applyProtection="0"/>
    <xf numFmtId="0" fontId="25" fillId="0" borderId="18" applyNumberFormat="0" applyFill="0" applyAlignment="0" applyProtection="0"/>
    <xf numFmtId="0" fontId="26" fillId="8" borderId="19"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1"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20"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2" fillId="0" borderId="0" applyFont="0" applyFill="0" applyBorder="0" applyAlignment="0" applyProtection="0"/>
    <xf numFmtId="183" fontId="32"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3" applyNumberFormat="0" applyAlignment="0" applyProtection="0"/>
    <xf numFmtId="0" fontId="8" fillId="0" borderId="0"/>
    <xf numFmtId="0" fontId="41" fillId="55" borderId="23" applyNumberFormat="0" applyAlignment="0" applyProtection="0"/>
    <xf numFmtId="0" fontId="42" fillId="56" borderId="24" applyNumberFormat="0" applyAlignment="0" applyProtection="0"/>
    <xf numFmtId="0" fontId="42" fillId="56" borderId="24" applyNumberFormat="0" applyAlignment="0" applyProtection="0"/>
    <xf numFmtId="0" fontId="43" fillId="0" borderId="0" applyNumberFormat="0" applyFill="0" applyBorder="0" applyAlignment="0" applyProtection="0"/>
    <xf numFmtId="0" fontId="44" fillId="0" borderId="25"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6" applyNumberFormat="0" applyFill="0" applyAlignment="0" applyProtection="0"/>
    <xf numFmtId="0" fontId="47" fillId="0" borderId="27" applyNumberFormat="0" applyFill="0" applyAlignment="0" applyProtection="0"/>
    <xf numFmtId="0" fontId="48" fillId="0" borderId="28" applyNumberFormat="0" applyFill="0" applyAlignment="0" applyProtection="0"/>
    <xf numFmtId="0" fontId="48" fillId="0" borderId="0" applyNumberFormat="0" applyFill="0" applyBorder="0" applyAlignment="0" applyProtection="0"/>
    <xf numFmtId="0" fontId="49" fillId="57" borderId="23" applyNumberFormat="0" applyAlignment="0" applyProtection="0"/>
    <xf numFmtId="0" fontId="36" fillId="58" borderId="1"/>
    <xf numFmtId="0" fontId="50" fillId="0" borderId="29" applyNumberFormat="0" applyFill="0" applyAlignment="0" applyProtection="0"/>
    <xf numFmtId="0" fontId="51" fillId="0" borderId="30" applyNumberFormat="0" applyFill="0" applyAlignment="0" applyProtection="0"/>
    <xf numFmtId="0" fontId="52" fillId="0" borderId="31"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2"/>
    <xf numFmtId="0" fontId="55" fillId="0" borderId="33" applyNumberFormat="0" applyFill="0" applyAlignment="0" applyProtection="0"/>
    <xf numFmtId="190"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4" applyNumberFormat="0" applyFont="0" applyAlignment="0" applyProtection="0"/>
    <xf numFmtId="0" fontId="35" fillId="59" borderId="34" applyNumberFormat="0" applyFont="0" applyAlignment="0" applyProtection="0"/>
    <xf numFmtId="0" fontId="57" fillId="37" borderId="0" applyNumberFormat="0" applyBorder="0" applyAlignment="0" applyProtection="0"/>
    <xf numFmtId="0" fontId="58" fillId="55" borderId="35" applyNumberFormat="0" applyAlignment="0" applyProtection="0"/>
    <xf numFmtId="0" fontId="54" fillId="60" borderId="36"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7" applyNumberFormat="0" applyFill="0" applyAlignment="0" applyProtection="0"/>
    <xf numFmtId="0" fontId="61" fillId="0" borderId="38" applyNumberFormat="0" applyFill="0" applyAlignment="0" applyProtection="0"/>
    <xf numFmtId="0" fontId="58" fillId="54" borderId="35" applyNumberFormat="0" applyAlignment="0" applyProtection="0"/>
    <xf numFmtId="191" fontId="4" fillId="0" borderId="0"/>
    <xf numFmtId="192"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3"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4" fontId="36" fillId="0" borderId="0"/>
    <xf numFmtId="194"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2"/>
    <xf numFmtId="195"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6" fontId="8" fillId="0" borderId="0" applyFont="0" applyFill="0" applyBorder="0" applyAlignment="0" applyProtection="0"/>
    <xf numFmtId="0" fontId="1" fillId="0" borderId="0"/>
  </cellStyleXfs>
  <cellXfs count="684">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65" fontId="67" fillId="2" borderId="0" xfId="3" applyFont="1" applyFill="1" applyAlignment="1"/>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165" fontId="67" fillId="0" borderId="0" xfId="3" applyFont="1" applyFill="1" applyAlignment="1"/>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0" fontId="84" fillId="0" borderId="0" xfId="64" applyFont="1" applyFill="1" applyAlignment="1"/>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2" fontId="67" fillId="0" borderId="1" xfId="90" applyNumberFormat="1" applyFont="1" applyFill="1" applyBorder="1"/>
    <xf numFmtId="0" fontId="69" fillId="0" borderId="0" xfId="90" applyFont="1"/>
    <xf numFmtId="0" fontId="72" fillId="0" borderId="1" xfId="90" applyFont="1" applyBorder="1"/>
    <xf numFmtId="0" fontId="72" fillId="0" borderId="0" xfId="90" applyFont="1"/>
    <xf numFmtId="0" fontId="69" fillId="0" borderId="0" xfId="90" applyFont="1" applyAlignment="1"/>
    <xf numFmtId="167" fontId="67" fillId="0" borderId="0" xfId="9" applyFont="1"/>
    <xf numFmtId="2" fontId="82" fillId="61" borderId="39" xfId="90" applyNumberFormat="1" applyFont="1" applyFill="1" applyBorder="1" applyAlignment="1">
      <alignment vertical="top" wrapText="1"/>
    </xf>
    <xf numFmtId="173" fontId="82" fillId="61" borderId="39" xfId="9" applyNumberFormat="1" applyFont="1" applyFill="1" applyBorder="1" applyAlignment="1">
      <alignment vertical="top" wrapText="1"/>
    </xf>
    <xf numFmtId="167" fontId="82" fillId="61" borderId="39" xfId="9" applyFont="1" applyFill="1" applyBorder="1" applyAlignment="1">
      <alignment horizontal="center" vertical="top" wrapText="1"/>
    </xf>
    <xf numFmtId="2" fontId="83" fillId="0" borderId="0" xfId="13" applyNumberFormat="1" applyFont="1" applyFill="1" applyBorder="1" applyAlignment="1"/>
    <xf numFmtId="187"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72" fontId="73" fillId="0" borderId="0" xfId="13" applyNumberFormat="1" applyFont="1" applyFill="1" applyAlignment="1"/>
    <xf numFmtId="3" fontId="73" fillId="0" borderId="0" xfId="13" applyNumberFormat="1" applyFont="1" applyFill="1" applyAlignment="1">
      <alignment horizontal="right"/>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Fill="1" applyBorder="1" applyAlignment="1">
      <alignment horizontal="center" vertical="center"/>
    </xf>
    <xf numFmtId="0" fontId="67" fillId="0" borderId="0" xfId="18" applyFont="1" applyFill="1"/>
    <xf numFmtId="0" fontId="67" fillId="0" borderId="1" xfId="0" applyFont="1" applyFill="1" applyBorder="1" applyAlignment="1"/>
    <xf numFmtId="173" fontId="69" fillId="0" borderId="1" xfId="9" applyNumberFormat="1" applyFont="1" applyFill="1" applyBorder="1" applyAlignment="1">
      <alignment horizontal="center"/>
    </xf>
    <xf numFmtId="1" fontId="67" fillId="0" borderId="1" xfId="0"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xf numFmtId="0" fontId="72" fillId="0" borderId="0" xfId="0" applyFont="1"/>
    <xf numFmtId="0" fontId="72" fillId="0" borderId="0" xfId="0" applyFont="1" applyFill="1"/>
    <xf numFmtId="167" fontId="72" fillId="0" borderId="0" xfId="9" applyFont="1"/>
    <xf numFmtId="2" fontId="72" fillId="0" borderId="0" xfId="0" applyNumberFormat="1" applyFont="1" applyFill="1"/>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0" fontId="82" fillId="61" borderId="4" xfId="0"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0" fontId="67" fillId="0" borderId="1" xfId="0" applyFont="1" applyFill="1" applyBorder="1"/>
    <xf numFmtId="2" fontId="67" fillId="0" borderId="1" xfId="0" applyNumberFormat="1" applyFont="1" applyFill="1" applyBorder="1" applyAlignment="1">
      <alignment horizontal="right"/>
    </xf>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4" xfId="0" applyFont="1" applyFill="1" applyBorder="1"/>
    <xf numFmtId="0" fontId="67" fillId="0" borderId="1" xfId="0" applyNumberFormat="1" applyFont="1" applyFill="1" applyBorder="1" applyAlignment="1"/>
    <xf numFmtId="0" fontId="67" fillId="0" borderId="7" xfId="0" applyFont="1" applyFill="1" applyBorder="1"/>
    <xf numFmtId="0" fontId="67" fillId="0" borderId="10" xfId="0" applyFont="1" applyFill="1" applyBorder="1"/>
    <xf numFmtId="1" fontId="67" fillId="0" borderId="1" xfId="0" applyNumberFormat="1" applyFont="1" applyFill="1" applyBorder="1" applyAlignment="1">
      <alignment horizontal="right"/>
    </xf>
    <xf numFmtId="1" fontId="67" fillId="0" borderId="10" xfId="0" applyNumberFormat="1" applyFont="1" applyFill="1" applyBorder="1" applyAlignment="1">
      <alignment horizontal="center"/>
    </xf>
    <xf numFmtId="2" fontId="67" fillId="0" borderId="7" xfId="0" applyNumberFormat="1" applyFont="1" applyFill="1" applyBorder="1" applyAlignment="1">
      <alignment horizontal="right"/>
    </xf>
    <xf numFmtId="0" fontId="67" fillId="0" borderId="22" xfId="0" applyFont="1" applyBorder="1" applyAlignment="1">
      <alignment wrapText="1"/>
    </xf>
    <xf numFmtId="0" fontId="67" fillId="0" borderId="22" xfId="0" applyFont="1" applyBorder="1" applyAlignment="1"/>
    <xf numFmtId="0" fontId="67" fillId="2" borderId="22" xfId="0" applyFont="1" applyFill="1" applyBorder="1" applyAlignment="1">
      <alignment wrapText="1"/>
    </xf>
    <xf numFmtId="0" fontId="87" fillId="0" borderId="22" xfId="60" applyFont="1" applyBorder="1" applyAlignment="1">
      <alignment wrapText="1"/>
    </xf>
    <xf numFmtId="2" fontId="67" fillId="0" borderId="8" xfId="0" applyNumberFormat="1" applyFont="1" applyFill="1" applyBorder="1"/>
    <xf numFmtId="1" fontId="67" fillId="0" borderId="8" xfId="0" applyNumberFormat="1" applyFont="1" applyFill="1" applyBorder="1" applyAlignment="1">
      <alignment horizontal="center"/>
    </xf>
    <xf numFmtId="0" fontId="67" fillId="0" borderId="8" xfId="9" applyNumberFormat="1" applyFont="1" applyFill="1" applyBorder="1" applyAlignment="1"/>
    <xf numFmtId="0" fontId="67" fillId="0" borderId="8" xfId="0" applyFont="1" applyFill="1" applyBorder="1"/>
    <xf numFmtId="1" fontId="87" fillId="0" borderId="8" xfId="0" applyNumberFormat="1" applyFont="1" applyFill="1" applyBorder="1" applyAlignment="1">
      <alignment horizontal="center"/>
    </xf>
    <xf numFmtId="43" fontId="69" fillId="0" borderId="8" xfId="9" applyNumberFormat="1" applyFont="1" applyFill="1" applyBorder="1" applyAlignment="1">
      <alignment horizontal="center"/>
    </xf>
    <xf numFmtId="167" fontId="69" fillId="0" borderId="8" xfId="9" applyFont="1" applyFill="1" applyBorder="1" applyAlignment="1">
      <alignment horizontal="center"/>
    </xf>
    <xf numFmtId="2" fontId="67" fillId="0" borderId="0" xfId="0" applyNumberFormat="1" applyFont="1" applyFill="1" applyBorder="1"/>
    <xf numFmtId="1" fontId="67" fillId="0" borderId="0" xfId="0" applyNumberFormat="1" applyFont="1" applyFill="1" applyBorder="1" applyAlignment="1">
      <alignment horizontal="center"/>
    </xf>
    <xf numFmtId="0" fontId="67" fillId="0" borderId="0" xfId="9" applyNumberFormat="1" applyFont="1" applyFill="1" applyBorder="1" applyAlignment="1"/>
    <xf numFmtId="1" fontId="87" fillId="0" borderId="0" xfId="0" applyNumberFormat="1" applyFont="1" applyFill="1" applyBorder="1" applyAlignment="1">
      <alignment horizontal="center"/>
    </xf>
    <xf numFmtId="43" fontId="69" fillId="0" borderId="0" xfId="9" applyNumberFormat="1" applyFont="1" applyFill="1" applyBorder="1" applyAlignment="1">
      <alignment horizontal="center"/>
    </xf>
    <xf numFmtId="167" fontId="69" fillId="0" borderId="0" xfId="9" applyFont="1" applyFill="1" applyBorder="1" applyAlignment="1">
      <alignment horizontal="center"/>
    </xf>
    <xf numFmtId="2" fontId="69" fillId="0" borderId="0" xfId="9" applyNumberFormat="1" applyFont="1" applyFill="1" applyBorder="1" applyAlignment="1">
      <alignment horizontal="center"/>
    </xf>
    <xf numFmtId="0" fontId="67" fillId="0" borderId="0" xfId="0" applyFont="1" applyBorder="1"/>
    <xf numFmtId="0" fontId="67" fillId="0" borderId="0" xfId="0" applyFont="1" applyFill="1" applyBorder="1" applyAlignme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2"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9"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1"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1"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1"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9" xfId="0" applyFont="1" applyFill="1" applyBorder="1" applyAlignment="1">
      <alignment horizontal="right"/>
    </xf>
    <xf numFmtId="175" fontId="67" fillId="0" borderId="0" xfId="0" applyNumberFormat="1" applyFont="1" applyFill="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1"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67" fillId="0" borderId="1" xfId="0" applyFont="1" applyBorder="1" applyAlignment="1">
      <alignment horizontal="center"/>
    </xf>
    <xf numFmtId="0" fontId="72" fillId="0" borderId="6" xfId="0" applyFont="1" applyBorder="1"/>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11" applyFont="1" applyFill="1" applyBorder="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67" fillId="0" borderId="1" xfId="10" applyNumberFormat="1" applyFont="1" applyFill="1" applyBorder="1" applyAlignment="1" applyProtection="1">
      <alignment horizontal="left" vertical="center"/>
      <protection hidden="1"/>
    </xf>
    <xf numFmtId="0" fontId="67" fillId="0" borderId="1" xfId="10" applyFont="1" applyFill="1" applyBorder="1" applyAlignment="1" applyProtection="1">
      <alignment horizontal="center" wrapText="1"/>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81" fillId="61" borderId="5" xfId="10" applyNumberFormat="1" applyFont="1" applyFill="1" applyBorder="1" applyAlignment="1" applyProtection="1">
      <alignment vertical="center"/>
      <protection hidden="1"/>
    </xf>
    <xf numFmtId="0" fontId="81" fillId="61" borderId="6" xfId="10" applyNumberFormat="1" applyFont="1" applyFill="1" applyBorder="1" applyAlignment="1" applyProtection="1">
      <alignment vertical="center"/>
      <protection hidden="1"/>
    </xf>
    <xf numFmtId="0" fontId="69" fillId="0" borderId="0" xfId="14" applyFont="1" applyFill="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Fill="1" applyBorder="1" applyAlignme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8" fillId="0" borderId="0" xfId="14" applyFont="1" applyFill="1" applyBorder="1" applyAlignment="1" applyProtection="1">
      <alignment horizontal="center"/>
      <protection hidden="1"/>
    </xf>
    <xf numFmtId="0" fontId="67" fillId="0" borderId="0" xfId="85" applyFont="1" applyFill="1" applyBorder="1" applyAlignment="1">
      <alignment horizontal="center" vertical="center"/>
    </xf>
    <xf numFmtId="175" fontId="67" fillId="0" borderId="0" xfId="85" applyNumberFormat="1" applyFont="1" applyFill="1" applyBorder="1" applyAlignment="1">
      <alignment horizontal="center" vertical="center"/>
    </xf>
    <xf numFmtId="0" fontId="67" fillId="0" borderId="0" xfId="85" applyFont="1" applyFill="1" applyBorder="1"/>
    <xf numFmtId="2" fontId="78" fillId="0" borderId="0" xfId="85" applyNumberFormat="1" applyFont="1" applyAlignment="1"/>
    <xf numFmtId="173" fontId="68" fillId="0" borderId="0" xfId="9" applyNumberFormat="1" applyFont="1" applyFill="1" applyBorder="1" applyAlignment="1" applyProtection="1">
      <alignment horizontal="center"/>
      <protection hidden="1"/>
    </xf>
    <xf numFmtId="0" fontId="67" fillId="0" borderId="0" xfId="104" applyFont="1"/>
    <xf numFmtId="2" fontId="67" fillId="0" borderId="1" xfId="85" applyNumberFormat="1" applyFont="1" applyFill="1" applyBorder="1"/>
    <xf numFmtId="44" fontId="67" fillId="0" borderId="1" xfId="67" applyFont="1" applyBorder="1" applyAlignment="1">
      <alignment vertical="top" wrapText="1"/>
    </xf>
    <xf numFmtId="166" fontId="67" fillId="0" borderId="1" xfId="105" applyFont="1" applyBorder="1" applyAlignment="1">
      <alignment vertical="top" wrapText="1"/>
    </xf>
    <xf numFmtId="0" fontId="67" fillId="0" borderId="1" xfId="85" applyFont="1" applyFill="1" applyBorder="1"/>
    <xf numFmtId="0" fontId="67" fillId="0" borderId="1" xfId="104" applyFont="1" applyBorder="1" applyAlignment="1">
      <alignment vertical="top"/>
    </xf>
    <xf numFmtId="0" fontId="67" fillId="0" borderId="0" xfId="104" applyFont="1" applyAlignment="1">
      <alignment horizontal="center"/>
    </xf>
    <xf numFmtId="173" fontId="67" fillId="0" borderId="0" xfId="9" applyNumberFormat="1" applyFont="1"/>
    <xf numFmtId="167" fontId="67" fillId="0" borderId="0" xfId="106" applyFont="1"/>
    <xf numFmtId="0" fontId="72" fillId="0" borderId="0" xfId="14" applyFont="1" applyFill="1" applyBorder="1" applyAlignment="1" applyProtection="1">
      <alignment horizontal="right"/>
      <protection hidden="1"/>
    </xf>
    <xf numFmtId="2" fontId="67" fillId="0" borderId="0" xfId="14" applyNumberFormat="1" applyFont="1" applyFill="1" applyBorder="1" applyAlignment="1" applyProtection="1">
      <alignment horizontal="right"/>
      <protection hidden="1"/>
    </xf>
    <xf numFmtId="2" fontId="72" fillId="0" borderId="0" xfId="14" applyNumberFormat="1" applyFont="1" applyFill="1" applyBorder="1" applyAlignment="1" applyProtection="1">
      <alignment horizontal="right"/>
      <protection hidden="1"/>
    </xf>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89"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8"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10"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2"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7" fillId="0" borderId="0" xfId="18" applyFont="1" applyFill="1" applyBorder="1"/>
    <xf numFmtId="0" fontId="67" fillId="0" borderId="42" xfId="18" applyFont="1" applyFill="1" applyBorder="1"/>
    <xf numFmtId="0" fontId="67" fillId="0" borderId="42" xfId="0" applyFont="1" applyBorder="1"/>
    <xf numFmtId="0" fontId="67" fillId="0" borderId="43" xfId="0" applyFont="1" applyFill="1" applyBorder="1"/>
    <xf numFmtId="0" fontId="67" fillId="0" borderId="44" xfId="0" applyFont="1" applyFill="1" applyBorder="1"/>
    <xf numFmtId="0" fontId="67" fillId="0" borderId="42" xfId="0" applyFont="1" applyFill="1" applyBorder="1"/>
    <xf numFmtId="0" fontId="67" fillId="0" borderId="45" xfId="0" applyFont="1" applyFill="1" applyBorder="1"/>
    <xf numFmtId="0" fontId="67" fillId="0" borderId="44" xfId="0" applyFont="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7"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173" fontId="72" fillId="62" borderId="1" xfId="9" applyNumberFormat="1" applyFont="1" applyFill="1" applyBorder="1" applyAlignment="1">
      <alignment horizontal="center"/>
    </xf>
    <xf numFmtId="0" fontId="72" fillId="2" borderId="0" xfId="0" applyFont="1" applyFill="1" applyAlignment="1">
      <alignment horizontal="center"/>
    </xf>
    <xf numFmtId="9" fontId="67" fillId="2" borderId="8" xfId="17" applyFont="1" applyFill="1" applyBorder="1" applyAlignment="1">
      <alignment horizontal="center"/>
    </xf>
    <xf numFmtId="9" fontId="67" fillId="2" borderId="0" xfId="17" applyFont="1" applyFill="1" applyBorder="1" applyAlignment="1">
      <alignment horizontal="center"/>
    </xf>
    <xf numFmtId="0" fontId="67" fillId="2" borderId="0" xfId="0" applyFont="1" applyFill="1" applyBorder="1"/>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44" fontId="67" fillId="63" borderId="1" xfId="67" applyFont="1" applyFill="1" applyBorder="1" applyAlignment="1" applyProtection="1">
      <protection locked="0"/>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2" fontId="67" fillId="62" borderId="1" xfId="13" applyNumberFormat="1" applyFont="1" applyFill="1" applyBorder="1" applyAlignment="1"/>
    <xf numFmtId="0" fontId="67" fillId="62" borderId="1" xfId="11" applyFont="1" applyFill="1" applyBorder="1"/>
    <xf numFmtId="173" fontId="67" fillId="2" borderId="1" xfId="9" applyNumberFormat="1" applyFont="1" applyFill="1" applyBorder="1" applyAlignment="1">
      <alignment horizontal="right"/>
    </xf>
    <xf numFmtId="167" fontId="67" fillId="2" borderId="1" xfId="9" applyFont="1" applyFill="1" applyBorder="1" applyAlignment="1">
      <alignment horizontal="center"/>
    </xf>
    <xf numFmtId="167" fontId="72" fillId="2" borderId="1" xfId="9" applyFont="1" applyFill="1" applyBorder="1"/>
    <xf numFmtId="166" fontId="67" fillId="2" borderId="1" xfId="19" applyFont="1" applyFill="1" applyBorder="1" applyAlignment="1">
      <alignment horizontal="center"/>
    </xf>
    <xf numFmtId="166" fontId="72" fillId="2" borderId="1" xfId="19" applyFont="1" applyFill="1" applyBorder="1"/>
    <xf numFmtId="3" fontId="67" fillId="0" borderId="1" xfId="9" applyNumberFormat="1" applyFont="1" applyFill="1" applyBorder="1" applyAlignment="1">
      <alignment horizontal="center" vertical="top" wrapText="1"/>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3" fontId="72" fillId="2" borderId="6" xfId="9" applyNumberFormat="1" applyFont="1" applyFill="1" applyBorder="1" applyAlignment="1">
      <alignment horizontal="center" vertical="top" wrapText="1"/>
    </xf>
    <xf numFmtId="180" fontId="72" fillId="2" borderId="7" xfId="85" applyNumberFormat="1" applyFont="1" applyFill="1" applyBorder="1" applyAlignment="1">
      <alignment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2" fontId="82" fillId="64" borderId="4" xfId="85" applyNumberFormat="1" applyFont="1" applyFill="1" applyBorder="1" applyAlignment="1">
      <alignment vertical="top" wrapText="1"/>
    </xf>
    <xf numFmtId="197" fontId="67" fillId="62" borderId="1" xfId="9" applyNumberFormat="1" applyFont="1" applyFill="1" applyBorder="1" applyAlignment="1">
      <alignment horizontal="center"/>
    </xf>
    <xf numFmtId="2" fontId="85" fillId="0" borderId="0" xfId="64" applyNumberFormat="1" applyFont="1" applyFill="1" applyBorder="1" applyAlignment="1"/>
    <xf numFmtId="0" fontId="70" fillId="0" borderId="46" xfId="0" applyFont="1" applyBorder="1"/>
    <xf numFmtId="2" fontId="104" fillId="61" borderId="47" xfId="14" applyNumberFormat="1" applyFont="1" applyFill="1" applyBorder="1" applyAlignment="1" applyProtection="1">
      <alignment horizontal="left" vertical="center" wrapText="1"/>
      <protection hidden="1"/>
    </xf>
    <xf numFmtId="2" fontId="67" fillId="0" borderId="47" xfId="14" applyNumberFormat="1" applyFont="1" applyFill="1" applyBorder="1" applyAlignment="1" applyProtection="1">
      <protection hidden="1"/>
    </xf>
    <xf numFmtId="1" fontId="72" fillId="0" borderId="48" xfId="14" applyNumberFormat="1" applyFont="1" applyFill="1" applyBorder="1" applyAlignment="1" applyProtection="1">
      <alignment horizontal="center"/>
      <protection hidden="1"/>
    </xf>
    <xf numFmtId="166" fontId="67" fillId="0" borderId="47" xfId="19" applyFont="1" applyFill="1" applyBorder="1" applyAlignment="1" applyProtection="1">
      <protection hidden="1"/>
    </xf>
    <xf numFmtId="166" fontId="67" fillId="0" borderId="48" xfId="19" applyFont="1" applyFill="1" applyBorder="1" applyAlignment="1" applyProtection="1">
      <protection hidden="1"/>
    </xf>
    <xf numFmtId="0" fontId="72" fillId="0" borderId="48" xfId="0" applyFont="1" applyBorder="1"/>
    <xf numFmtId="166" fontId="72" fillId="0" borderId="48" xfId="19" applyFont="1" applyBorder="1"/>
    <xf numFmtId="2" fontId="89" fillId="61" borderId="39" xfId="0" applyNumberFormat="1" applyFont="1" applyFill="1" applyBorder="1" applyAlignment="1">
      <alignment horizontal="center" vertical="top" wrapText="1"/>
    </xf>
    <xf numFmtId="173" fontId="72" fillId="0" borderId="1" xfId="9" applyNumberFormat="1" applyFont="1" applyFill="1" applyBorder="1" applyAlignment="1">
      <alignment horizontal="center"/>
    </xf>
    <xf numFmtId="0" fontId="67" fillId="2" borderId="1" xfId="0" applyFont="1" applyFill="1" applyBorder="1" applyAlignment="1">
      <alignment vertical="center"/>
    </xf>
    <xf numFmtId="2" fontId="82" fillId="61" borderId="1" xfId="90" applyNumberFormat="1" applyFont="1" applyFill="1" applyBorder="1" applyAlignment="1">
      <alignment vertical="top" wrapText="1"/>
    </xf>
    <xf numFmtId="173" fontId="82" fillId="61" borderId="1" xfId="9" applyNumberFormat="1" applyFont="1" applyFill="1" applyBorder="1" applyAlignment="1">
      <alignment vertical="top" wrapText="1"/>
    </xf>
    <xf numFmtId="167" fontId="82" fillId="61" borderId="1" xfId="9" applyFont="1" applyFill="1" applyBorder="1" applyAlignment="1">
      <alignment horizontal="center" vertical="top" wrapText="1"/>
    </xf>
    <xf numFmtId="10" fontId="67" fillId="62" borderId="1" xfId="17" applyNumberFormat="1" applyFont="1" applyFill="1" applyBorder="1" applyAlignment="1">
      <alignment horizontal="center"/>
    </xf>
    <xf numFmtId="9" fontId="67" fillId="2" borderId="1" xfId="66" applyFont="1" applyFill="1" applyBorder="1" applyAlignment="1">
      <alignment horizontal="center"/>
    </xf>
    <xf numFmtId="0" fontId="109" fillId="0" borderId="0" xfId="64" applyFont="1" applyFill="1" applyAlignment="1"/>
    <xf numFmtId="0" fontId="70" fillId="0" borderId="0" xfId="64" applyFont="1" applyFill="1" applyAlignment="1"/>
    <xf numFmtId="0" fontId="89" fillId="2" borderId="0" xfId="0" applyFont="1" applyFill="1" applyAlignment="1">
      <alignment horizontal="center"/>
    </xf>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0" borderId="53" xfId="0" applyFont="1" applyBorder="1"/>
    <xf numFmtId="0" fontId="82" fillId="61" borderId="54" xfId="0" applyFont="1" applyFill="1" applyBorder="1" applyAlignment="1">
      <alignment wrapText="1"/>
    </xf>
    <xf numFmtId="0" fontId="67" fillId="0" borderId="55" xfId="0" applyFont="1" applyBorder="1"/>
    <xf numFmtId="0" fontId="67" fillId="0" borderId="56" xfId="0" applyFont="1" applyBorder="1"/>
    <xf numFmtId="0" fontId="67" fillId="0" borderId="46" xfId="0" applyFont="1" applyFill="1" applyBorder="1" applyAlignment="1">
      <alignment horizontal="left"/>
    </xf>
    <xf numFmtId="177" fontId="67" fillId="62" borderId="48" xfId="12" applyNumberFormat="1" applyFont="1" applyFill="1" applyBorder="1" applyAlignment="1" applyProtection="1">
      <alignment vertical="center"/>
      <protection hidden="1"/>
    </xf>
    <xf numFmtId="0" fontId="67" fillId="0" borderId="47" xfId="0" applyFont="1" applyBorder="1"/>
    <xf numFmtId="169" fontId="99" fillId="2" borderId="1" xfId="4" applyFont="1" applyFill="1" applyBorder="1" applyAlignment="1" applyProtection="1">
      <alignment horizontal="right"/>
      <protection locked="0"/>
    </xf>
    <xf numFmtId="175" fontId="111" fillId="0" borderId="11" xfId="0" applyNumberFormat="1" applyFont="1" applyFill="1" applyBorder="1" applyAlignment="1">
      <alignment horizontal="center" vertical="center"/>
    </xf>
    <xf numFmtId="0" fontId="83" fillId="0" borderId="0" xfId="13" applyNumberFormat="1" applyFont="1" applyFill="1" applyBorder="1" applyAlignment="1"/>
    <xf numFmtId="1" fontId="72" fillId="0" borderId="48" xfId="14" applyNumberFormat="1" applyFont="1" applyBorder="1" applyAlignment="1" applyProtection="1">
      <alignment horizontal="center"/>
      <protection hidden="1"/>
    </xf>
    <xf numFmtId="166" fontId="67" fillId="0" borderId="47" xfId="19" applyFont="1" applyFill="1" applyBorder="1" applyAlignment="1" applyProtection="1">
      <alignment vertical="center"/>
      <protection hidden="1"/>
    </xf>
    <xf numFmtId="166" fontId="67" fillId="0" borderId="48" xfId="19" applyFont="1" applyFill="1" applyBorder="1" applyAlignment="1" applyProtection="1">
      <alignment vertical="center"/>
      <protection hidden="1"/>
    </xf>
    <xf numFmtId="1" fontId="72" fillId="0" borderId="48" xfId="14" applyNumberFormat="1" applyFont="1" applyBorder="1" applyAlignment="1" applyProtection="1">
      <alignment horizontal="center" vertical="center"/>
      <protection hidden="1"/>
    </xf>
    <xf numFmtId="2" fontId="71" fillId="2" borderId="1" xfId="14" applyNumberFormat="1" applyFont="1" applyFill="1" applyBorder="1" applyAlignment="1" applyProtection="1">
      <alignment horizontal="right" vertical="center"/>
      <protection hidden="1"/>
    </xf>
    <xf numFmtId="2" fontId="67" fillId="0" borderId="48" xfId="0" applyNumberFormat="1" applyFont="1" applyFill="1" applyBorder="1"/>
    <xf numFmtId="1" fontId="87" fillId="0" borderId="48" xfId="0" applyNumberFormat="1" applyFont="1" applyFill="1" applyBorder="1" applyAlignment="1">
      <alignment horizontal="center"/>
    </xf>
    <xf numFmtId="2" fontId="69" fillId="0" borderId="48" xfId="9" applyNumberFormat="1" applyFont="1" applyFill="1" applyBorder="1" applyAlignment="1">
      <alignment horizontal="center"/>
    </xf>
    <xf numFmtId="0" fontId="67" fillId="0" borderId="22" xfId="0" applyFont="1" applyBorder="1" applyAlignment="1">
      <alignment horizontal="center" wrapText="1"/>
    </xf>
    <xf numFmtId="0" fontId="87" fillId="0" borderId="22" xfId="60" applyFont="1" applyBorder="1" applyAlignment="1">
      <alignment horizontal="center" wrapText="1"/>
    </xf>
    <xf numFmtId="1" fontId="82" fillId="61" borderId="48" xfId="0" applyNumberFormat="1" applyFont="1" applyFill="1" applyBorder="1" applyAlignment="1">
      <alignment horizontal="center" vertical="center" wrapText="1"/>
    </xf>
    <xf numFmtId="173" fontId="72" fillId="0" borderId="48" xfId="9" applyNumberFormat="1" applyFont="1" applyFill="1" applyBorder="1" applyAlignment="1">
      <alignment horizontal="center"/>
    </xf>
    <xf numFmtId="0" fontId="72" fillId="0" borderId="48" xfId="0" applyFont="1" applyFill="1" applyBorder="1" applyAlignment="1"/>
    <xf numFmtId="1" fontId="82" fillId="61" borderId="48" xfId="0" applyNumberFormat="1" applyFont="1" applyFill="1" applyBorder="1" applyAlignment="1">
      <alignment horizontal="center"/>
    </xf>
    <xf numFmtId="1" fontId="76" fillId="0" borderId="49" xfId="0" applyNumberFormat="1" applyFont="1" applyFill="1" applyBorder="1" applyAlignment="1">
      <alignment horizontal="left" vertical="center"/>
    </xf>
    <xf numFmtId="173" fontId="72" fillId="62" borderId="48" xfId="9" applyNumberFormat="1" applyFont="1" applyFill="1" applyBorder="1" applyAlignment="1">
      <alignment horizontal="center"/>
    </xf>
    <xf numFmtId="0" fontId="67" fillId="2" borderId="48" xfId="0" applyFont="1" applyFill="1" applyBorder="1" applyAlignment="1">
      <alignment vertical="center"/>
    </xf>
    <xf numFmtId="1" fontId="67" fillId="0" borderId="48" xfId="62" applyNumberFormat="1" applyFont="1" applyBorder="1" applyAlignment="1">
      <alignment horizontal="center"/>
    </xf>
    <xf numFmtId="1" fontId="76" fillId="0" borderId="48" xfId="62" applyNumberFormat="1" applyFont="1" applyFill="1" applyBorder="1" applyAlignment="1">
      <alignment horizontal="center"/>
    </xf>
    <xf numFmtId="1" fontId="71" fillId="0" borderId="0" xfId="62" applyNumberFormat="1" applyFont="1" applyBorder="1" applyAlignment="1">
      <alignment horizontal="center"/>
    </xf>
    <xf numFmtId="1" fontId="76" fillId="0" borderId="0" xfId="62" applyNumberFormat="1" applyFont="1" applyFill="1" applyBorder="1" applyAlignment="1">
      <alignment horizontal="center"/>
    </xf>
    <xf numFmtId="0" fontId="82" fillId="61" borderId="48" xfId="0" applyFont="1" applyFill="1" applyBorder="1" applyAlignment="1">
      <alignment wrapText="1"/>
    </xf>
    <xf numFmtId="0" fontId="82" fillId="61" borderId="48" xfId="0" applyFont="1" applyFill="1" applyBorder="1"/>
    <xf numFmtId="1" fontId="71" fillId="0" borderId="48" xfId="62" applyNumberFormat="1" applyFont="1" applyBorder="1" applyAlignment="1">
      <alignment horizontal="center"/>
    </xf>
    <xf numFmtId="0" fontId="67" fillId="0" borderId="0" xfId="0" applyNumberFormat="1" applyFont="1"/>
    <xf numFmtId="0" fontId="72" fillId="0" borderId="0" xfId="0" applyNumberFormat="1" applyFont="1" applyAlignment="1">
      <alignment horizontal="center"/>
    </xf>
    <xf numFmtId="0" fontId="82" fillId="61" borderId="4" xfId="9" applyNumberFormat="1" applyFont="1" applyFill="1" applyBorder="1" applyAlignment="1">
      <alignment horizontal="left" vertical="top" wrapText="1"/>
    </xf>
    <xf numFmtId="0" fontId="67" fillId="0" borderId="1" xfId="0" applyNumberFormat="1" applyFont="1" applyFill="1" applyBorder="1" applyAlignment="1">
      <alignment horizontal="right"/>
    </xf>
    <xf numFmtId="0" fontId="67" fillId="0" borderId="22" xfId="0" applyNumberFormat="1" applyFont="1" applyBorder="1" applyAlignment="1">
      <alignment wrapText="1"/>
    </xf>
    <xf numFmtId="0" fontId="87" fillId="0" borderId="22" xfId="60" applyNumberFormat="1" applyFont="1" applyBorder="1" applyAlignment="1">
      <alignment wrapText="1"/>
    </xf>
    <xf numFmtId="0" fontId="67" fillId="0" borderId="8" xfId="0" applyNumberFormat="1" applyFont="1" applyFill="1" applyBorder="1" applyAlignment="1">
      <alignment horizontal="right"/>
    </xf>
    <xf numFmtId="0" fontId="67" fillId="0" borderId="0" xfId="0" applyNumberFormat="1" applyFont="1" applyFill="1" applyBorder="1" applyAlignment="1">
      <alignment horizontal="right"/>
    </xf>
    <xf numFmtId="0" fontId="67" fillId="0" borderId="0" xfId="0" applyNumberFormat="1" applyFont="1" applyFill="1" applyBorder="1"/>
    <xf numFmtId="10" fontId="69" fillId="0" borderId="0" xfId="90" applyNumberFormat="1" applyFont="1" applyAlignment="1"/>
    <xf numFmtId="10" fontId="72" fillId="62" borderId="1" xfId="17" applyNumberFormat="1" applyFont="1" applyFill="1" applyBorder="1" applyAlignment="1">
      <alignment horizontal="center"/>
    </xf>
    <xf numFmtId="173" fontId="67" fillId="0" borderId="1" xfId="17" applyNumberFormat="1" applyFont="1" applyFill="1" applyBorder="1" applyAlignment="1">
      <alignment horizontal="center"/>
    </xf>
    <xf numFmtId="167" fontId="72" fillId="2" borderId="1" xfId="9" applyFont="1" applyFill="1" applyBorder="1" applyAlignment="1">
      <alignment horizontal="right"/>
    </xf>
    <xf numFmtId="0" fontId="89" fillId="2" borderId="0" xfId="0" applyFont="1" applyFill="1" applyAlignment="1">
      <alignment horizontal="left" vertical="center"/>
    </xf>
    <xf numFmtId="0" fontId="67" fillId="2" borderId="0" xfId="18" applyFont="1" applyFill="1"/>
    <xf numFmtId="0" fontId="67" fillId="2" borderId="0" xfId="0" applyFont="1" applyFill="1" applyAlignment="1">
      <alignment horizontal="center" vertical="center"/>
    </xf>
    <xf numFmtId="173" fontId="72" fillId="0" borderId="1" xfId="17" applyNumberFormat="1" applyFont="1" applyFill="1" applyBorder="1" applyAlignment="1">
      <alignment horizontal="center"/>
    </xf>
    <xf numFmtId="167" fontId="72" fillId="2" borderId="46" xfId="9" applyFont="1" applyFill="1" applyBorder="1"/>
    <xf numFmtId="165" fontId="67" fillId="0" borderId="0" xfId="3" applyFont="1" applyFill="1" applyBorder="1" applyAlignment="1"/>
    <xf numFmtId="49" fontId="67" fillId="0" borderId="1" xfId="104" applyNumberFormat="1" applyFont="1" applyFill="1" applyBorder="1" applyAlignment="1">
      <alignment horizontal="center" vertical="top" wrapText="1"/>
    </xf>
    <xf numFmtId="44" fontId="89" fillId="61" borderId="7" xfId="64" applyNumberFormat="1" applyFont="1" applyFill="1" applyBorder="1" applyAlignment="1"/>
    <xf numFmtId="166" fontId="67" fillId="65" borderId="57" xfId="0" applyNumberFormat="1" applyFont="1" applyFill="1" applyBorder="1" applyAlignment="1" applyProtection="1">
      <alignment horizontal="center"/>
    </xf>
    <xf numFmtId="0" fontId="69" fillId="62" borderId="48" xfId="11" applyFont="1" applyFill="1" applyBorder="1"/>
    <xf numFmtId="49" fontId="83" fillId="0" borderId="0" xfId="64" applyNumberFormat="1" applyFont="1"/>
    <xf numFmtId="2" fontId="84" fillId="0" borderId="0" xfId="13" applyNumberFormat="1" applyFont="1"/>
    <xf numFmtId="0" fontId="70" fillId="0" borderId="0" xfId="0" applyFont="1" applyAlignment="1">
      <alignment wrapText="1"/>
    </xf>
    <xf numFmtId="187" fontId="85" fillId="0" borderId="0" xfId="64" applyNumberFormat="1" applyFont="1" applyAlignment="1">
      <alignment horizontal="left"/>
    </xf>
    <xf numFmtId="0" fontId="82" fillId="61" borderId="48" xfId="52887" applyFont="1" applyFill="1" applyBorder="1" applyAlignment="1">
      <alignment horizontal="left" vertical="top" wrapText="1"/>
    </xf>
    <xf numFmtId="3" fontId="71" fillId="62" borderId="48" xfId="63" applyNumberFormat="1" applyFont="1" applyFill="1" applyBorder="1" applyAlignment="1" applyProtection="1">
      <alignment horizontal="center"/>
      <protection hidden="1"/>
    </xf>
    <xf numFmtId="167" fontId="67" fillId="0" borderId="48" xfId="9" applyFont="1" applyBorder="1"/>
    <xf numFmtId="44" fontId="71" fillId="63" borderId="48" xfId="67" applyFont="1" applyFill="1" applyBorder="1" applyAlignment="1" applyProtection="1">
      <protection locked="0"/>
    </xf>
    <xf numFmtId="166" fontId="67" fillId="0" borderId="48" xfId="19" applyFont="1" applyFill="1" applyBorder="1"/>
    <xf numFmtId="166" fontId="67" fillId="0" borderId="48" xfId="19" applyFont="1" applyBorder="1"/>
    <xf numFmtId="0" fontId="72" fillId="0" borderId="57" xfId="0" applyFont="1" applyBorder="1"/>
    <xf numFmtId="0" fontId="72" fillId="0" borderId="49" xfId="0" applyFont="1" applyBorder="1"/>
    <xf numFmtId="167" fontId="72" fillId="0" borderId="48" xfId="9" applyFont="1" applyBorder="1"/>
    <xf numFmtId="0" fontId="84" fillId="0" borderId="0" xfId="0" applyNumberFormat="1" applyFont="1"/>
    <xf numFmtId="1" fontId="84" fillId="0" borderId="0" xfId="13" applyNumberFormat="1" applyFont="1" applyFill="1" applyBorder="1" applyAlignment="1"/>
    <xf numFmtId="0" fontId="70" fillId="2" borderId="0" xfId="0" applyFont="1" applyFill="1"/>
    <xf numFmtId="0" fontId="72" fillId="2" borderId="0" xfId="0" applyFont="1" applyFill="1"/>
    <xf numFmtId="0" fontId="87" fillId="2" borderId="48" xfId="0" applyFont="1" applyFill="1" applyBorder="1"/>
    <xf numFmtId="0" fontId="67" fillId="2" borderId="48" xfId="0" applyFont="1" applyFill="1" applyBorder="1"/>
    <xf numFmtId="0" fontId="67" fillId="2" borderId="48" xfId="0" applyFont="1" applyFill="1" applyBorder="1" applyAlignment="1">
      <alignment horizontal="center"/>
    </xf>
    <xf numFmtId="173" fontId="67" fillId="2" borderId="48" xfId="9" applyNumberFormat="1" applyFont="1" applyFill="1" applyBorder="1" applyAlignment="1">
      <alignment horizontal="center"/>
    </xf>
    <xf numFmtId="2" fontId="72" fillId="0" borderId="0" xfId="0" applyNumberFormat="1" applyFont="1" applyFill="1" applyAlignment="1">
      <alignment horizontal="left"/>
    </xf>
    <xf numFmtId="2" fontId="83" fillId="0" borderId="0" xfId="0" applyNumberFormat="1" applyFont="1" applyFill="1" applyAlignment="1">
      <alignment horizontal="left"/>
    </xf>
    <xf numFmtId="2" fontId="78" fillId="0" borderId="0" xfId="13" applyNumberFormat="1" applyFont="1" applyFill="1" applyBorder="1" applyAlignment="1">
      <alignment horizontal="left"/>
    </xf>
    <xf numFmtId="174" fontId="67" fillId="0" borderId="1" xfId="0" applyNumberFormat="1" applyFont="1" applyFill="1" applyBorder="1" applyAlignment="1">
      <alignment horizontal="center"/>
    </xf>
    <xf numFmtId="174" fontId="67" fillId="0" borderId="10" xfId="0" applyNumberFormat="1" applyFont="1" applyFill="1" applyBorder="1" applyAlignment="1">
      <alignment horizontal="center"/>
    </xf>
    <xf numFmtId="0" fontId="67" fillId="0" borderId="22" xfId="0" applyFont="1" applyFill="1" applyBorder="1" applyAlignment="1">
      <alignment horizontal="center" wrapText="1"/>
    </xf>
    <xf numFmtId="0" fontId="87" fillId="0" borderId="22" xfId="60" applyFont="1" applyFill="1" applyBorder="1" applyAlignment="1">
      <alignment horizontal="center" wrapText="1"/>
    </xf>
    <xf numFmtId="174" fontId="67" fillId="0" borderId="8" xfId="0" applyNumberFormat="1" applyFont="1" applyFill="1" applyBorder="1" applyAlignment="1">
      <alignment horizontal="left"/>
    </xf>
    <xf numFmtId="174" fontId="67" fillId="0" borderId="0" xfId="0" applyNumberFormat="1" applyFont="1" applyFill="1" applyBorder="1" applyAlignment="1">
      <alignment horizontal="left"/>
    </xf>
    <xf numFmtId="2" fontId="82" fillId="61" borderId="4" xfId="0" applyNumberFormat="1" applyFont="1" applyFill="1" applyBorder="1" applyAlignment="1">
      <alignment horizontal="left" vertical="top"/>
    </xf>
    <xf numFmtId="0" fontId="88" fillId="0" borderId="0" xfId="0" applyFont="1" applyFill="1" applyAlignment="1">
      <alignment horizontal="center"/>
    </xf>
    <xf numFmtId="0" fontId="67" fillId="0" borderId="1" xfId="0" applyFont="1" applyBorder="1" applyAlignment="1">
      <alignment horizontal="center" vertical="center"/>
    </xf>
    <xf numFmtId="0" fontId="87" fillId="0" borderId="0" xfId="0" applyFont="1" applyFill="1" applyBorder="1" applyAlignment="1">
      <alignment horizontal="center"/>
    </xf>
    <xf numFmtId="0" fontId="87" fillId="0" borderId="0" xfId="0" applyFont="1" applyAlignment="1">
      <alignment horizontal="center"/>
    </xf>
    <xf numFmtId="173" fontId="67" fillId="0" borderId="0" xfId="0" applyNumberFormat="1" applyFont="1"/>
    <xf numFmtId="0" fontId="67" fillId="0" borderId="22" xfId="0" applyFont="1" applyFill="1" applyBorder="1" applyAlignment="1">
      <alignment wrapText="1"/>
    </xf>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40" xfId="64" applyNumberFormat="1" applyFont="1" applyFill="1" applyBorder="1" applyAlignment="1">
      <alignment horizontal="left" vertical="top" wrapText="1"/>
    </xf>
    <xf numFmtId="49" fontId="81" fillId="61" borderId="50" xfId="64" applyNumberFormat="1" applyFont="1" applyFill="1" applyBorder="1" applyAlignment="1">
      <alignment horizontal="left" vertical="top" wrapText="1"/>
    </xf>
    <xf numFmtId="49" fontId="81" fillId="61" borderId="51" xfId="64" applyNumberFormat="1" applyFont="1" applyFill="1" applyBorder="1" applyAlignment="1">
      <alignment horizontal="left" vertical="top" wrapText="1"/>
    </xf>
    <xf numFmtId="49" fontId="81" fillId="61" borderId="52"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49" fontId="81" fillId="61" borderId="41"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2" xfId="64" applyNumberFormat="1" applyFont="1" applyFill="1" applyBorder="1" applyAlignment="1">
      <alignment horizontal="left" vertical="top" wrapText="1"/>
    </xf>
    <xf numFmtId="173" fontId="82" fillId="61" borderId="57" xfId="9" applyNumberFormat="1" applyFont="1" applyFill="1" applyBorder="1" applyAlignment="1">
      <alignment horizontal="center"/>
    </xf>
    <xf numFmtId="173" fontId="82" fillId="61" borderId="49" xfId="9" applyNumberFormat="1" applyFont="1" applyFill="1" applyBorder="1" applyAlignment="1">
      <alignment horizontal="center"/>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49" xfId="0" applyNumberFormat="1" applyFont="1" applyFill="1" applyBorder="1" applyAlignment="1">
      <alignment horizontal="center" vertical="center" wrapText="1"/>
    </xf>
    <xf numFmtId="167" fontId="89" fillId="61" borderId="40" xfId="9" applyFont="1" applyFill="1" applyBorder="1" applyAlignment="1">
      <alignment horizontal="center" vertical="top" wrapText="1"/>
    </xf>
    <xf numFmtId="167" fontId="89" fillId="61" borderId="41" xfId="9"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8"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47" xfId="14" applyNumberFormat="1" applyFont="1" applyFill="1" applyBorder="1" applyAlignment="1" applyProtection="1">
      <alignment horizontal="center" vertical="center" wrapText="1"/>
      <protection hidden="1"/>
    </xf>
    <xf numFmtId="2" fontId="104" fillId="61" borderId="49" xfId="14" applyNumberFormat="1" applyFont="1" applyFill="1" applyBorder="1" applyAlignment="1" applyProtection="1">
      <alignment horizontal="center" vertical="center" wrapText="1"/>
      <protection hidden="1"/>
    </xf>
    <xf numFmtId="2" fontId="104" fillId="61" borderId="46"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67" fillId="62" borderId="5" xfId="10" applyFont="1" applyFill="1" applyBorder="1" applyAlignment="1" applyProtection="1">
      <alignment horizontal="left"/>
      <protection hidden="1"/>
    </xf>
    <xf numFmtId="0" fontId="67" fillId="62" borderId="6" xfId="10" applyFont="1" applyFill="1" applyBorder="1" applyAlignment="1" applyProtection="1">
      <alignment horizontal="left"/>
      <protection hidden="1"/>
    </xf>
    <xf numFmtId="0" fontId="67" fillId="62" borderId="7" xfId="10" applyFont="1" applyFill="1" applyBorder="1" applyAlignment="1" applyProtection="1">
      <alignment horizontal="left"/>
      <protection hidden="1"/>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67" fillId="0" borderId="5" xfId="10" applyFont="1" applyFill="1" applyBorder="1" applyAlignment="1" applyProtection="1">
      <alignment horizontal="left" vertical="center"/>
      <protection hidden="1"/>
    </xf>
    <xf numFmtId="0" fontId="67" fillId="0" borderId="6" xfId="10" applyFont="1" applyFill="1" applyBorder="1" applyAlignment="1" applyProtection="1">
      <alignment horizontal="left" vertical="center"/>
      <protection hidden="1"/>
    </xf>
    <xf numFmtId="0" fontId="67" fillId="0" borderId="7" xfId="10" applyFont="1" applyFill="1" applyBorder="1" applyAlignment="1" applyProtection="1">
      <alignment horizontal="left" vertical="center"/>
      <protection hidden="1"/>
    </xf>
    <xf numFmtId="0" fontId="67" fillId="0" borderId="48" xfId="85" applyFont="1" applyFill="1" applyBorder="1"/>
    <xf numFmtId="0" fontId="67" fillId="0" borderId="48" xfId="104" applyFont="1" applyBorder="1" applyAlignment="1">
      <alignment vertical="top"/>
    </xf>
    <xf numFmtId="3" fontId="67" fillId="0" borderId="48" xfId="9" applyNumberFormat="1" applyFont="1" applyFill="1" applyBorder="1" applyAlignment="1">
      <alignment horizontal="center" vertical="top" wrapText="1"/>
    </xf>
    <xf numFmtId="44" fontId="67" fillId="0" borderId="48" xfId="67" applyFont="1" applyBorder="1" applyAlignment="1">
      <alignment vertical="top" wrapText="1"/>
    </xf>
    <xf numFmtId="49" fontId="67" fillId="0" borderId="48" xfId="104" applyNumberFormat="1" applyFont="1" applyFill="1" applyBorder="1" applyAlignment="1">
      <alignment horizontal="center" vertical="top" wrapText="1"/>
    </xf>
    <xf numFmtId="166" fontId="67" fillId="0" borderId="48" xfId="19" applyFont="1" applyBorder="1" applyAlignment="1">
      <alignment horizontal="center" vertical="top" wrapText="1"/>
    </xf>
    <xf numFmtId="0" fontId="110" fillId="2" borderId="0" xfId="85" applyFont="1" applyFill="1"/>
    <xf numFmtId="0" fontId="110" fillId="2" borderId="0" xfId="85" applyFont="1" applyFill="1" applyBorder="1"/>
    <xf numFmtId="173" fontId="82" fillId="61" borderId="46" xfId="9" applyNumberFormat="1" applyFont="1" applyFill="1" applyBorder="1" applyAlignment="1">
      <alignment horizontal="center"/>
    </xf>
  </cellXfs>
  <cellStyles count="52888">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2 5" xfId="52887" xr:uid="{71AC7202-026F-42F8-8A19-30A3D71FD1F5}"/>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6">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148166</xdr:rowOff>
    </xdr:from>
    <xdr:to>
      <xdr:col>14</xdr:col>
      <xdr:colOff>57810</xdr:colOff>
      <xdr:row>6</xdr:row>
      <xdr:rowOff>169851</xdr:rowOff>
    </xdr:to>
    <xdr:pic>
      <xdr:nvPicPr>
        <xdr:cNvPr id="5" name="Afbeelding 4">
          <a:extLst>
            <a:ext uri="{FF2B5EF4-FFF2-40B4-BE49-F238E27FC236}">
              <a16:creationId xmlns:a16="http://schemas.microsoft.com/office/drawing/2014/main" id="{644E532D-CC7E-40E3-B66E-4C3659D1AE43}"/>
            </a:ext>
          </a:extLst>
        </xdr:cNvPr>
        <xdr:cNvPicPr>
          <a:picLocks noChangeAspect="1"/>
        </xdr:cNvPicPr>
      </xdr:nvPicPr>
      <xdr:blipFill>
        <a:blip xmlns:r="http://schemas.openxmlformats.org/officeDocument/2006/relationships" r:embed="rId1"/>
        <a:stretch>
          <a:fillRect/>
        </a:stretch>
      </xdr:blipFill>
      <xdr:spPr>
        <a:xfrm>
          <a:off x="7387167" y="148166"/>
          <a:ext cx="6636833" cy="1097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14</xdr:col>
      <xdr:colOff>19830</xdr:colOff>
      <xdr:row>6</xdr:row>
      <xdr:rowOff>91598</xdr:rowOff>
    </xdr:to>
    <xdr:pic>
      <xdr:nvPicPr>
        <xdr:cNvPr id="4" name="Afbeelding 3">
          <a:extLst>
            <a:ext uri="{FF2B5EF4-FFF2-40B4-BE49-F238E27FC236}">
              <a16:creationId xmlns:a16="http://schemas.microsoft.com/office/drawing/2014/main" id="{A64CCC15-4C1E-4E97-9224-83202CAFC644}"/>
            </a:ext>
          </a:extLst>
        </xdr:cNvPr>
        <xdr:cNvPicPr>
          <a:picLocks noChangeAspect="1"/>
        </xdr:cNvPicPr>
      </xdr:nvPicPr>
      <xdr:blipFill>
        <a:blip xmlns:r="http://schemas.openxmlformats.org/officeDocument/2006/relationships" r:embed="rId1"/>
        <a:stretch>
          <a:fillRect/>
        </a:stretch>
      </xdr:blipFill>
      <xdr:spPr>
        <a:xfrm>
          <a:off x="7395253" y="160534"/>
          <a:ext cx="6623116" cy="10303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Kalsbeek%20College\Aanbesteding%202021\5.%20PvE\OUD\P1-%20Calculatiemodel%20Kalsbeek%20College%20Leeg.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marleen/AppData/Local/Microsoft/Windows/Temporary%20Internet%20Files/Content.Outlook/BAL0A37R/Calculatiemodel%20voor%20SED%202%20(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fdelingen/Commercie/Offertes/West/2014/GVB%20Perrons/Perceel%206/Prijslijst/Bijlage%201f%20GVB%20Calculatiemodel%20perceel%206%20(leeg).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Kosten per locatie"/>
      <sheetName val="3-Productie normen"/>
      <sheetName val="4-Basis ruimtestaat"/>
      <sheetName val="5-Premies en opslagen"/>
      <sheetName val="6-Opbouw uurtarief productie"/>
      <sheetName val="7-Opbouw uurtarief toezicht"/>
      <sheetName val="8-Additionele werkzaamheden"/>
      <sheetName val="9-Afroepprijs"/>
      <sheetName val="10-Glasbewassing"/>
      <sheetName val="11-Machinekosten"/>
    </sheetNames>
    <sheetDataSet>
      <sheetData sheetId="0"/>
      <sheetData sheetId="1">
        <row r="3">
          <cell r="A3" t="str">
            <v>Naam opdrachtgever</v>
          </cell>
          <cell r="B3" t="str">
            <v>Kalsbeek College</v>
          </cell>
        </row>
        <row r="4">
          <cell r="A4" t="str">
            <v>Calculatie onderdeel</v>
          </cell>
        </row>
        <row r="5">
          <cell r="A5" t="str">
            <v>Gebouw/plaats</v>
          </cell>
          <cell r="B5" t="str">
            <v>Woerden</v>
          </cell>
        </row>
        <row r="6">
          <cell r="A6" t="str">
            <v>Referentie nummer</v>
          </cell>
          <cell r="B6" t="str">
            <v>KC-EA-BK-2021</v>
          </cell>
        </row>
        <row r="8">
          <cell r="A8" t="str">
            <v>Naam dienstverlener</v>
          </cell>
        </row>
        <row r="9">
          <cell r="A9" t="str">
            <v>Prijspeil</v>
          </cell>
          <cell r="B9">
            <v>44562</v>
          </cell>
        </row>
      </sheetData>
      <sheetData sheetId="2"/>
      <sheetData sheetId="3"/>
      <sheetData sheetId="4">
        <row r="2">
          <cell r="R2"/>
        </row>
        <row r="3">
          <cell r="R3"/>
        </row>
        <row r="4">
          <cell r="R4"/>
        </row>
        <row r="5">
          <cell r="R5"/>
        </row>
        <row r="6">
          <cell r="R6"/>
        </row>
        <row r="7">
          <cell r="R7"/>
        </row>
        <row r="8">
          <cell r="R8"/>
        </row>
        <row r="9">
          <cell r="R9" t="str">
            <v>Uren p/j ma t/m vrij</v>
          </cell>
        </row>
        <row r="10">
          <cell r="R10" t="e">
            <v>#DIV/0!</v>
          </cell>
        </row>
        <row r="11">
          <cell r="R11" t="e">
            <v>#DIV/0!</v>
          </cell>
        </row>
        <row r="12">
          <cell r="R12" t="e">
            <v>#DIV/0!</v>
          </cell>
        </row>
        <row r="13">
          <cell r="R13" t="e">
            <v>#DIV/0!</v>
          </cell>
        </row>
        <row r="14">
          <cell r="R14" t="e">
            <v>#DIV/0!</v>
          </cell>
        </row>
        <row r="15">
          <cell r="R15" t="e">
            <v>#DIV/0!</v>
          </cell>
        </row>
        <row r="16">
          <cell r="R16" t="e">
            <v>#DIV/0!</v>
          </cell>
        </row>
        <row r="17">
          <cell r="R17" t="e">
            <v>#DIV/0!</v>
          </cell>
        </row>
        <row r="18">
          <cell r="R18" t="e">
            <v>#DIV/0!</v>
          </cell>
        </row>
        <row r="19">
          <cell r="R19" t="e">
            <v>#DIV/0!</v>
          </cell>
        </row>
        <row r="20">
          <cell r="R20" t="e">
            <v>#DIV/0!</v>
          </cell>
        </row>
        <row r="21">
          <cell r="R21" t="e">
            <v>#DIV/0!</v>
          </cell>
        </row>
        <row r="22">
          <cell r="R22" t="e">
            <v>#DIV/0!</v>
          </cell>
        </row>
        <row r="23">
          <cell r="R23" t="e">
            <v>#DIV/0!</v>
          </cell>
        </row>
        <row r="24">
          <cell r="R24" t="e">
            <v>#DIV/0!</v>
          </cell>
        </row>
        <row r="25">
          <cell r="R25" t="e">
            <v>#DIV/0!</v>
          </cell>
        </row>
        <row r="26">
          <cell r="R26" t="e">
            <v>#DIV/0!</v>
          </cell>
        </row>
        <row r="27">
          <cell r="R27" t="e">
            <v>#DIV/0!</v>
          </cell>
        </row>
        <row r="28">
          <cell r="R28" t="e">
            <v>#DIV/0!</v>
          </cell>
        </row>
        <row r="29">
          <cell r="R29" t="e">
            <v>#DIV/0!</v>
          </cell>
        </row>
        <row r="30">
          <cell r="R30" t="e">
            <v>#DIV/0!</v>
          </cell>
        </row>
        <row r="31">
          <cell r="R31" t="e">
            <v>#DIV/0!</v>
          </cell>
        </row>
        <row r="32">
          <cell r="R32" t="e">
            <v>#DIV/0!</v>
          </cell>
        </row>
        <row r="33">
          <cell r="R33" t="e">
            <v>#DIV/0!</v>
          </cell>
        </row>
        <row r="34">
          <cell r="R34" t="e">
            <v>#DIV/0!</v>
          </cell>
        </row>
        <row r="35">
          <cell r="R35" t="e">
            <v>#DIV/0!</v>
          </cell>
        </row>
        <row r="36">
          <cell r="R36" t="e">
            <v>#DIV/0!</v>
          </cell>
        </row>
        <row r="37">
          <cell r="R37" t="e">
            <v>#DIV/0!</v>
          </cell>
        </row>
        <row r="38">
          <cell r="R38" t="e">
            <v>#DIV/0!</v>
          </cell>
        </row>
        <row r="39">
          <cell r="R39">
            <v>0</v>
          </cell>
        </row>
        <row r="40">
          <cell r="R40" t="e">
            <v>#DIV/0!</v>
          </cell>
        </row>
        <row r="41">
          <cell r="R41" t="e">
            <v>#DIV/0!</v>
          </cell>
        </row>
        <row r="42">
          <cell r="R42" t="e">
            <v>#DIV/0!</v>
          </cell>
        </row>
        <row r="43">
          <cell r="R43" t="e">
            <v>#DIV/0!</v>
          </cell>
        </row>
        <row r="44">
          <cell r="R44" t="e">
            <v>#DIV/0!</v>
          </cell>
        </row>
        <row r="45">
          <cell r="R45" t="e">
            <v>#DIV/0!</v>
          </cell>
        </row>
        <row r="46">
          <cell r="R46" t="e">
            <v>#DIV/0!</v>
          </cell>
        </row>
        <row r="47">
          <cell r="R47" t="e">
            <v>#DIV/0!</v>
          </cell>
        </row>
        <row r="48">
          <cell r="R48" t="e">
            <v>#DIV/0!</v>
          </cell>
        </row>
        <row r="49">
          <cell r="R49" t="e">
            <v>#DIV/0!</v>
          </cell>
        </row>
        <row r="50">
          <cell r="R50" t="e">
            <v>#DIV/0!</v>
          </cell>
        </row>
        <row r="51">
          <cell r="R51" t="e">
            <v>#DIV/0!</v>
          </cell>
        </row>
        <row r="52">
          <cell r="R52" t="e">
            <v>#DIV/0!</v>
          </cell>
        </row>
        <row r="53">
          <cell r="R53" t="e">
            <v>#DIV/0!</v>
          </cell>
        </row>
        <row r="54">
          <cell r="R54">
            <v>0</v>
          </cell>
        </row>
        <row r="55">
          <cell r="R55" t="e">
            <v>#DIV/0!</v>
          </cell>
        </row>
        <row r="56">
          <cell r="R56" t="e">
            <v>#DIV/0!</v>
          </cell>
        </row>
        <row r="57">
          <cell r="R57" t="e">
            <v>#DIV/0!</v>
          </cell>
        </row>
        <row r="58">
          <cell r="R58" t="e">
            <v>#DIV/0!</v>
          </cell>
        </row>
        <row r="59">
          <cell r="R59" t="e">
            <v>#DIV/0!</v>
          </cell>
        </row>
        <row r="60">
          <cell r="R60" t="e">
            <v>#DIV/0!</v>
          </cell>
        </row>
        <row r="61">
          <cell r="R61" t="e">
            <v>#DIV/0!</v>
          </cell>
        </row>
        <row r="62">
          <cell r="R62">
            <v>0</v>
          </cell>
        </row>
        <row r="63">
          <cell r="R63" t="e">
            <v>#DIV/0!</v>
          </cell>
        </row>
        <row r="64">
          <cell r="R64">
            <v>0</v>
          </cell>
        </row>
        <row r="65">
          <cell r="R65">
            <v>0</v>
          </cell>
        </row>
        <row r="66">
          <cell r="R66">
            <v>0</v>
          </cell>
        </row>
        <row r="67">
          <cell r="R67" t="e">
            <v>#DIV/0!</v>
          </cell>
        </row>
        <row r="68">
          <cell r="R68" t="e">
            <v>#DIV/0!</v>
          </cell>
        </row>
        <row r="69">
          <cell r="R69" t="e">
            <v>#DIV/0!</v>
          </cell>
        </row>
        <row r="70">
          <cell r="R70" t="e">
            <v>#DIV/0!</v>
          </cell>
        </row>
        <row r="71">
          <cell r="R71">
            <v>0</v>
          </cell>
        </row>
        <row r="72">
          <cell r="R72">
            <v>0</v>
          </cell>
        </row>
        <row r="73">
          <cell r="R73" t="e">
            <v>#DIV/0!</v>
          </cell>
        </row>
        <row r="74">
          <cell r="R74">
            <v>0</v>
          </cell>
        </row>
        <row r="75">
          <cell r="R75">
            <v>0</v>
          </cell>
        </row>
        <row r="76">
          <cell r="R76" t="e">
            <v>#DIV/0!</v>
          </cell>
        </row>
        <row r="77">
          <cell r="R77" t="e">
            <v>#DIV/0!</v>
          </cell>
        </row>
        <row r="78">
          <cell r="R78">
            <v>0</v>
          </cell>
        </row>
        <row r="79">
          <cell r="R79" t="e">
            <v>#DIV/0!</v>
          </cell>
        </row>
        <row r="80">
          <cell r="R80" t="e">
            <v>#DIV/0!</v>
          </cell>
        </row>
        <row r="81">
          <cell r="R81" t="e">
            <v>#DIV/0!</v>
          </cell>
        </row>
        <row r="82">
          <cell r="R82" t="e">
            <v>#DIV/0!</v>
          </cell>
        </row>
        <row r="83">
          <cell r="R83" t="e">
            <v>#DIV/0!</v>
          </cell>
        </row>
        <row r="84">
          <cell r="R84" t="e">
            <v>#DIV/0!</v>
          </cell>
        </row>
        <row r="85">
          <cell r="R85" t="e">
            <v>#DIV/0!</v>
          </cell>
        </row>
        <row r="86">
          <cell r="R86" t="e">
            <v>#DIV/0!</v>
          </cell>
        </row>
        <row r="87">
          <cell r="R87" t="e">
            <v>#DIV/0!</v>
          </cell>
        </row>
        <row r="88">
          <cell r="R88" t="e">
            <v>#DIV/0!</v>
          </cell>
        </row>
        <row r="89">
          <cell r="R89" t="e">
            <v>#DIV/0!</v>
          </cell>
        </row>
        <row r="90">
          <cell r="R90" t="e">
            <v>#DIV/0!</v>
          </cell>
        </row>
        <row r="91">
          <cell r="R91" t="e">
            <v>#DIV/0!</v>
          </cell>
        </row>
        <row r="92">
          <cell r="R92" t="e">
            <v>#DIV/0!</v>
          </cell>
        </row>
        <row r="93">
          <cell r="R93" t="e">
            <v>#DIV/0!</v>
          </cell>
        </row>
        <row r="94">
          <cell r="R94" t="e">
            <v>#DIV/0!</v>
          </cell>
        </row>
        <row r="95">
          <cell r="R95" t="e">
            <v>#DIV/0!</v>
          </cell>
        </row>
        <row r="96">
          <cell r="R96" t="e">
            <v>#DIV/0!</v>
          </cell>
        </row>
        <row r="97">
          <cell r="R97" t="e">
            <v>#DIV/0!</v>
          </cell>
        </row>
        <row r="98">
          <cell r="R98" t="e">
            <v>#DIV/0!</v>
          </cell>
        </row>
        <row r="99">
          <cell r="R99" t="e">
            <v>#DIV/0!</v>
          </cell>
        </row>
        <row r="100">
          <cell r="R100" t="e">
            <v>#DIV/0!</v>
          </cell>
        </row>
        <row r="101">
          <cell r="R101" t="e">
            <v>#DIV/0!</v>
          </cell>
        </row>
        <row r="102">
          <cell r="R102">
            <v>0</v>
          </cell>
        </row>
        <row r="103">
          <cell r="R103" t="e">
            <v>#DIV/0!</v>
          </cell>
        </row>
        <row r="104">
          <cell r="R104" t="e">
            <v>#DIV/0!</v>
          </cell>
        </row>
        <row r="105">
          <cell r="R105" t="e">
            <v>#DIV/0!</v>
          </cell>
        </row>
        <row r="106">
          <cell r="R106" t="e">
            <v>#DIV/0!</v>
          </cell>
        </row>
        <row r="107">
          <cell r="R107" t="e">
            <v>#DIV/0!</v>
          </cell>
        </row>
        <row r="108">
          <cell r="R108">
            <v>0</v>
          </cell>
        </row>
        <row r="109">
          <cell r="R109" t="e">
            <v>#DIV/0!</v>
          </cell>
        </row>
        <row r="110">
          <cell r="R110" t="e">
            <v>#DIV/0!</v>
          </cell>
        </row>
        <row r="111">
          <cell r="R111" t="e">
            <v>#DIV/0!</v>
          </cell>
        </row>
        <row r="112">
          <cell r="R112" t="e">
            <v>#DIV/0!</v>
          </cell>
        </row>
        <row r="113">
          <cell r="R113" t="e">
            <v>#DIV/0!</v>
          </cell>
        </row>
        <row r="114">
          <cell r="R114" t="e">
            <v>#DIV/0!</v>
          </cell>
        </row>
        <row r="115">
          <cell r="R115" t="e">
            <v>#DIV/0!</v>
          </cell>
        </row>
        <row r="116">
          <cell r="R116" t="e">
            <v>#DIV/0!</v>
          </cell>
        </row>
        <row r="117">
          <cell r="R117" t="e">
            <v>#DIV/0!</v>
          </cell>
        </row>
        <row r="118">
          <cell r="R118" t="e">
            <v>#DIV/0!</v>
          </cell>
        </row>
        <row r="119">
          <cell r="R119" t="e">
            <v>#DIV/0!</v>
          </cell>
        </row>
        <row r="120">
          <cell r="R120" t="e">
            <v>#DIV/0!</v>
          </cell>
        </row>
        <row r="121">
          <cell r="R121" t="e">
            <v>#DIV/0!</v>
          </cell>
        </row>
        <row r="122">
          <cell r="R122" t="e">
            <v>#DIV/0!</v>
          </cell>
        </row>
        <row r="123">
          <cell r="R123" t="e">
            <v>#DIV/0!</v>
          </cell>
        </row>
        <row r="124">
          <cell r="R124" t="e">
            <v>#DIV/0!</v>
          </cell>
        </row>
        <row r="125">
          <cell r="R125" t="e">
            <v>#DIV/0!</v>
          </cell>
        </row>
        <row r="126">
          <cell r="R126" t="e">
            <v>#DIV/0!</v>
          </cell>
        </row>
        <row r="127">
          <cell r="R127" t="e">
            <v>#DIV/0!</v>
          </cell>
        </row>
        <row r="128">
          <cell r="R128" t="e">
            <v>#DIV/0!</v>
          </cell>
        </row>
        <row r="129">
          <cell r="R129" t="e">
            <v>#DIV/0!</v>
          </cell>
        </row>
        <row r="130">
          <cell r="R130" t="e">
            <v>#DIV/0!</v>
          </cell>
        </row>
        <row r="131">
          <cell r="R131">
            <v>0</v>
          </cell>
        </row>
        <row r="132">
          <cell r="R132" t="e">
            <v>#DIV/0!</v>
          </cell>
        </row>
        <row r="133">
          <cell r="R133" t="e">
            <v>#DIV/0!</v>
          </cell>
        </row>
        <row r="134">
          <cell r="R134" t="e">
            <v>#DIV/0!</v>
          </cell>
        </row>
        <row r="135">
          <cell r="R135" t="e">
            <v>#DIV/0!</v>
          </cell>
        </row>
        <row r="136">
          <cell r="R136" t="e">
            <v>#DIV/0!</v>
          </cell>
        </row>
        <row r="137">
          <cell r="R137" t="e">
            <v>#DIV/0!</v>
          </cell>
        </row>
        <row r="138">
          <cell r="R138" t="e">
            <v>#DIV/0!</v>
          </cell>
        </row>
        <row r="139">
          <cell r="R139" t="e">
            <v>#DIV/0!</v>
          </cell>
        </row>
        <row r="140">
          <cell r="R140" t="e">
            <v>#DIV/0!</v>
          </cell>
        </row>
        <row r="141">
          <cell r="R141" t="e">
            <v>#DIV/0!</v>
          </cell>
        </row>
        <row r="142">
          <cell r="R142" t="e">
            <v>#DIV/0!</v>
          </cell>
        </row>
        <row r="143">
          <cell r="R143" t="e">
            <v>#DIV/0!</v>
          </cell>
        </row>
        <row r="144">
          <cell r="R144" t="e">
            <v>#DIV/0!</v>
          </cell>
        </row>
        <row r="145">
          <cell r="R145" t="e">
            <v>#DIV/0!</v>
          </cell>
        </row>
        <row r="146">
          <cell r="R146" t="e">
            <v>#DIV/0!</v>
          </cell>
        </row>
        <row r="147">
          <cell r="R147" t="e">
            <v>#DIV/0!</v>
          </cell>
        </row>
        <row r="148">
          <cell r="R148" t="e">
            <v>#DIV/0!</v>
          </cell>
        </row>
        <row r="149">
          <cell r="R149" t="e">
            <v>#DIV/0!</v>
          </cell>
        </row>
        <row r="150">
          <cell r="R150" t="e">
            <v>#DIV/0!</v>
          </cell>
        </row>
        <row r="151">
          <cell r="R151">
            <v>0</v>
          </cell>
        </row>
        <row r="152">
          <cell r="R152" t="e">
            <v>#DIV/0!</v>
          </cell>
        </row>
        <row r="153">
          <cell r="R153" t="e">
            <v>#DIV/0!</v>
          </cell>
        </row>
        <row r="154">
          <cell r="R154" t="e">
            <v>#DIV/0!</v>
          </cell>
        </row>
        <row r="155">
          <cell r="R155" t="e">
            <v>#DIV/0!</v>
          </cell>
        </row>
        <row r="156">
          <cell r="R156" t="e">
            <v>#DIV/0!</v>
          </cell>
        </row>
        <row r="157">
          <cell r="R157" t="e">
            <v>#DIV/0!</v>
          </cell>
        </row>
        <row r="158">
          <cell r="R158" t="e">
            <v>#DIV/0!</v>
          </cell>
        </row>
        <row r="159">
          <cell r="R159" t="e">
            <v>#DIV/0!</v>
          </cell>
        </row>
        <row r="160">
          <cell r="R160" t="e">
            <v>#DIV/0!</v>
          </cell>
        </row>
        <row r="161">
          <cell r="R161" t="e">
            <v>#DIV/0!</v>
          </cell>
        </row>
        <row r="162">
          <cell r="R162" t="e">
            <v>#DIV/0!</v>
          </cell>
        </row>
        <row r="163">
          <cell r="R163" t="e">
            <v>#DIV/0!</v>
          </cell>
        </row>
        <row r="164">
          <cell r="R164" t="e">
            <v>#DIV/0!</v>
          </cell>
        </row>
        <row r="165">
          <cell r="R165" t="e">
            <v>#DIV/0!</v>
          </cell>
        </row>
        <row r="166">
          <cell r="R166">
            <v>0</v>
          </cell>
        </row>
        <row r="167">
          <cell r="R167" t="e">
            <v>#DIV/0!</v>
          </cell>
        </row>
        <row r="168">
          <cell r="R168" t="e">
            <v>#DIV/0!</v>
          </cell>
        </row>
        <row r="169">
          <cell r="R169" t="e">
            <v>#DIV/0!</v>
          </cell>
        </row>
        <row r="170">
          <cell r="R170" t="e">
            <v>#DIV/0!</v>
          </cell>
        </row>
        <row r="171">
          <cell r="R171" t="e">
            <v>#DIV/0!</v>
          </cell>
        </row>
        <row r="172">
          <cell r="R172" t="e">
            <v>#DIV/0!</v>
          </cell>
        </row>
        <row r="173">
          <cell r="R173" t="e">
            <v>#DIV/0!</v>
          </cell>
        </row>
        <row r="174">
          <cell r="R174" t="e">
            <v>#DIV/0!</v>
          </cell>
        </row>
        <row r="175">
          <cell r="R175" t="e">
            <v>#DIV/0!</v>
          </cell>
        </row>
        <row r="176">
          <cell r="R176">
            <v>0</v>
          </cell>
        </row>
        <row r="177">
          <cell r="R177">
            <v>0</v>
          </cell>
        </row>
        <row r="178">
          <cell r="R178" t="e">
            <v>#DIV/0!</v>
          </cell>
        </row>
        <row r="179">
          <cell r="R179" t="e">
            <v>#DIV/0!</v>
          </cell>
        </row>
        <row r="180">
          <cell r="R180" t="e">
            <v>#DIV/0!</v>
          </cell>
        </row>
        <row r="181">
          <cell r="R181" t="e">
            <v>#DIV/0!</v>
          </cell>
        </row>
        <row r="182">
          <cell r="R182">
            <v>0</v>
          </cell>
        </row>
        <row r="183">
          <cell r="R183" t="e">
            <v>#DIV/0!</v>
          </cell>
        </row>
        <row r="184">
          <cell r="R184" t="e">
            <v>#DIV/0!</v>
          </cell>
        </row>
        <row r="185">
          <cell r="R185" t="e">
            <v>#DIV/0!</v>
          </cell>
        </row>
        <row r="186">
          <cell r="R186" t="e">
            <v>#DIV/0!</v>
          </cell>
        </row>
        <row r="187">
          <cell r="R187" t="e">
            <v>#DIV/0!</v>
          </cell>
        </row>
        <row r="188">
          <cell r="R188" t="e">
            <v>#DIV/0!</v>
          </cell>
        </row>
        <row r="189">
          <cell r="R189" t="e">
            <v>#DIV/0!</v>
          </cell>
        </row>
        <row r="190">
          <cell r="R190" t="e">
            <v>#DIV/0!</v>
          </cell>
        </row>
        <row r="191">
          <cell r="R191" t="e">
            <v>#DIV/0!</v>
          </cell>
        </row>
        <row r="192">
          <cell r="R192" t="e">
            <v>#DIV/0!</v>
          </cell>
        </row>
        <row r="193">
          <cell r="R193" t="e">
            <v>#DIV/0!</v>
          </cell>
        </row>
        <row r="194">
          <cell r="R194" t="e">
            <v>#DIV/0!</v>
          </cell>
        </row>
        <row r="195">
          <cell r="R195" t="e">
            <v>#DIV/0!</v>
          </cell>
        </row>
        <row r="196">
          <cell r="R196">
            <v>0</v>
          </cell>
        </row>
        <row r="197">
          <cell r="R197" t="e">
            <v>#DIV/0!</v>
          </cell>
        </row>
        <row r="198">
          <cell r="R198" t="e">
            <v>#DIV/0!</v>
          </cell>
        </row>
        <row r="199">
          <cell r="R199" t="e">
            <v>#DIV/0!</v>
          </cell>
        </row>
        <row r="200">
          <cell r="R200" t="e">
            <v>#DIV/0!</v>
          </cell>
        </row>
        <row r="201">
          <cell r="R201" t="e">
            <v>#DIV/0!</v>
          </cell>
        </row>
        <row r="202">
          <cell r="R202" t="e">
            <v>#DIV/0!</v>
          </cell>
        </row>
        <row r="203">
          <cell r="R203" t="e">
            <v>#DIV/0!</v>
          </cell>
        </row>
        <row r="204">
          <cell r="R204" t="e">
            <v>#DIV/0!</v>
          </cell>
        </row>
        <row r="205">
          <cell r="R205">
            <v>0</v>
          </cell>
        </row>
        <row r="206">
          <cell r="R206" t="e">
            <v>#DIV/0!</v>
          </cell>
        </row>
        <row r="207">
          <cell r="R207" t="e">
            <v>#DIV/0!</v>
          </cell>
        </row>
        <row r="208">
          <cell r="R208" t="e">
            <v>#DIV/0!</v>
          </cell>
        </row>
        <row r="209">
          <cell r="R209" t="e">
            <v>#DIV/0!</v>
          </cell>
        </row>
        <row r="210">
          <cell r="R210" t="e">
            <v>#DIV/0!</v>
          </cell>
        </row>
        <row r="211">
          <cell r="R211" t="e">
            <v>#DIV/0!</v>
          </cell>
        </row>
        <row r="212">
          <cell r="R212">
            <v>0</v>
          </cell>
        </row>
        <row r="213">
          <cell r="R213">
            <v>0</v>
          </cell>
        </row>
        <row r="214">
          <cell r="R214" t="e">
            <v>#DIV/0!</v>
          </cell>
        </row>
        <row r="215">
          <cell r="R215">
            <v>0</v>
          </cell>
        </row>
        <row r="216">
          <cell r="R216" t="e">
            <v>#DIV/0!</v>
          </cell>
        </row>
        <row r="217">
          <cell r="R217" t="e">
            <v>#DIV/0!</v>
          </cell>
        </row>
        <row r="218">
          <cell r="R218" t="e">
            <v>#DIV/0!</v>
          </cell>
        </row>
        <row r="219">
          <cell r="R219" t="e">
            <v>#DIV/0!</v>
          </cell>
        </row>
        <row r="220">
          <cell r="R220" t="e">
            <v>#DIV/0!</v>
          </cell>
        </row>
        <row r="221">
          <cell r="R221" t="e">
            <v>#DIV/0!</v>
          </cell>
        </row>
        <row r="222">
          <cell r="R222" t="e">
            <v>#DIV/0!</v>
          </cell>
        </row>
        <row r="223">
          <cell r="R223" t="e">
            <v>#DIV/0!</v>
          </cell>
        </row>
        <row r="224">
          <cell r="R224" t="e">
            <v>#DIV/0!</v>
          </cell>
        </row>
        <row r="225">
          <cell r="R225" t="e">
            <v>#DIV/0!</v>
          </cell>
        </row>
        <row r="226">
          <cell r="R226" t="e">
            <v>#DIV/0!</v>
          </cell>
        </row>
        <row r="227">
          <cell r="R227">
            <v>0</v>
          </cell>
        </row>
        <row r="228">
          <cell r="R228" t="e">
            <v>#DIV/0!</v>
          </cell>
        </row>
        <row r="229">
          <cell r="R229" t="e">
            <v>#DIV/0!</v>
          </cell>
        </row>
        <row r="230">
          <cell r="R230" t="e">
            <v>#DIV/0!</v>
          </cell>
        </row>
        <row r="231">
          <cell r="R231" t="e">
            <v>#DIV/0!</v>
          </cell>
        </row>
        <row r="232">
          <cell r="R232" t="e">
            <v>#DIV/0!</v>
          </cell>
        </row>
        <row r="233">
          <cell r="R233" t="e">
            <v>#DIV/0!</v>
          </cell>
        </row>
        <row r="234">
          <cell r="R234" t="e">
            <v>#DIV/0!</v>
          </cell>
        </row>
        <row r="235">
          <cell r="R235" t="e">
            <v>#DIV/0!</v>
          </cell>
        </row>
        <row r="236">
          <cell r="R236">
            <v>0</v>
          </cell>
        </row>
        <row r="237">
          <cell r="R237" t="e">
            <v>#DIV/0!</v>
          </cell>
        </row>
        <row r="238">
          <cell r="R238" t="e">
            <v>#DIV/0!</v>
          </cell>
        </row>
        <row r="239">
          <cell r="R239" t="e">
            <v>#DIV/0!</v>
          </cell>
        </row>
        <row r="240">
          <cell r="R240" t="e">
            <v>#DIV/0!</v>
          </cell>
        </row>
        <row r="241">
          <cell r="R241" t="e">
            <v>#DIV/0!</v>
          </cell>
        </row>
        <row r="242">
          <cell r="R242" t="e">
            <v>#DIV/0!</v>
          </cell>
        </row>
        <row r="243">
          <cell r="R243">
            <v>0</v>
          </cell>
        </row>
        <row r="244">
          <cell r="R244">
            <v>0</v>
          </cell>
        </row>
        <row r="245">
          <cell r="R245">
            <v>0</v>
          </cell>
        </row>
        <row r="246">
          <cell r="R246" t="e">
            <v>#DIV/0!</v>
          </cell>
        </row>
        <row r="247">
          <cell r="R247">
            <v>0</v>
          </cell>
        </row>
        <row r="248">
          <cell r="R248" t="e">
            <v>#DIV/0!</v>
          </cell>
        </row>
        <row r="249">
          <cell r="R249">
            <v>0</v>
          </cell>
        </row>
        <row r="250">
          <cell r="R250" t="e">
            <v>#DIV/0!</v>
          </cell>
        </row>
        <row r="251">
          <cell r="R251" t="e">
            <v>#DIV/0!</v>
          </cell>
        </row>
        <row r="252">
          <cell r="R252" t="e">
            <v>#DIV/0!</v>
          </cell>
        </row>
        <row r="253">
          <cell r="R253" t="e">
            <v>#DIV/0!</v>
          </cell>
        </row>
        <row r="254">
          <cell r="R254" t="e">
            <v>#DIV/0!</v>
          </cell>
        </row>
        <row r="255">
          <cell r="R255" t="e">
            <v>#DIV/0!</v>
          </cell>
        </row>
        <row r="256">
          <cell r="R256" t="e">
            <v>#DIV/0!</v>
          </cell>
        </row>
        <row r="257">
          <cell r="R257" t="e">
            <v>#DIV/0!</v>
          </cell>
        </row>
        <row r="258">
          <cell r="R258" t="e">
            <v>#DIV/0!</v>
          </cell>
        </row>
        <row r="259">
          <cell r="R259" t="e">
            <v>#DIV/0!</v>
          </cell>
        </row>
        <row r="260">
          <cell r="R260">
            <v>0</v>
          </cell>
        </row>
        <row r="261">
          <cell r="R261" t="e">
            <v>#DIV/0!</v>
          </cell>
        </row>
        <row r="262">
          <cell r="R262" t="e">
            <v>#DIV/0!</v>
          </cell>
        </row>
        <row r="263">
          <cell r="R263" t="e">
            <v>#DIV/0!</v>
          </cell>
        </row>
        <row r="264">
          <cell r="R264" t="e">
            <v>#DIV/0!</v>
          </cell>
        </row>
        <row r="265">
          <cell r="R265" t="e">
            <v>#DIV/0!</v>
          </cell>
        </row>
        <row r="266">
          <cell r="R266" t="e">
            <v>#DIV/0!</v>
          </cell>
        </row>
        <row r="267">
          <cell r="R267" t="e">
            <v>#DIV/0!</v>
          </cell>
        </row>
        <row r="268">
          <cell r="R268" t="e">
            <v>#DIV/0!</v>
          </cell>
        </row>
        <row r="269">
          <cell r="R269" t="e">
            <v>#DIV/0!</v>
          </cell>
        </row>
        <row r="270">
          <cell r="R270" t="e">
            <v>#DIV/0!</v>
          </cell>
        </row>
        <row r="271">
          <cell r="R271" t="e">
            <v>#DIV/0!</v>
          </cell>
        </row>
        <row r="272">
          <cell r="R272" t="e">
            <v>#DIV/0!</v>
          </cell>
        </row>
        <row r="273">
          <cell r="R273" t="e">
            <v>#DIV/0!</v>
          </cell>
        </row>
        <row r="274">
          <cell r="R274" t="e">
            <v>#DIV/0!</v>
          </cell>
        </row>
        <row r="275">
          <cell r="R275" t="e">
            <v>#DIV/0!</v>
          </cell>
        </row>
        <row r="276">
          <cell r="R276" t="e">
            <v>#DIV/0!</v>
          </cell>
        </row>
        <row r="277">
          <cell r="R277" t="e">
            <v>#DIV/0!</v>
          </cell>
        </row>
        <row r="278">
          <cell r="R278" t="e">
            <v>#DIV/0!</v>
          </cell>
        </row>
        <row r="279">
          <cell r="R279">
            <v>0</v>
          </cell>
        </row>
        <row r="280">
          <cell r="R280">
            <v>0</v>
          </cell>
        </row>
        <row r="281">
          <cell r="R281" t="e">
            <v>#DIV/0!</v>
          </cell>
        </row>
        <row r="282">
          <cell r="R282" t="e">
            <v>#DIV/0!</v>
          </cell>
        </row>
        <row r="283">
          <cell r="R283" t="e">
            <v>#DIV/0!</v>
          </cell>
        </row>
        <row r="284">
          <cell r="R284" t="e">
            <v>#DIV/0!</v>
          </cell>
        </row>
        <row r="285">
          <cell r="R285">
            <v>0</v>
          </cell>
        </row>
        <row r="286">
          <cell r="R286" t="e">
            <v>#DIV/0!</v>
          </cell>
        </row>
        <row r="287">
          <cell r="R287" t="e">
            <v>#DIV/0!</v>
          </cell>
        </row>
        <row r="288">
          <cell r="R288">
            <v>0</v>
          </cell>
        </row>
        <row r="289">
          <cell r="R289">
            <v>0</v>
          </cell>
        </row>
        <row r="290">
          <cell r="R290" t="e">
            <v>#DIV/0!</v>
          </cell>
        </row>
        <row r="291">
          <cell r="R291" t="e">
            <v>#DIV/0!</v>
          </cell>
        </row>
        <row r="292">
          <cell r="R292" t="e">
            <v>#DIV/0!</v>
          </cell>
        </row>
        <row r="293">
          <cell r="R293">
            <v>0</v>
          </cell>
        </row>
        <row r="294">
          <cell r="R294" t="e">
            <v>#DIV/0!</v>
          </cell>
        </row>
        <row r="295">
          <cell r="R295" t="e">
            <v>#DIV/0!</v>
          </cell>
        </row>
        <row r="296">
          <cell r="R296">
            <v>0</v>
          </cell>
        </row>
        <row r="297">
          <cell r="R297" t="e">
            <v>#DIV/0!</v>
          </cell>
        </row>
        <row r="298">
          <cell r="R298" t="e">
            <v>#DIV/0!</v>
          </cell>
        </row>
        <row r="299">
          <cell r="R299" t="e">
            <v>#DIV/0!</v>
          </cell>
        </row>
        <row r="300">
          <cell r="R300" t="e">
            <v>#DIV/0!</v>
          </cell>
        </row>
        <row r="301">
          <cell r="R301" t="e">
            <v>#DIV/0!</v>
          </cell>
        </row>
        <row r="302">
          <cell r="R302" t="e">
            <v>#DIV/0!</v>
          </cell>
        </row>
        <row r="303">
          <cell r="R303" t="e">
            <v>#DIV/0!</v>
          </cell>
        </row>
        <row r="304">
          <cell r="R304">
            <v>0</v>
          </cell>
        </row>
        <row r="305">
          <cell r="R305" t="e">
            <v>#DIV/0!</v>
          </cell>
        </row>
        <row r="306">
          <cell r="R306" t="e">
            <v>#DIV/0!</v>
          </cell>
        </row>
        <row r="307">
          <cell r="R307" t="e">
            <v>#DIV/0!</v>
          </cell>
        </row>
        <row r="308">
          <cell r="R308" t="e">
            <v>#DIV/0!</v>
          </cell>
        </row>
        <row r="309">
          <cell r="R309" t="e">
            <v>#DIV/0!</v>
          </cell>
        </row>
        <row r="310">
          <cell r="R310" t="e">
            <v>#DIV/0!</v>
          </cell>
        </row>
        <row r="311">
          <cell r="R311" t="e">
            <v>#DIV/0!</v>
          </cell>
        </row>
        <row r="312">
          <cell r="R312" t="e">
            <v>#DIV/0!</v>
          </cell>
        </row>
        <row r="313">
          <cell r="R313" t="e">
            <v>#DIV/0!</v>
          </cell>
        </row>
        <row r="314">
          <cell r="R314" t="e">
            <v>#DIV/0!</v>
          </cell>
        </row>
        <row r="315">
          <cell r="R315" t="e">
            <v>#DIV/0!</v>
          </cell>
        </row>
        <row r="316">
          <cell r="R316" t="e">
            <v>#DIV/0!</v>
          </cell>
        </row>
        <row r="317">
          <cell r="R317" t="e">
            <v>#DIV/0!</v>
          </cell>
        </row>
        <row r="318">
          <cell r="R318" t="e">
            <v>#DIV/0!</v>
          </cell>
        </row>
        <row r="319">
          <cell r="R319" t="e">
            <v>#DIV/0!</v>
          </cell>
        </row>
        <row r="320">
          <cell r="R320" t="e">
            <v>#DIV/0!</v>
          </cell>
        </row>
        <row r="321">
          <cell r="R321">
            <v>0</v>
          </cell>
        </row>
        <row r="322">
          <cell r="R322">
            <v>0</v>
          </cell>
        </row>
        <row r="323">
          <cell r="R323" t="e">
            <v>#DIV/0!</v>
          </cell>
        </row>
        <row r="324">
          <cell r="R324" t="e">
            <v>#DIV/0!</v>
          </cell>
        </row>
        <row r="325">
          <cell r="R325" t="e">
            <v>#DIV/0!</v>
          </cell>
        </row>
        <row r="326">
          <cell r="R326" t="e">
            <v>#DIV/0!</v>
          </cell>
        </row>
        <row r="327">
          <cell r="R327" t="e">
            <v>#DIV/0!</v>
          </cell>
        </row>
        <row r="328">
          <cell r="R328" t="e">
            <v>#DIV/0!</v>
          </cell>
        </row>
        <row r="329">
          <cell r="R329" t="e">
            <v>#DIV/0!</v>
          </cell>
        </row>
        <row r="330">
          <cell r="R330" t="e">
            <v>#DIV/0!</v>
          </cell>
        </row>
        <row r="331">
          <cell r="R331" t="e">
            <v>#DIV/0!</v>
          </cell>
        </row>
        <row r="332">
          <cell r="R332" t="e">
            <v>#DIV/0!</v>
          </cell>
        </row>
        <row r="333">
          <cell r="R333" t="e">
            <v>#DIV/0!</v>
          </cell>
        </row>
        <row r="334">
          <cell r="R334" t="e">
            <v>#DIV/0!</v>
          </cell>
        </row>
        <row r="335">
          <cell r="R335" t="e">
            <v>#DIV/0!</v>
          </cell>
        </row>
        <row r="336">
          <cell r="R336" t="e">
            <v>#DIV/0!</v>
          </cell>
        </row>
        <row r="337">
          <cell r="R337" t="e">
            <v>#DIV/0!</v>
          </cell>
        </row>
        <row r="338">
          <cell r="R338" t="e">
            <v>#DIV/0!</v>
          </cell>
        </row>
        <row r="339">
          <cell r="R339" t="e">
            <v>#DIV/0!</v>
          </cell>
        </row>
        <row r="340">
          <cell r="R340" t="e">
            <v>#DIV/0!</v>
          </cell>
        </row>
        <row r="341">
          <cell r="R341" t="e">
            <v>#DIV/0!</v>
          </cell>
        </row>
        <row r="342">
          <cell r="R342" t="e">
            <v>#DIV/0!</v>
          </cell>
        </row>
        <row r="343">
          <cell r="R343">
            <v>0</v>
          </cell>
        </row>
        <row r="344">
          <cell r="R344" t="e">
            <v>#DIV/0!</v>
          </cell>
        </row>
        <row r="345">
          <cell r="R345" t="e">
            <v>#DIV/0!</v>
          </cell>
        </row>
        <row r="346">
          <cell r="R346">
            <v>0</v>
          </cell>
        </row>
        <row r="347">
          <cell r="R347" t="e">
            <v>#DIV/0!</v>
          </cell>
        </row>
        <row r="348">
          <cell r="R348">
            <v>0</v>
          </cell>
        </row>
        <row r="349">
          <cell r="R349" t="e">
            <v>#DIV/0!</v>
          </cell>
        </row>
        <row r="350">
          <cell r="R350" t="e">
            <v>#DIV/0!</v>
          </cell>
        </row>
        <row r="351">
          <cell r="R351" t="e">
            <v>#DIV/0!</v>
          </cell>
        </row>
        <row r="352">
          <cell r="R352" t="e">
            <v>#DIV/0!</v>
          </cell>
        </row>
        <row r="353">
          <cell r="R353" t="e">
            <v>#DIV/0!</v>
          </cell>
        </row>
        <row r="354">
          <cell r="R354" t="e">
            <v>#DIV/0!</v>
          </cell>
        </row>
        <row r="355">
          <cell r="R355" t="e">
            <v>#DIV/0!</v>
          </cell>
        </row>
        <row r="356">
          <cell r="R356" t="e">
            <v>#DIV/0!</v>
          </cell>
        </row>
        <row r="357">
          <cell r="R357" t="e">
            <v>#DIV/0!</v>
          </cell>
        </row>
        <row r="358">
          <cell r="R358" t="e">
            <v>#DIV/0!</v>
          </cell>
        </row>
        <row r="359">
          <cell r="R359" t="e">
            <v>#DIV/0!</v>
          </cell>
        </row>
        <row r="360">
          <cell r="R360" t="e">
            <v>#DIV/0!</v>
          </cell>
        </row>
        <row r="361">
          <cell r="R361" t="e">
            <v>#DIV/0!</v>
          </cell>
        </row>
        <row r="362">
          <cell r="R362" t="e">
            <v>#DIV/0!</v>
          </cell>
        </row>
        <row r="363">
          <cell r="R363" t="e">
            <v>#DIV/0!</v>
          </cell>
        </row>
        <row r="364">
          <cell r="R364" t="e">
            <v>#DIV/0!</v>
          </cell>
        </row>
        <row r="365">
          <cell r="R365" t="e">
            <v>#DIV/0!</v>
          </cell>
        </row>
        <row r="366">
          <cell r="R366" t="e">
            <v>#DIV/0!</v>
          </cell>
        </row>
        <row r="367">
          <cell r="R367" t="e">
            <v>#DIV/0!</v>
          </cell>
        </row>
        <row r="368">
          <cell r="R368" t="e">
            <v>#DIV/0!</v>
          </cell>
        </row>
        <row r="369">
          <cell r="R369" t="e">
            <v>#DIV/0!</v>
          </cell>
        </row>
        <row r="370">
          <cell r="R370" t="e">
            <v>#DIV/0!</v>
          </cell>
        </row>
        <row r="371">
          <cell r="R371" t="e">
            <v>#DIV/0!</v>
          </cell>
        </row>
        <row r="372">
          <cell r="R372" t="e">
            <v>#DIV/0!</v>
          </cell>
        </row>
        <row r="373">
          <cell r="R373" t="e">
            <v>#DIV/0!</v>
          </cell>
        </row>
        <row r="374">
          <cell r="R374">
            <v>0</v>
          </cell>
        </row>
        <row r="375">
          <cell r="R375" t="e">
            <v>#DIV/0!</v>
          </cell>
        </row>
        <row r="376">
          <cell r="R376" t="e">
            <v>#DIV/0!</v>
          </cell>
        </row>
        <row r="377">
          <cell r="R377" t="e">
            <v>#DIV/0!</v>
          </cell>
        </row>
        <row r="378">
          <cell r="R378">
            <v>0</v>
          </cell>
        </row>
        <row r="379">
          <cell r="R379" t="e">
            <v>#DIV/0!</v>
          </cell>
        </row>
        <row r="380">
          <cell r="R380" t="e">
            <v>#DIV/0!</v>
          </cell>
        </row>
        <row r="381">
          <cell r="R381" t="e">
            <v>#DIV/0!</v>
          </cell>
        </row>
        <row r="382">
          <cell r="R382" t="e">
            <v>#DIV/0!</v>
          </cell>
        </row>
        <row r="383">
          <cell r="R383" t="e">
            <v>#DIV/0!</v>
          </cell>
        </row>
        <row r="384">
          <cell r="R384" t="e">
            <v>#DIV/0!</v>
          </cell>
        </row>
        <row r="385">
          <cell r="R385" t="e">
            <v>#DIV/0!</v>
          </cell>
        </row>
        <row r="386">
          <cell r="R386" t="e">
            <v>#DIV/0!</v>
          </cell>
        </row>
        <row r="387">
          <cell r="R387" t="e">
            <v>#DIV/0!</v>
          </cell>
        </row>
        <row r="388">
          <cell r="R388" t="e">
            <v>#DIV/0!</v>
          </cell>
        </row>
        <row r="389">
          <cell r="R389" t="e">
            <v>#DIV/0!</v>
          </cell>
        </row>
        <row r="390">
          <cell r="R390" t="e">
            <v>#DIV/0!</v>
          </cell>
        </row>
        <row r="391">
          <cell r="R391" t="e">
            <v>#DIV/0!</v>
          </cell>
        </row>
        <row r="392">
          <cell r="R392" t="e">
            <v>#DIV/0!</v>
          </cell>
        </row>
        <row r="393">
          <cell r="R393" t="e">
            <v>#DIV/0!</v>
          </cell>
        </row>
        <row r="394">
          <cell r="R394" t="e">
            <v>#DIV/0!</v>
          </cell>
        </row>
        <row r="395">
          <cell r="R395" t="e">
            <v>#DIV/0!</v>
          </cell>
        </row>
        <row r="396">
          <cell r="R396">
            <v>0</v>
          </cell>
        </row>
        <row r="397">
          <cell r="R397" t="e">
            <v>#DIV/0!</v>
          </cell>
        </row>
        <row r="398">
          <cell r="R398" t="e">
            <v>#DIV/0!</v>
          </cell>
        </row>
        <row r="399">
          <cell r="R399" t="e">
            <v>#DIV/0!</v>
          </cell>
        </row>
        <row r="400">
          <cell r="R400" t="e">
            <v>#DIV/0!</v>
          </cell>
        </row>
        <row r="401">
          <cell r="R401" t="e">
            <v>#DIV/0!</v>
          </cell>
        </row>
        <row r="402">
          <cell r="R402" t="e">
            <v>#DIV/0!</v>
          </cell>
        </row>
        <row r="403">
          <cell r="R403" t="e">
            <v>#DIV/0!</v>
          </cell>
        </row>
        <row r="404">
          <cell r="R404" t="e">
            <v>#DIV/0!</v>
          </cell>
        </row>
        <row r="405">
          <cell r="R405" t="e">
            <v>#DIV/0!</v>
          </cell>
        </row>
        <row r="406">
          <cell r="R406" t="e">
            <v>#DIV/0!</v>
          </cell>
        </row>
        <row r="407">
          <cell r="R407" t="e">
            <v>#DIV/0!</v>
          </cell>
        </row>
        <row r="408">
          <cell r="R408" t="e">
            <v>#DIV/0!</v>
          </cell>
        </row>
        <row r="409">
          <cell r="R409" t="e">
            <v>#DIV/0!</v>
          </cell>
        </row>
        <row r="410">
          <cell r="R410" t="e">
            <v>#DIV/0!</v>
          </cell>
        </row>
        <row r="411">
          <cell r="R411" t="e">
            <v>#DIV/0!</v>
          </cell>
        </row>
        <row r="412">
          <cell r="R412" t="e">
            <v>#DIV/0!</v>
          </cell>
        </row>
        <row r="413">
          <cell r="R413" t="e">
            <v>#DIV/0!</v>
          </cell>
        </row>
        <row r="414">
          <cell r="R414" t="e">
            <v>#DIV/0!</v>
          </cell>
        </row>
        <row r="415">
          <cell r="R415" t="e">
            <v>#DIV/0!</v>
          </cell>
        </row>
        <row r="416">
          <cell r="R416" t="e">
            <v>#DIV/0!</v>
          </cell>
        </row>
        <row r="417">
          <cell r="R417" t="e">
            <v>#DIV/0!</v>
          </cell>
        </row>
        <row r="418">
          <cell r="R418" t="e">
            <v>#DIV/0!</v>
          </cell>
        </row>
        <row r="419">
          <cell r="R419" t="e">
            <v>#DIV/0!</v>
          </cell>
        </row>
        <row r="420">
          <cell r="R420" t="e">
            <v>#DIV/0!</v>
          </cell>
        </row>
        <row r="421">
          <cell r="R421" t="e">
            <v>#DIV/0!</v>
          </cell>
        </row>
        <row r="422">
          <cell r="R422" t="e">
            <v>#DIV/0!</v>
          </cell>
        </row>
        <row r="423">
          <cell r="R423" t="e">
            <v>#DIV/0!</v>
          </cell>
        </row>
        <row r="424">
          <cell r="R424" t="e">
            <v>#DIV/0!</v>
          </cell>
        </row>
        <row r="425">
          <cell r="R425" t="e">
            <v>#DIV/0!</v>
          </cell>
        </row>
        <row r="426">
          <cell r="R426" t="e">
            <v>#DIV/0!</v>
          </cell>
        </row>
        <row r="427">
          <cell r="R427" t="e">
            <v>#DIV/0!</v>
          </cell>
        </row>
        <row r="428">
          <cell r="R428" t="e">
            <v>#DIV/0!</v>
          </cell>
        </row>
        <row r="429">
          <cell r="R429" t="e">
            <v>#DIV/0!</v>
          </cell>
        </row>
        <row r="430">
          <cell r="R430" t="e">
            <v>#DIV/0!</v>
          </cell>
        </row>
        <row r="431">
          <cell r="R431" t="e">
            <v>#DIV/0!</v>
          </cell>
        </row>
        <row r="432">
          <cell r="R432"/>
        </row>
        <row r="433">
          <cell r="R433"/>
        </row>
        <row r="434">
          <cell r="R434"/>
        </row>
        <row r="435">
          <cell r="R435"/>
        </row>
        <row r="436">
          <cell r="R436"/>
        </row>
        <row r="437">
          <cell r="R437"/>
        </row>
        <row r="438">
          <cell r="R438"/>
        </row>
        <row r="439">
          <cell r="R439"/>
        </row>
        <row r="440">
          <cell r="R440"/>
        </row>
        <row r="441">
          <cell r="R441"/>
        </row>
        <row r="442">
          <cell r="R442"/>
        </row>
        <row r="443">
          <cell r="R443"/>
        </row>
        <row r="444">
          <cell r="R444"/>
        </row>
        <row r="445">
          <cell r="R445"/>
        </row>
        <row r="446">
          <cell r="R446"/>
        </row>
        <row r="447">
          <cell r="R447"/>
        </row>
        <row r="448">
          <cell r="R448"/>
        </row>
        <row r="449">
          <cell r="R449"/>
        </row>
        <row r="450">
          <cell r="R450"/>
        </row>
        <row r="451">
          <cell r="R451"/>
        </row>
        <row r="452">
          <cell r="R452"/>
        </row>
        <row r="453">
          <cell r="R453"/>
        </row>
        <row r="454">
          <cell r="R454"/>
        </row>
        <row r="455">
          <cell r="R455"/>
        </row>
        <row r="456">
          <cell r="R456"/>
        </row>
        <row r="457">
          <cell r="R457"/>
        </row>
        <row r="458">
          <cell r="R458"/>
        </row>
        <row r="459">
          <cell r="R459"/>
        </row>
        <row r="460">
          <cell r="R460"/>
        </row>
        <row r="461">
          <cell r="R461"/>
        </row>
        <row r="462">
          <cell r="R462"/>
        </row>
        <row r="463">
          <cell r="R463"/>
        </row>
        <row r="464">
          <cell r="R464"/>
        </row>
        <row r="465">
          <cell r="R465"/>
        </row>
        <row r="466">
          <cell r="R466"/>
        </row>
        <row r="467">
          <cell r="R467"/>
        </row>
        <row r="468">
          <cell r="R468"/>
        </row>
        <row r="469">
          <cell r="R469"/>
        </row>
        <row r="470">
          <cell r="R470"/>
        </row>
        <row r="471">
          <cell r="R471"/>
        </row>
        <row r="472">
          <cell r="R472"/>
        </row>
        <row r="473">
          <cell r="R473"/>
        </row>
        <row r="474">
          <cell r="R474"/>
        </row>
        <row r="475">
          <cell r="R475"/>
        </row>
        <row r="476">
          <cell r="R476"/>
        </row>
        <row r="477">
          <cell r="R477"/>
        </row>
        <row r="478">
          <cell r="R478"/>
        </row>
        <row r="479">
          <cell r="R479"/>
        </row>
        <row r="480">
          <cell r="R480"/>
        </row>
        <row r="481">
          <cell r="R481"/>
        </row>
        <row r="482">
          <cell r="R482"/>
        </row>
        <row r="483">
          <cell r="R483"/>
        </row>
        <row r="484">
          <cell r="R484"/>
        </row>
        <row r="485">
          <cell r="R485"/>
        </row>
        <row r="486">
          <cell r="R486"/>
        </row>
        <row r="487">
          <cell r="R487"/>
        </row>
        <row r="488">
          <cell r="R488"/>
        </row>
        <row r="489">
          <cell r="R489"/>
        </row>
        <row r="490">
          <cell r="R490"/>
        </row>
        <row r="491">
          <cell r="R491"/>
        </row>
        <row r="492">
          <cell r="R492"/>
        </row>
        <row r="493">
          <cell r="R493"/>
        </row>
        <row r="494">
          <cell r="R494"/>
        </row>
        <row r="495">
          <cell r="R495"/>
        </row>
        <row r="496">
          <cell r="R496"/>
        </row>
        <row r="497">
          <cell r="R497"/>
        </row>
        <row r="498">
          <cell r="R498"/>
        </row>
        <row r="499">
          <cell r="R499"/>
        </row>
        <row r="500">
          <cell r="R500"/>
        </row>
        <row r="501">
          <cell r="R501"/>
        </row>
        <row r="502">
          <cell r="R502"/>
        </row>
        <row r="503">
          <cell r="R503"/>
        </row>
        <row r="504">
          <cell r="R504"/>
        </row>
        <row r="505">
          <cell r="R505"/>
        </row>
        <row r="506">
          <cell r="R506"/>
        </row>
        <row r="507">
          <cell r="R507"/>
        </row>
        <row r="508">
          <cell r="R508"/>
        </row>
        <row r="509">
          <cell r="R509"/>
        </row>
        <row r="510">
          <cell r="R510"/>
        </row>
        <row r="511">
          <cell r="R511"/>
        </row>
        <row r="512">
          <cell r="R512"/>
        </row>
        <row r="513">
          <cell r="R513"/>
        </row>
        <row r="514">
          <cell r="R514"/>
        </row>
        <row r="515">
          <cell r="R515"/>
        </row>
        <row r="516">
          <cell r="R516"/>
        </row>
        <row r="517">
          <cell r="R517"/>
        </row>
        <row r="518">
          <cell r="R518"/>
        </row>
        <row r="519">
          <cell r="R519"/>
        </row>
        <row r="520">
          <cell r="R520"/>
        </row>
        <row r="521">
          <cell r="R521"/>
        </row>
        <row r="522">
          <cell r="R522"/>
        </row>
        <row r="523">
          <cell r="R523"/>
        </row>
        <row r="524">
          <cell r="R524"/>
        </row>
        <row r="525">
          <cell r="R525"/>
        </row>
        <row r="526">
          <cell r="R526"/>
        </row>
        <row r="527">
          <cell r="R527"/>
        </row>
        <row r="528">
          <cell r="R528"/>
        </row>
        <row r="529">
          <cell r="R529"/>
        </row>
        <row r="530">
          <cell r="R530"/>
        </row>
        <row r="531">
          <cell r="R531"/>
        </row>
        <row r="532">
          <cell r="R532"/>
        </row>
        <row r="533">
          <cell r="R533"/>
        </row>
        <row r="534">
          <cell r="R534"/>
        </row>
        <row r="535">
          <cell r="R535"/>
        </row>
        <row r="536">
          <cell r="R536"/>
        </row>
        <row r="537">
          <cell r="R537"/>
        </row>
        <row r="538">
          <cell r="R538"/>
        </row>
        <row r="539">
          <cell r="R539"/>
        </row>
        <row r="540">
          <cell r="R540"/>
        </row>
        <row r="541">
          <cell r="R541"/>
        </row>
        <row r="542">
          <cell r="R542"/>
        </row>
        <row r="543">
          <cell r="R543"/>
        </row>
        <row r="544">
          <cell r="R544"/>
        </row>
        <row r="545">
          <cell r="R545"/>
        </row>
        <row r="546">
          <cell r="R546"/>
        </row>
        <row r="547">
          <cell r="R547"/>
        </row>
        <row r="548">
          <cell r="R548"/>
        </row>
        <row r="549">
          <cell r="R549"/>
        </row>
        <row r="550">
          <cell r="R550"/>
        </row>
        <row r="551">
          <cell r="R551"/>
        </row>
        <row r="552">
          <cell r="R552"/>
        </row>
        <row r="553">
          <cell r="R553"/>
        </row>
        <row r="554">
          <cell r="R554"/>
        </row>
        <row r="555">
          <cell r="R555"/>
        </row>
        <row r="556">
          <cell r="R556"/>
        </row>
        <row r="557">
          <cell r="R557"/>
        </row>
        <row r="558">
          <cell r="R558"/>
        </row>
        <row r="559">
          <cell r="R559"/>
        </row>
        <row r="560">
          <cell r="R560"/>
        </row>
        <row r="561">
          <cell r="R561"/>
        </row>
        <row r="562">
          <cell r="R562"/>
        </row>
        <row r="563">
          <cell r="R563"/>
        </row>
        <row r="564">
          <cell r="R564"/>
        </row>
        <row r="565">
          <cell r="R565"/>
        </row>
        <row r="566">
          <cell r="R566"/>
        </row>
        <row r="567">
          <cell r="R567"/>
        </row>
        <row r="568">
          <cell r="R568"/>
        </row>
        <row r="569">
          <cell r="R569"/>
        </row>
        <row r="570">
          <cell r="R570"/>
        </row>
        <row r="571">
          <cell r="R571"/>
        </row>
        <row r="572">
          <cell r="R572"/>
        </row>
        <row r="573">
          <cell r="R573"/>
        </row>
        <row r="574">
          <cell r="R574"/>
        </row>
        <row r="575">
          <cell r="R575"/>
        </row>
        <row r="576">
          <cell r="R576"/>
        </row>
        <row r="577">
          <cell r="R577"/>
        </row>
        <row r="578">
          <cell r="R578"/>
        </row>
        <row r="579">
          <cell r="R579"/>
        </row>
        <row r="580">
          <cell r="R580"/>
        </row>
        <row r="581">
          <cell r="R581"/>
        </row>
        <row r="582">
          <cell r="R582"/>
        </row>
        <row r="583">
          <cell r="R583"/>
        </row>
        <row r="584">
          <cell r="R584"/>
        </row>
        <row r="585">
          <cell r="R585"/>
        </row>
        <row r="586">
          <cell r="R586"/>
        </row>
        <row r="587">
          <cell r="R587"/>
        </row>
        <row r="588">
          <cell r="R588"/>
        </row>
        <row r="589">
          <cell r="R589"/>
        </row>
        <row r="590">
          <cell r="R590"/>
        </row>
        <row r="591">
          <cell r="R591"/>
        </row>
        <row r="592">
          <cell r="R592"/>
        </row>
        <row r="593">
          <cell r="R593"/>
        </row>
        <row r="594">
          <cell r="R594"/>
        </row>
        <row r="595">
          <cell r="R595"/>
        </row>
        <row r="596">
          <cell r="R596"/>
        </row>
        <row r="597">
          <cell r="R597"/>
        </row>
        <row r="598">
          <cell r="R598"/>
        </row>
        <row r="599">
          <cell r="R599"/>
        </row>
        <row r="600">
          <cell r="R600"/>
        </row>
        <row r="601">
          <cell r="R601"/>
        </row>
        <row r="602">
          <cell r="R602"/>
        </row>
        <row r="603">
          <cell r="R603"/>
        </row>
        <row r="604">
          <cell r="R604"/>
        </row>
        <row r="605">
          <cell r="R605"/>
        </row>
        <row r="606">
          <cell r="R606"/>
        </row>
        <row r="607">
          <cell r="R607"/>
        </row>
        <row r="608">
          <cell r="R608"/>
        </row>
        <row r="609">
          <cell r="R609"/>
        </row>
        <row r="610">
          <cell r="R610"/>
        </row>
        <row r="611">
          <cell r="R611"/>
        </row>
        <row r="612">
          <cell r="R612"/>
        </row>
        <row r="613">
          <cell r="R613"/>
        </row>
        <row r="614">
          <cell r="R614"/>
        </row>
        <row r="615">
          <cell r="R615"/>
        </row>
        <row r="616">
          <cell r="R616"/>
        </row>
        <row r="617">
          <cell r="R617"/>
        </row>
        <row r="618">
          <cell r="R618"/>
        </row>
        <row r="619">
          <cell r="R619"/>
        </row>
        <row r="620">
          <cell r="R620"/>
        </row>
        <row r="621">
          <cell r="R621"/>
        </row>
        <row r="622">
          <cell r="R622"/>
        </row>
        <row r="623">
          <cell r="R623"/>
        </row>
        <row r="624">
          <cell r="R624"/>
        </row>
        <row r="625">
          <cell r="R625"/>
        </row>
        <row r="626">
          <cell r="R626"/>
        </row>
        <row r="627">
          <cell r="R627"/>
        </row>
        <row r="628">
          <cell r="R628"/>
        </row>
        <row r="629">
          <cell r="R629"/>
        </row>
        <row r="630">
          <cell r="R630"/>
        </row>
        <row r="631">
          <cell r="R631"/>
        </row>
        <row r="632">
          <cell r="R632"/>
        </row>
        <row r="633">
          <cell r="R633"/>
        </row>
        <row r="634">
          <cell r="R634"/>
        </row>
        <row r="635">
          <cell r="R635"/>
        </row>
        <row r="636">
          <cell r="R636"/>
        </row>
        <row r="637">
          <cell r="R637"/>
        </row>
        <row r="638">
          <cell r="R638"/>
        </row>
        <row r="639">
          <cell r="R639"/>
        </row>
        <row r="640">
          <cell r="R640"/>
        </row>
        <row r="641">
          <cell r="R641"/>
        </row>
        <row r="642">
          <cell r="R642"/>
        </row>
        <row r="643">
          <cell r="R643"/>
        </row>
        <row r="644">
          <cell r="R644"/>
        </row>
        <row r="645">
          <cell r="R645"/>
        </row>
        <row r="646">
          <cell r="R646"/>
        </row>
        <row r="647">
          <cell r="R647"/>
        </row>
        <row r="648">
          <cell r="R648"/>
        </row>
        <row r="649">
          <cell r="R649"/>
        </row>
        <row r="650">
          <cell r="R650"/>
        </row>
        <row r="651">
          <cell r="R651"/>
        </row>
        <row r="652">
          <cell r="R652"/>
        </row>
        <row r="653">
          <cell r="R653"/>
        </row>
        <row r="654">
          <cell r="R654"/>
        </row>
        <row r="655">
          <cell r="R655"/>
        </row>
        <row r="656">
          <cell r="R656"/>
        </row>
        <row r="657">
          <cell r="R657"/>
        </row>
        <row r="658">
          <cell r="R658"/>
        </row>
        <row r="659">
          <cell r="R659"/>
        </row>
        <row r="660">
          <cell r="R660"/>
        </row>
        <row r="661">
          <cell r="R661"/>
        </row>
        <row r="662">
          <cell r="R662"/>
        </row>
        <row r="663">
          <cell r="R663"/>
        </row>
        <row r="664">
          <cell r="R664"/>
        </row>
        <row r="665">
          <cell r="R665"/>
        </row>
        <row r="666">
          <cell r="R666"/>
        </row>
        <row r="667">
          <cell r="R667"/>
        </row>
        <row r="668">
          <cell r="R668"/>
        </row>
        <row r="669">
          <cell r="R669"/>
        </row>
        <row r="670">
          <cell r="R670"/>
        </row>
        <row r="671">
          <cell r="R671"/>
        </row>
        <row r="672">
          <cell r="R672"/>
        </row>
        <row r="673">
          <cell r="R673"/>
        </row>
        <row r="674">
          <cell r="R674"/>
        </row>
        <row r="675">
          <cell r="R675"/>
        </row>
        <row r="676">
          <cell r="R676"/>
        </row>
        <row r="677">
          <cell r="R677"/>
        </row>
        <row r="678">
          <cell r="R678"/>
        </row>
        <row r="679">
          <cell r="R679"/>
        </row>
        <row r="680">
          <cell r="R680"/>
        </row>
        <row r="681">
          <cell r="R681"/>
        </row>
        <row r="682">
          <cell r="R682"/>
        </row>
        <row r="683">
          <cell r="R683"/>
        </row>
        <row r="684">
          <cell r="R684"/>
        </row>
        <row r="685">
          <cell r="R685"/>
        </row>
        <row r="686">
          <cell r="R686"/>
        </row>
        <row r="687">
          <cell r="R687"/>
        </row>
        <row r="688">
          <cell r="R688"/>
        </row>
        <row r="689">
          <cell r="R689"/>
        </row>
        <row r="690">
          <cell r="R690"/>
        </row>
        <row r="691">
          <cell r="R691"/>
        </row>
        <row r="692">
          <cell r="R692"/>
        </row>
        <row r="693">
          <cell r="R693"/>
        </row>
        <row r="694">
          <cell r="R694"/>
        </row>
        <row r="695">
          <cell r="R695"/>
        </row>
        <row r="696">
          <cell r="R696"/>
        </row>
        <row r="697">
          <cell r="R697"/>
        </row>
        <row r="698">
          <cell r="R698"/>
        </row>
        <row r="699">
          <cell r="R699"/>
        </row>
        <row r="700">
          <cell r="R700"/>
        </row>
        <row r="701">
          <cell r="R701"/>
        </row>
        <row r="702">
          <cell r="R702"/>
        </row>
        <row r="703">
          <cell r="R703"/>
        </row>
        <row r="704">
          <cell r="R704"/>
        </row>
        <row r="705">
          <cell r="R705"/>
        </row>
        <row r="706">
          <cell r="R706"/>
        </row>
        <row r="707">
          <cell r="R707"/>
        </row>
        <row r="708">
          <cell r="R708"/>
        </row>
        <row r="709">
          <cell r="R709"/>
        </row>
        <row r="710">
          <cell r="R710"/>
        </row>
        <row r="711">
          <cell r="R711"/>
        </row>
        <row r="712">
          <cell r="R712"/>
        </row>
        <row r="713">
          <cell r="R713"/>
        </row>
        <row r="714">
          <cell r="R714"/>
        </row>
        <row r="715">
          <cell r="R715"/>
        </row>
        <row r="716">
          <cell r="R716"/>
        </row>
        <row r="717">
          <cell r="R717"/>
        </row>
        <row r="718">
          <cell r="R718"/>
        </row>
        <row r="719">
          <cell r="R719"/>
        </row>
        <row r="720">
          <cell r="R720"/>
        </row>
        <row r="721">
          <cell r="R721"/>
        </row>
        <row r="722">
          <cell r="R722"/>
        </row>
        <row r="723">
          <cell r="R723"/>
        </row>
        <row r="724">
          <cell r="R724"/>
        </row>
        <row r="725">
          <cell r="R725"/>
        </row>
        <row r="726">
          <cell r="R726"/>
        </row>
        <row r="727">
          <cell r="R727"/>
        </row>
        <row r="728">
          <cell r="R728"/>
        </row>
        <row r="729">
          <cell r="R729"/>
        </row>
        <row r="730">
          <cell r="R730"/>
        </row>
        <row r="731">
          <cell r="R731"/>
        </row>
        <row r="732">
          <cell r="R732"/>
        </row>
        <row r="733">
          <cell r="R733"/>
        </row>
        <row r="734">
          <cell r="R734"/>
        </row>
        <row r="735">
          <cell r="R735"/>
        </row>
        <row r="736">
          <cell r="R736"/>
        </row>
        <row r="737">
          <cell r="R737"/>
        </row>
        <row r="738">
          <cell r="R738"/>
        </row>
        <row r="739">
          <cell r="R739"/>
        </row>
        <row r="740">
          <cell r="R740"/>
        </row>
        <row r="741">
          <cell r="R741"/>
        </row>
        <row r="742">
          <cell r="R742"/>
        </row>
        <row r="743">
          <cell r="R743"/>
        </row>
        <row r="744">
          <cell r="R744"/>
        </row>
        <row r="745">
          <cell r="R745"/>
        </row>
        <row r="746">
          <cell r="R746"/>
        </row>
        <row r="747">
          <cell r="R747"/>
        </row>
        <row r="748">
          <cell r="R748"/>
        </row>
        <row r="749">
          <cell r="R749"/>
        </row>
        <row r="750">
          <cell r="R750"/>
        </row>
        <row r="751">
          <cell r="R751"/>
        </row>
        <row r="752">
          <cell r="R752"/>
        </row>
        <row r="753">
          <cell r="R753"/>
        </row>
        <row r="754">
          <cell r="R754"/>
        </row>
        <row r="755">
          <cell r="R755"/>
        </row>
        <row r="756">
          <cell r="R756"/>
        </row>
        <row r="757">
          <cell r="R757"/>
        </row>
        <row r="758">
          <cell r="R758"/>
        </row>
        <row r="759">
          <cell r="R759"/>
        </row>
        <row r="760">
          <cell r="R760"/>
        </row>
        <row r="761">
          <cell r="R761"/>
        </row>
        <row r="762">
          <cell r="R762"/>
        </row>
        <row r="763">
          <cell r="R763"/>
        </row>
        <row r="764">
          <cell r="R764"/>
        </row>
        <row r="765">
          <cell r="R765"/>
        </row>
        <row r="766">
          <cell r="R766"/>
        </row>
        <row r="767">
          <cell r="R767"/>
        </row>
        <row r="768">
          <cell r="R768"/>
        </row>
        <row r="769">
          <cell r="R769"/>
        </row>
        <row r="770">
          <cell r="R770"/>
        </row>
        <row r="771">
          <cell r="R771"/>
        </row>
        <row r="772">
          <cell r="R772"/>
        </row>
        <row r="773">
          <cell r="R773"/>
        </row>
        <row r="774">
          <cell r="R774"/>
        </row>
        <row r="775">
          <cell r="R775"/>
        </row>
        <row r="776">
          <cell r="R776"/>
        </row>
        <row r="777">
          <cell r="R777"/>
        </row>
        <row r="778">
          <cell r="R778"/>
        </row>
        <row r="779">
          <cell r="R779"/>
        </row>
        <row r="780">
          <cell r="R780"/>
        </row>
        <row r="781">
          <cell r="R781"/>
        </row>
        <row r="782">
          <cell r="R782"/>
        </row>
        <row r="783">
          <cell r="R783"/>
        </row>
        <row r="784">
          <cell r="R784"/>
        </row>
        <row r="785">
          <cell r="R785"/>
        </row>
        <row r="786">
          <cell r="R786"/>
        </row>
        <row r="787">
          <cell r="R787"/>
        </row>
        <row r="788">
          <cell r="R788"/>
        </row>
        <row r="789">
          <cell r="R789"/>
        </row>
        <row r="790">
          <cell r="R790"/>
        </row>
        <row r="791">
          <cell r="R791"/>
        </row>
        <row r="792">
          <cell r="R792"/>
        </row>
        <row r="793">
          <cell r="R793"/>
        </row>
        <row r="794">
          <cell r="R794"/>
        </row>
        <row r="795">
          <cell r="R795"/>
        </row>
        <row r="796">
          <cell r="R796"/>
        </row>
        <row r="797">
          <cell r="R797"/>
        </row>
        <row r="798">
          <cell r="R798"/>
        </row>
        <row r="799">
          <cell r="R799"/>
        </row>
        <row r="800">
          <cell r="R800"/>
        </row>
        <row r="801">
          <cell r="R801"/>
        </row>
        <row r="802">
          <cell r="R802"/>
        </row>
        <row r="803">
          <cell r="R803"/>
        </row>
        <row r="804">
          <cell r="R804"/>
        </row>
        <row r="805">
          <cell r="R805"/>
        </row>
        <row r="806">
          <cell r="R806"/>
        </row>
        <row r="807">
          <cell r="R807"/>
        </row>
        <row r="808">
          <cell r="R808"/>
        </row>
        <row r="809">
          <cell r="R809"/>
        </row>
        <row r="810">
          <cell r="R810"/>
        </row>
        <row r="811">
          <cell r="R811"/>
        </row>
        <row r="812">
          <cell r="R812"/>
        </row>
        <row r="813">
          <cell r="R813"/>
        </row>
        <row r="814">
          <cell r="R814"/>
        </row>
      </sheetData>
      <sheetData sheetId="5"/>
      <sheetData sheetId="6"/>
      <sheetData sheetId="7"/>
      <sheetData sheetId="8"/>
      <sheetData sheetId="9"/>
      <sheetData sheetId="10"/>
      <sheetData sheetId="1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3" sqref="D33"/>
      <selection pane="bottomLeft" activeCell="D9" sqref="D9"/>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67</v>
      </c>
      <c r="B1" s="2"/>
      <c r="C1" s="2"/>
      <c r="D1" s="2"/>
      <c r="E1" s="2"/>
      <c r="F1" s="3"/>
      <c r="G1" s="3"/>
      <c r="H1" s="3"/>
    </row>
    <row r="2" spans="1:8" ht="26.1" customHeight="1">
      <c r="A2" s="48" t="s">
        <v>23</v>
      </c>
      <c r="B2" s="5"/>
      <c r="C2" s="5"/>
      <c r="D2" s="5"/>
      <c r="E2" s="5"/>
      <c r="F2" s="6"/>
      <c r="G2" s="6"/>
      <c r="H2" s="6"/>
    </row>
    <row r="3" spans="1:8">
      <c r="A3" s="5"/>
      <c r="B3" s="5"/>
      <c r="C3" s="5"/>
      <c r="D3" s="5"/>
      <c r="E3" s="5"/>
      <c r="F3" s="7"/>
      <c r="G3" s="8"/>
      <c r="H3" s="6"/>
    </row>
    <row r="4" spans="1:8" ht="17.25" customHeight="1">
      <c r="A4" s="9" t="s">
        <v>223</v>
      </c>
      <c r="B4" s="10"/>
      <c r="C4" s="10"/>
      <c r="F4" s="531" t="s">
        <v>20</v>
      </c>
      <c r="H4" s="6"/>
    </row>
    <row r="5" spans="1:8" ht="33.75" customHeight="1">
      <c r="A5" s="634" t="s">
        <v>134</v>
      </c>
      <c r="B5" s="634"/>
      <c r="C5" s="634"/>
      <c r="D5" s="634"/>
      <c r="E5" s="634"/>
      <c r="F5" s="634"/>
      <c r="G5" s="8"/>
      <c r="H5" s="6"/>
    </row>
    <row r="6" spans="1:8" ht="18" customHeight="1">
      <c r="A6" s="635"/>
      <c r="B6" s="635"/>
      <c r="C6" s="635"/>
      <c r="D6" s="635"/>
      <c r="E6" s="635"/>
      <c r="F6" s="635"/>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51"/>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70"/>
  <sheetViews>
    <sheetView showGridLines="0" showZeros="0" zoomScale="96" zoomScaleNormal="96" zoomScaleSheetLayoutView="75" zoomScalePageLayoutView="50" workbookViewId="0">
      <pane ySplit="10" topLeftCell="A11" activePane="bottomLeft" state="frozen"/>
      <selection activeCell="D33" sqref="D33"/>
      <selection pane="bottomLeft" activeCell="H24" sqref="H24"/>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470" t="s">
        <v>27</v>
      </c>
      <c r="B1" s="322"/>
      <c r="C1" s="323"/>
      <c r="D1" s="324"/>
    </row>
    <row r="3" spans="1:6" ht="15.6">
      <c r="A3" s="116" t="str">
        <f>'1-Contractblad totaal'!A3</f>
        <v>Naam opdrachtgever</v>
      </c>
      <c r="B3" s="141" t="str">
        <f>'1-Contractblad totaal'!B3</f>
        <v>Kalsbeek College</v>
      </c>
      <c r="C3" s="325"/>
      <c r="D3" s="325"/>
    </row>
    <row r="4" spans="1:6" ht="15">
      <c r="A4" s="116" t="str">
        <f>'1-Contractblad totaal'!A4</f>
        <v>Calculatie onderdeel</v>
      </c>
      <c r="B4" s="141" t="str">
        <f ca="1">MID(CELL("bestandsnaam",$C$9),SEARCH("]",CELL("bestandsnaam",$C$9),1)+1,256)</f>
        <v>9-Afroepprijs</v>
      </c>
      <c r="C4" s="326"/>
      <c r="D4" s="327"/>
    </row>
    <row r="5" spans="1:6" ht="15">
      <c r="A5" s="116" t="str">
        <f>'1-Contractblad totaal'!A5</f>
        <v>Gebouw/plaats</v>
      </c>
      <c r="B5" s="141" t="str">
        <f>'1-Contractblad totaal'!B5</f>
        <v>Woerden</v>
      </c>
      <c r="C5" s="326"/>
      <c r="D5" s="327"/>
    </row>
    <row r="6" spans="1:6" ht="15">
      <c r="A6" s="116" t="str">
        <f>'1-Contractblad totaal'!A6</f>
        <v>Referentie nummer</v>
      </c>
      <c r="B6" s="141" t="str">
        <f>'1-Contractblad totaal'!B6</f>
        <v>KC-EA-BK-2021</v>
      </c>
      <c r="C6" s="326"/>
      <c r="D6" s="327"/>
    </row>
    <row r="7" spans="1:6" ht="15">
      <c r="A7" s="116" t="str">
        <f>'1-Contractblad totaal'!A8</f>
        <v>Naam dienstverlener</v>
      </c>
      <c r="B7" s="141">
        <f>'1-Contractblad totaal'!B8</f>
        <v>0</v>
      </c>
      <c r="C7" s="326"/>
      <c r="D7" s="327"/>
    </row>
    <row r="8" spans="1:6" ht="15">
      <c r="A8" s="116" t="str">
        <f>'1-Contractblad totaal'!A9</f>
        <v>Prijspeil</v>
      </c>
      <c r="B8" s="117">
        <f>'1-Contractblad totaal'!B9</f>
        <v>44562</v>
      </c>
      <c r="C8" s="326"/>
      <c r="D8" s="327"/>
    </row>
    <row r="9" spans="1:6" ht="15">
      <c r="A9" s="105"/>
      <c r="B9" s="328"/>
      <c r="C9" s="326"/>
      <c r="D9" s="327"/>
    </row>
    <row r="10" spans="1:6">
      <c r="A10" s="329"/>
      <c r="B10" s="330"/>
      <c r="C10" s="330"/>
      <c r="D10" s="330"/>
    </row>
    <row r="11" spans="1:6" ht="15">
      <c r="A11" s="359" t="s">
        <v>173</v>
      </c>
      <c r="B11" s="360"/>
      <c r="C11" s="360"/>
      <c r="D11" s="361"/>
      <c r="E11" s="361"/>
      <c r="F11" s="362"/>
    </row>
    <row r="13" spans="1:6">
      <c r="A13" s="339"/>
      <c r="B13" s="340"/>
      <c r="C13" s="669" t="s">
        <v>128</v>
      </c>
      <c r="D13" s="670"/>
      <c r="E13" s="670"/>
      <c r="F13" s="671"/>
    </row>
    <row r="14" spans="1:6">
      <c r="A14" s="341" t="s">
        <v>58</v>
      </c>
      <c r="B14" s="341" t="s">
        <v>12</v>
      </c>
      <c r="C14" s="342" t="s">
        <v>124</v>
      </c>
      <c r="D14" s="320" t="s">
        <v>125</v>
      </c>
      <c r="E14" s="320" t="s">
        <v>126</v>
      </c>
      <c r="F14" s="320" t="s">
        <v>127</v>
      </c>
    </row>
    <row r="15" spans="1:6" ht="13.8">
      <c r="A15" s="331" t="s">
        <v>85</v>
      </c>
      <c r="B15" s="484" t="s">
        <v>38</v>
      </c>
      <c r="C15" s="482">
        <v>0</v>
      </c>
      <c r="D15" s="482">
        <v>0</v>
      </c>
      <c r="E15" s="482">
        <v>0</v>
      </c>
      <c r="F15" s="482">
        <v>0</v>
      </c>
    </row>
    <row r="16" spans="1:6" ht="13.8">
      <c r="A16" s="331" t="s">
        <v>86</v>
      </c>
      <c r="B16" s="484" t="s">
        <v>39</v>
      </c>
      <c r="C16" s="482">
        <v>0</v>
      </c>
      <c r="D16" s="482">
        <v>0</v>
      </c>
      <c r="E16" s="482">
        <v>0</v>
      </c>
      <c r="F16" s="482">
        <v>0</v>
      </c>
    </row>
    <row r="17" spans="1:7" ht="13.8">
      <c r="A17" s="343" t="s">
        <v>87</v>
      </c>
      <c r="B17" s="484"/>
      <c r="C17" s="482">
        <v>0</v>
      </c>
      <c r="D17" s="482">
        <v>0</v>
      </c>
      <c r="E17" s="482">
        <v>0</v>
      </c>
      <c r="F17" s="482">
        <v>0</v>
      </c>
    </row>
    <row r="18" spans="1:7" ht="13.8">
      <c r="A18" s="343" t="s">
        <v>7</v>
      </c>
      <c r="B18" s="484"/>
      <c r="C18" s="482">
        <v>0</v>
      </c>
      <c r="D18" s="482">
        <v>0</v>
      </c>
      <c r="E18" s="482">
        <v>0</v>
      </c>
      <c r="F18" s="482">
        <v>0</v>
      </c>
    </row>
    <row r="19" spans="1:7" ht="13.8">
      <c r="A19" s="343" t="s">
        <v>442</v>
      </c>
      <c r="B19" s="484" t="s">
        <v>443</v>
      </c>
      <c r="C19" s="482">
        <v>0</v>
      </c>
      <c r="D19" s="482">
        <v>0</v>
      </c>
      <c r="E19" s="482">
        <v>0</v>
      </c>
      <c r="F19" s="482">
        <v>0</v>
      </c>
    </row>
    <row r="20" spans="1:7" ht="13.8">
      <c r="A20" s="332"/>
      <c r="B20" s="332"/>
      <c r="C20" s="332"/>
      <c r="D20" s="333"/>
    </row>
    <row r="21" spans="1:7" ht="15">
      <c r="A21" s="359" t="s">
        <v>201</v>
      </c>
      <c r="B21" s="363"/>
      <c r="C21" s="363"/>
      <c r="D21" s="363"/>
      <c r="E21" s="363"/>
      <c r="F21" s="364"/>
    </row>
    <row r="22" spans="1:7" ht="13.8">
      <c r="A22" s="344"/>
      <c r="B22" s="332"/>
      <c r="C22" s="332"/>
      <c r="D22" s="333"/>
      <c r="E22" s="669" t="s">
        <v>24</v>
      </c>
      <c r="F22" s="671"/>
    </row>
    <row r="23" spans="1:7">
      <c r="A23" s="343" t="s">
        <v>175</v>
      </c>
      <c r="B23" s="345" t="s">
        <v>12</v>
      </c>
      <c r="C23" s="346"/>
      <c r="D23" s="347"/>
      <c r="E23" s="342" t="s">
        <v>176</v>
      </c>
      <c r="F23" s="342" t="s">
        <v>177</v>
      </c>
    </row>
    <row r="24" spans="1:7" ht="13.8">
      <c r="A24" s="334" t="s">
        <v>178</v>
      </c>
      <c r="B24" s="477" t="s">
        <v>19</v>
      </c>
      <c r="C24" s="478"/>
      <c r="D24" s="478"/>
      <c r="E24" s="479">
        <v>0</v>
      </c>
      <c r="F24" s="479">
        <v>0</v>
      </c>
    </row>
    <row r="25" spans="1:7" ht="13.8">
      <c r="A25" s="334" t="s">
        <v>179</v>
      </c>
      <c r="B25" s="477" t="s">
        <v>19</v>
      </c>
      <c r="C25" s="480"/>
      <c r="D25" s="480"/>
      <c r="E25" s="479">
        <v>0</v>
      </c>
      <c r="F25" s="479">
        <v>0</v>
      </c>
    </row>
    <row r="26" spans="1:7" ht="13.8">
      <c r="A26" s="334" t="s">
        <v>180</v>
      </c>
      <c r="B26" s="477" t="s">
        <v>19</v>
      </c>
      <c r="C26" s="480"/>
      <c r="D26" s="480"/>
      <c r="E26" s="479">
        <v>0</v>
      </c>
      <c r="F26" s="479">
        <v>0</v>
      </c>
    </row>
    <row r="27" spans="1:7" ht="13.8">
      <c r="A27" s="334" t="s">
        <v>181</v>
      </c>
      <c r="B27" s="477" t="s">
        <v>19</v>
      </c>
      <c r="C27" s="481"/>
      <c r="D27" s="480"/>
      <c r="E27" s="479">
        <v>0</v>
      </c>
      <c r="F27" s="479">
        <v>0</v>
      </c>
    </row>
    <row r="28" spans="1:7" ht="13.8">
      <c r="A28" s="334" t="s">
        <v>182</v>
      </c>
      <c r="B28" s="477" t="s">
        <v>19</v>
      </c>
      <c r="C28" s="481"/>
      <c r="D28" s="480"/>
      <c r="E28" s="479">
        <v>0</v>
      </c>
      <c r="F28" s="479">
        <v>0</v>
      </c>
    </row>
    <row r="29" spans="1:7">
      <c r="A29" s="348"/>
      <c r="B29" s="349"/>
      <c r="C29" s="349"/>
      <c r="D29" s="350"/>
    </row>
    <row r="30" spans="1:7" ht="15">
      <c r="A30" s="359" t="s">
        <v>174</v>
      </c>
      <c r="B30" s="363"/>
      <c r="C30" s="363"/>
      <c r="D30" s="363"/>
      <c r="E30" s="363"/>
      <c r="F30" s="364"/>
    </row>
    <row r="31" spans="1:7">
      <c r="A31" s="335"/>
      <c r="B31" s="335"/>
      <c r="C31" s="335"/>
      <c r="D31" s="335"/>
      <c r="E31" s="190"/>
      <c r="F31" s="190"/>
      <c r="G31" s="190"/>
    </row>
    <row r="32" spans="1:7" ht="26.4">
      <c r="A32" s="351" t="s">
        <v>58</v>
      </c>
      <c r="B32" s="352" t="s">
        <v>12</v>
      </c>
      <c r="C32" s="346"/>
      <c r="D32" s="347"/>
      <c r="E32" s="353" t="s">
        <v>122</v>
      </c>
      <c r="F32" s="354" t="s">
        <v>123</v>
      </c>
    </row>
    <row r="33" spans="1:6" ht="13.8">
      <c r="A33" s="334" t="s">
        <v>183</v>
      </c>
      <c r="B33" s="477" t="s">
        <v>19</v>
      </c>
      <c r="C33" s="478"/>
      <c r="D33" s="478"/>
      <c r="E33" s="479">
        <v>0</v>
      </c>
      <c r="F33" s="479">
        <v>0</v>
      </c>
    </row>
    <row r="34" spans="1:6" ht="13.8">
      <c r="A34" s="334" t="s">
        <v>184</v>
      </c>
      <c r="B34" s="477" t="s">
        <v>19</v>
      </c>
      <c r="C34" s="480"/>
      <c r="D34" s="480"/>
      <c r="E34" s="479">
        <v>0</v>
      </c>
      <c r="F34" s="479">
        <v>0</v>
      </c>
    </row>
    <row r="35" spans="1:6" ht="13.8">
      <c r="A35" s="334" t="s">
        <v>185</v>
      </c>
      <c r="B35" s="477" t="s">
        <v>19</v>
      </c>
      <c r="C35" s="481"/>
      <c r="D35" s="480"/>
      <c r="E35" s="479">
        <v>0</v>
      </c>
      <c r="F35" s="479">
        <v>0</v>
      </c>
    </row>
    <row r="36" spans="1:6" ht="13.8">
      <c r="A36" s="334" t="s">
        <v>186</v>
      </c>
      <c r="B36" s="477" t="s">
        <v>19</v>
      </c>
      <c r="C36" s="481"/>
      <c r="D36" s="480"/>
      <c r="E36" s="479">
        <v>0</v>
      </c>
      <c r="F36" s="479">
        <v>0</v>
      </c>
    </row>
    <row r="37" spans="1:6" ht="13.8">
      <c r="A37" s="334" t="s">
        <v>187</v>
      </c>
      <c r="B37" s="477" t="s">
        <v>19</v>
      </c>
      <c r="C37" s="481"/>
      <c r="D37" s="480"/>
      <c r="E37" s="479">
        <v>0</v>
      </c>
      <c r="F37" s="479">
        <v>0</v>
      </c>
    </row>
    <row r="39" spans="1:6" ht="15">
      <c r="A39" s="359" t="s">
        <v>188</v>
      </c>
      <c r="B39" s="363"/>
      <c r="C39" s="363"/>
      <c r="D39" s="363"/>
      <c r="E39" s="363"/>
      <c r="F39" s="364"/>
    </row>
    <row r="40" spans="1:6" ht="13.8">
      <c r="A40" s="344"/>
      <c r="B40" s="332"/>
      <c r="C40" s="332"/>
      <c r="D40" s="333"/>
    </row>
    <row r="41" spans="1:6">
      <c r="A41" s="341" t="s">
        <v>58</v>
      </c>
      <c r="B41" s="339" t="s">
        <v>12</v>
      </c>
      <c r="C41" s="335"/>
      <c r="D41" s="335"/>
      <c r="E41" s="335"/>
      <c r="F41" s="355" t="s">
        <v>129</v>
      </c>
    </row>
    <row r="42" spans="1:6" ht="13.8">
      <c r="A42" s="334" t="s">
        <v>189</v>
      </c>
      <c r="B42" s="336" t="s">
        <v>130</v>
      </c>
      <c r="C42" s="336"/>
      <c r="D42" s="336"/>
      <c r="E42" s="336"/>
      <c r="F42" s="482">
        <v>0</v>
      </c>
    </row>
    <row r="43" spans="1:6" ht="13.8">
      <c r="A43" s="334" t="s">
        <v>189</v>
      </c>
      <c r="B43" s="336" t="s">
        <v>132</v>
      </c>
      <c r="C43" s="336"/>
      <c r="D43" s="336"/>
      <c r="E43" s="336"/>
      <c r="F43" s="482">
        <v>0</v>
      </c>
    </row>
    <row r="44" spans="1:6" ht="13.8">
      <c r="A44" s="334" t="s">
        <v>189</v>
      </c>
      <c r="B44" s="336" t="s">
        <v>131</v>
      </c>
      <c r="C44" s="336"/>
      <c r="D44" s="336"/>
      <c r="E44" s="336"/>
      <c r="F44" s="482">
        <v>0</v>
      </c>
    </row>
    <row r="45" spans="1:6" ht="13.8">
      <c r="A45" s="334" t="s">
        <v>158</v>
      </c>
      <c r="B45" s="336" t="s">
        <v>130</v>
      </c>
      <c r="C45" s="336"/>
      <c r="D45" s="336"/>
      <c r="E45" s="336"/>
      <c r="F45" s="482">
        <v>0</v>
      </c>
    </row>
    <row r="46" spans="1:6" ht="13.8">
      <c r="A46" s="332"/>
      <c r="B46" s="333"/>
      <c r="C46" s="333"/>
      <c r="D46" s="332"/>
    </row>
    <row r="47" spans="1:6" s="103" customFormat="1" ht="15">
      <c r="A47" s="365" t="s">
        <v>197</v>
      </c>
      <c r="B47" s="366"/>
      <c r="C47" s="366"/>
      <c r="D47" s="363"/>
      <c r="E47" s="364"/>
    </row>
    <row r="48" spans="1:6" s="103" customFormat="1" ht="27" customHeight="1">
      <c r="A48" s="356" t="s">
        <v>190</v>
      </c>
      <c r="B48" s="672" t="s">
        <v>12</v>
      </c>
      <c r="C48" s="673"/>
      <c r="D48" s="674"/>
      <c r="E48" s="357" t="s">
        <v>24</v>
      </c>
    </row>
    <row r="49" spans="1:5" s="103" customFormat="1" ht="13.8">
      <c r="A49" s="331" t="s">
        <v>191</v>
      </c>
      <c r="B49" s="666" t="s">
        <v>192</v>
      </c>
      <c r="C49" s="667"/>
      <c r="D49" s="668"/>
      <c r="E49" s="482">
        <v>0</v>
      </c>
    </row>
    <row r="50" spans="1:5" s="103" customFormat="1" ht="13.8">
      <c r="A50" s="331" t="s">
        <v>193</v>
      </c>
      <c r="B50" s="666" t="s">
        <v>192</v>
      </c>
      <c r="C50" s="667"/>
      <c r="D50" s="668"/>
      <c r="E50" s="482">
        <v>0</v>
      </c>
    </row>
    <row r="51" spans="1:5" s="103" customFormat="1" ht="13.8">
      <c r="A51" s="483" t="s">
        <v>199</v>
      </c>
      <c r="B51" s="666" t="s">
        <v>192</v>
      </c>
      <c r="C51" s="667"/>
      <c r="D51" s="668"/>
      <c r="E51" s="482">
        <v>0</v>
      </c>
    </row>
    <row r="52" spans="1:5" s="103" customFormat="1" ht="13.8">
      <c r="A52" s="483" t="s">
        <v>199</v>
      </c>
      <c r="B52" s="666" t="s">
        <v>192</v>
      </c>
      <c r="C52" s="667"/>
      <c r="D52" s="668"/>
      <c r="E52" s="482">
        <v>0</v>
      </c>
    </row>
    <row r="53" spans="1:5" s="103" customFormat="1" ht="13.8">
      <c r="A53" s="483" t="s">
        <v>199</v>
      </c>
      <c r="B53" s="666" t="s">
        <v>192</v>
      </c>
      <c r="C53" s="667"/>
      <c r="D53" s="668"/>
      <c r="E53" s="482">
        <v>0</v>
      </c>
    </row>
    <row r="54" spans="1:5" s="103" customFormat="1"/>
    <row r="55" spans="1:5" s="103" customFormat="1" ht="15">
      <c r="A55" s="365" t="s">
        <v>198</v>
      </c>
      <c r="B55" s="364"/>
    </row>
    <row r="56" spans="1:5" s="103" customFormat="1">
      <c r="A56" s="343" t="s">
        <v>194</v>
      </c>
      <c r="B56" s="357" t="s">
        <v>129</v>
      </c>
    </row>
    <row r="57" spans="1:5" s="103" customFormat="1" ht="13.8">
      <c r="A57" s="331" t="s">
        <v>195</v>
      </c>
      <c r="B57" s="482">
        <v>0</v>
      </c>
    </row>
    <row r="58" spans="1:5" s="103" customFormat="1" ht="13.8">
      <c r="A58" s="331" t="s">
        <v>196</v>
      </c>
      <c r="B58" s="482">
        <v>0</v>
      </c>
    </row>
    <row r="59" spans="1:5" s="103" customFormat="1">
      <c r="A59" s="337"/>
      <c r="B59" s="337"/>
    </row>
    <row r="60" spans="1:5" ht="15">
      <c r="A60" s="358" t="s">
        <v>1</v>
      </c>
      <c r="B60" s="333"/>
      <c r="C60" s="333"/>
      <c r="D60" s="332"/>
    </row>
    <row r="61" spans="1:5">
      <c r="A61" s="332" t="s">
        <v>43</v>
      </c>
    </row>
    <row r="62" spans="1:5" ht="13.8">
      <c r="A62" s="332" t="s">
        <v>200</v>
      </c>
      <c r="B62" s="333"/>
      <c r="C62" s="333"/>
      <c r="D62" s="332"/>
    </row>
    <row r="63" spans="1:5" ht="12.75" customHeight="1">
      <c r="A63" s="332"/>
      <c r="B63" s="333"/>
      <c r="C63" s="333"/>
      <c r="D63" s="332"/>
    </row>
    <row r="64" spans="1:5" ht="13.8">
      <c r="A64" s="332"/>
      <c r="B64" s="333"/>
      <c r="C64" s="333"/>
      <c r="D64" s="332"/>
    </row>
    <row r="65" spans="1:4" ht="13.8">
      <c r="A65" s="332"/>
      <c r="B65" s="333"/>
      <c r="C65" s="333"/>
      <c r="D65" s="332"/>
    </row>
    <row r="67" spans="1:4" ht="13.8">
      <c r="A67" s="338"/>
      <c r="B67" s="322"/>
      <c r="C67" s="322"/>
      <c r="D67" s="322"/>
    </row>
    <row r="68" spans="1:4">
      <c r="A68" s="338"/>
    </row>
    <row r="69" spans="1:4">
      <c r="A69" s="338"/>
    </row>
    <row r="70" spans="1:4">
      <c r="A70" s="338"/>
    </row>
  </sheetData>
  <mergeCells count="8">
    <mergeCell ref="B51:D51"/>
    <mergeCell ref="B52:D52"/>
    <mergeCell ref="B53:D53"/>
    <mergeCell ref="C13:F13"/>
    <mergeCell ref="E22:F22"/>
    <mergeCell ref="B48:D48"/>
    <mergeCell ref="B49:D49"/>
    <mergeCell ref="B50:D50"/>
  </mergeCells>
  <phoneticPr fontId="12"/>
  <conditionalFormatting sqref="E37:F37">
    <cfRule type="cellIs" dxfId="9" priority="19" stopIfTrue="1" operator="equal">
      <formula>"nvt"</formula>
    </cfRule>
  </conditionalFormatting>
  <conditionalFormatting sqref="F24 E27:F27 F26 E24:E26">
    <cfRule type="cellIs" dxfId="8" priority="8" stopIfTrue="1" operator="equal">
      <formula>"nvt"</formula>
    </cfRule>
  </conditionalFormatting>
  <conditionalFormatting sqref="F25">
    <cfRule type="cellIs" dxfId="7" priority="7" stopIfTrue="1" operator="equal">
      <formula>"nvt"</formula>
    </cfRule>
  </conditionalFormatting>
  <conditionalFormatting sqref="F42:F45">
    <cfRule type="cellIs" dxfId="6" priority="9" stopIfTrue="1" operator="equal">
      <formula>"nvt"</formula>
    </cfRule>
  </conditionalFormatting>
  <conditionalFormatting sqref="E28:F28">
    <cfRule type="cellIs" dxfId="5" priority="6" stopIfTrue="1" operator="equal">
      <formula>"nvt"</formula>
    </cfRule>
  </conditionalFormatting>
  <conditionalFormatting sqref="F33 E33:E34 E36:F36">
    <cfRule type="cellIs" dxfId="4" priority="5" stopIfTrue="1" operator="equal">
      <formula>"nvt"</formula>
    </cfRule>
  </conditionalFormatting>
  <conditionalFormatting sqref="F34">
    <cfRule type="cellIs" dxfId="3" priority="4" stopIfTrue="1" operator="equal">
      <formula>"nvt"</formula>
    </cfRule>
  </conditionalFormatting>
  <conditionalFormatting sqref="E35:F35">
    <cfRule type="cellIs" dxfId="2" priority="3" stopIfTrue="1" operator="equal">
      <formula>"nvt"</formula>
    </cfRule>
  </conditionalFormatting>
  <conditionalFormatting sqref="E49:E53">
    <cfRule type="cellIs" dxfId="1" priority="2" stopIfTrue="1" operator="equal">
      <formula>"nvt"</formula>
    </cfRule>
  </conditionalFormatting>
  <conditionalFormatting sqref="B57:B58">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E25"/>
  <sheetViews>
    <sheetView showGridLines="0" zoomScaleNormal="100" zoomScaleSheetLayoutView="50" zoomScalePageLayoutView="50" workbookViewId="0">
      <pane ySplit="12" topLeftCell="A13" activePane="bottomLeft" state="frozen"/>
      <selection activeCell="D33" sqref="D33"/>
      <selection pane="bottomLeft" activeCell="A28" sqref="A28"/>
    </sheetView>
  </sheetViews>
  <sheetFormatPr defaultColWidth="13.6640625" defaultRowHeight="13.2"/>
  <cols>
    <col min="1" max="1" width="46.109375" style="380" customWidth="1"/>
    <col min="2" max="3" width="27.5546875" style="386" customWidth="1"/>
    <col min="4" max="4" width="12.109375" style="380" customWidth="1"/>
    <col min="5" max="5" width="26.109375" style="387" customWidth="1"/>
    <col min="6" max="7" width="13.6640625" style="388" customWidth="1"/>
    <col min="8" max="8" width="15.88671875" style="388" customWidth="1"/>
    <col min="9" max="9" width="13.6640625" style="380" customWidth="1"/>
    <col min="10" max="10" width="15.88671875" style="388" customWidth="1"/>
    <col min="11" max="252" width="13.6640625" style="380"/>
    <col min="253" max="253" width="22.109375" style="380" customWidth="1"/>
    <col min="254" max="260" width="13.6640625" style="380" customWidth="1"/>
    <col min="261" max="261" width="15.88671875" style="380" customWidth="1"/>
    <col min="262" max="262" width="16.5546875" style="380" bestFit="1" customWidth="1"/>
    <col min="263" max="263" width="13.6640625" style="380" customWidth="1"/>
    <col min="264" max="264" width="17.109375" style="380" bestFit="1" customWidth="1"/>
    <col min="265" max="265" width="4" style="380" customWidth="1"/>
    <col min="266" max="266" width="13.6640625" style="380" customWidth="1"/>
    <col min="267" max="508" width="13.6640625" style="380"/>
    <col min="509" max="509" width="22.109375" style="380" customWidth="1"/>
    <col min="510" max="516" width="13.6640625" style="380" customWidth="1"/>
    <col min="517" max="517" width="15.88671875" style="380" customWidth="1"/>
    <col min="518" max="518" width="16.5546875" style="380" bestFit="1" customWidth="1"/>
    <col min="519" max="519" width="13.6640625" style="380" customWidth="1"/>
    <col min="520" max="520" width="17.109375" style="380" bestFit="1" customWidth="1"/>
    <col min="521" max="521" width="4" style="380" customWidth="1"/>
    <col min="522" max="522" width="13.6640625" style="380" customWidth="1"/>
    <col min="523" max="764" width="13.6640625" style="380"/>
    <col min="765" max="765" width="22.109375" style="380" customWidth="1"/>
    <col min="766" max="772" width="13.6640625" style="380" customWidth="1"/>
    <col min="773" max="773" width="15.88671875" style="380" customWidth="1"/>
    <col min="774" max="774" width="16.5546875" style="380" bestFit="1" customWidth="1"/>
    <col min="775" max="775" width="13.6640625" style="380" customWidth="1"/>
    <col min="776" max="776" width="17.109375" style="380" bestFit="1" customWidth="1"/>
    <col min="777" max="777" width="4" style="380" customWidth="1"/>
    <col min="778" max="778" width="13.6640625" style="380" customWidth="1"/>
    <col min="779" max="1020" width="13.6640625" style="380"/>
    <col min="1021" max="1021" width="22.109375" style="380" customWidth="1"/>
    <col min="1022" max="1028" width="13.6640625" style="380" customWidth="1"/>
    <col min="1029" max="1029" width="15.88671875" style="380" customWidth="1"/>
    <col min="1030" max="1030" width="16.5546875" style="380" bestFit="1" customWidth="1"/>
    <col min="1031" max="1031" width="13.6640625" style="380" customWidth="1"/>
    <col min="1032" max="1032" width="17.109375" style="380" bestFit="1" customWidth="1"/>
    <col min="1033" max="1033" width="4" style="380" customWidth="1"/>
    <col min="1034" max="1034" width="13.6640625" style="380" customWidth="1"/>
    <col min="1035" max="1276" width="13.6640625" style="380"/>
    <col min="1277" max="1277" width="22.109375" style="380" customWidth="1"/>
    <col min="1278" max="1284" width="13.6640625" style="380" customWidth="1"/>
    <col min="1285" max="1285" width="15.88671875" style="380" customWidth="1"/>
    <col min="1286" max="1286" width="16.5546875" style="380" bestFit="1" customWidth="1"/>
    <col min="1287" max="1287" width="13.6640625" style="380" customWidth="1"/>
    <col min="1288" max="1288" width="17.109375" style="380" bestFit="1" customWidth="1"/>
    <col min="1289" max="1289" width="4" style="380" customWidth="1"/>
    <col min="1290" max="1290" width="13.6640625" style="380" customWidth="1"/>
    <col min="1291" max="1532" width="13.6640625" style="380"/>
    <col min="1533" max="1533" width="22.109375" style="380" customWidth="1"/>
    <col min="1534" max="1540" width="13.6640625" style="380" customWidth="1"/>
    <col min="1541" max="1541" width="15.88671875" style="380" customWidth="1"/>
    <col min="1542" max="1542" width="16.5546875" style="380" bestFit="1" customWidth="1"/>
    <col min="1543" max="1543" width="13.6640625" style="380" customWidth="1"/>
    <col min="1544" max="1544" width="17.109375" style="380" bestFit="1" customWidth="1"/>
    <col min="1545" max="1545" width="4" style="380" customWidth="1"/>
    <col min="1546" max="1546" width="13.6640625" style="380" customWidth="1"/>
    <col min="1547" max="1788" width="13.6640625" style="380"/>
    <col min="1789" max="1789" width="22.109375" style="380" customWidth="1"/>
    <col min="1790" max="1796" width="13.6640625" style="380" customWidth="1"/>
    <col min="1797" max="1797" width="15.88671875" style="380" customWidth="1"/>
    <col min="1798" max="1798" width="16.5546875" style="380" bestFit="1" customWidth="1"/>
    <col min="1799" max="1799" width="13.6640625" style="380" customWidth="1"/>
    <col min="1800" max="1800" width="17.109375" style="380" bestFit="1" customWidth="1"/>
    <col min="1801" max="1801" width="4" style="380" customWidth="1"/>
    <col min="1802" max="1802" width="13.6640625" style="380" customWidth="1"/>
    <col min="1803" max="2044" width="13.6640625" style="380"/>
    <col min="2045" max="2045" width="22.109375" style="380" customWidth="1"/>
    <col min="2046" max="2052" width="13.6640625" style="380" customWidth="1"/>
    <col min="2053" max="2053" width="15.88671875" style="380" customWidth="1"/>
    <col min="2054" max="2054" width="16.5546875" style="380" bestFit="1" customWidth="1"/>
    <col min="2055" max="2055" width="13.6640625" style="380" customWidth="1"/>
    <col min="2056" max="2056" width="17.109375" style="380" bestFit="1" customWidth="1"/>
    <col min="2057" max="2057" width="4" style="380" customWidth="1"/>
    <col min="2058" max="2058" width="13.6640625" style="380" customWidth="1"/>
    <col min="2059" max="2300" width="13.6640625" style="380"/>
    <col min="2301" max="2301" width="22.109375" style="380" customWidth="1"/>
    <col min="2302" max="2308" width="13.6640625" style="380" customWidth="1"/>
    <col min="2309" max="2309" width="15.88671875" style="380" customWidth="1"/>
    <col min="2310" max="2310" width="16.5546875" style="380" bestFit="1" customWidth="1"/>
    <col min="2311" max="2311" width="13.6640625" style="380" customWidth="1"/>
    <col min="2312" max="2312" width="17.109375" style="380" bestFit="1" customWidth="1"/>
    <col min="2313" max="2313" width="4" style="380" customWidth="1"/>
    <col min="2314" max="2314" width="13.6640625" style="380" customWidth="1"/>
    <col min="2315" max="2556" width="13.6640625" style="380"/>
    <col min="2557" max="2557" width="22.109375" style="380" customWidth="1"/>
    <col min="2558" max="2564" width="13.6640625" style="380" customWidth="1"/>
    <col min="2565" max="2565" width="15.88671875" style="380" customWidth="1"/>
    <col min="2566" max="2566" width="16.5546875" style="380" bestFit="1" customWidth="1"/>
    <col min="2567" max="2567" width="13.6640625" style="380" customWidth="1"/>
    <col min="2568" max="2568" width="17.109375" style="380" bestFit="1" customWidth="1"/>
    <col min="2569" max="2569" width="4" style="380" customWidth="1"/>
    <col min="2570" max="2570" width="13.6640625" style="380" customWidth="1"/>
    <col min="2571" max="2812" width="13.6640625" style="380"/>
    <col min="2813" max="2813" width="22.109375" style="380" customWidth="1"/>
    <col min="2814" max="2820" width="13.6640625" style="380" customWidth="1"/>
    <col min="2821" max="2821" width="15.88671875" style="380" customWidth="1"/>
    <col min="2822" max="2822" width="16.5546875" style="380" bestFit="1" customWidth="1"/>
    <col min="2823" max="2823" width="13.6640625" style="380" customWidth="1"/>
    <col min="2824" max="2824" width="17.109375" style="380" bestFit="1" customWidth="1"/>
    <col min="2825" max="2825" width="4" style="380" customWidth="1"/>
    <col min="2826" max="2826" width="13.6640625" style="380" customWidth="1"/>
    <col min="2827" max="3068" width="13.6640625" style="380"/>
    <col min="3069" max="3069" width="22.109375" style="380" customWidth="1"/>
    <col min="3070" max="3076" width="13.6640625" style="380" customWidth="1"/>
    <col min="3077" max="3077" width="15.88671875" style="380" customWidth="1"/>
    <col min="3078" max="3078" width="16.5546875" style="380" bestFit="1" customWidth="1"/>
    <col min="3079" max="3079" width="13.6640625" style="380" customWidth="1"/>
    <col min="3080" max="3080" width="17.109375" style="380" bestFit="1" customWidth="1"/>
    <col min="3081" max="3081" width="4" style="380" customWidth="1"/>
    <col min="3082" max="3082" width="13.6640625" style="380" customWidth="1"/>
    <col min="3083" max="3324" width="13.6640625" style="380"/>
    <col min="3325" max="3325" width="22.109375" style="380" customWidth="1"/>
    <col min="3326" max="3332" width="13.6640625" style="380" customWidth="1"/>
    <col min="3333" max="3333" width="15.88671875" style="380" customWidth="1"/>
    <col min="3334" max="3334" width="16.5546875" style="380" bestFit="1" customWidth="1"/>
    <col min="3335" max="3335" width="13.6640625" style="380" customWidth="1"/>
    <col min="3336" max="3336" width="17.109375" style="380" bestFit="1" customWidth="1"/>
    <col min="3337" max="3337" width="4" style="380" customWidth="1"/>
    <col min="3338" max="3338" width="13.6640625" style="380" customWidth="1"/>
    <col min="3339" max="3580" width="13.6640625" style="380"/>
    <col min="3581" max="3581" width="22.109375" style="380" customWidth="1"/>
    <col min="3582" max="3588" width="13.6640625" style="380" customWidth="1"/>
    <col min="3589" max="3589" width="15.88671875" style="380" customWidth="1"/>
    <col min="3590" max="3590" width="16.5546875" style="380" bestFit="1" customWidth="1"/>
    <col min="3591" max="3591" width="13.6640625" style="380" customWidth="1"/>
    <col min="3592" max="3592" width="17.109375" style="380" bestFit="1" customWidth="1"/>
    <col min="3593" max="3593" width="4" style="380" customWidth="1"/>
    <col min="3594" max="3594" width="13.6640625" style="380" customWidth="1"/>
    <col min="3595" max="3836" width="13.6640625" style="380"/>
    <col min="3837" max="3837" width="22.109375" style="380" customWidth="1"/>
    <col min="3838" max="3844" width="13.6640625" style="380" customWidth="1"/>
    <col min="3845" max="3845" width="15.88671875" style="380" customWidth="1"/>
    <col min="3846" max="3846" width="16.5546875" style="380" bestFit="1" customWidth="1"/>
    <col min="3847" max="3847" width="13.6640625" style="380" customWidth="1"/>
    <col min="3848" max="3848" width="17.109375" style="380" bestFit="1" customWidth="1"/>
    <col min="3849" max="3849" width="4" style="380" customWidth="1"/>
    <col min="3850" max="3850" width="13.6640625" style="380" customWidth="1"/>
    <col min="3851" max="4092" width="13.6640625" style="380"/>
    <col min="4093" max="4093" width="22.109375" style="380" customWidth="1"/>
    <col min="4094" max="4100" width="13.6640625" style="380" customWidth="1"/>
    <col min="4101" max="4101" width="15.88671875" style="380" customWidth="1"/>
    <col min="4102" max="4102" width="16.5546875" style="380" bestFit="1" customWidth="1"/>
    <col min="4103" max="4103" width="13.6640625" style="380" customWidth="1"/>
    <col min="4104" max="4104" width="17.109375" style="380" bestFit="1" customWidth="1"/>
    <col min="4105" max="4105" width="4" style="380" customWidth="1"/>
    <col min="4106" max="4106" width="13.6640625" style="380" customWidth="1"/>
    <col min="4107" max="4348" width="13.6640625" style="380"/>
    <col min="4349" max="4349" width="22.109375" style="380" customWidth="1"/>
    <col min="4350" max="4356" width="13.6640625" style="380" customWidth="1"/>
    <col min="4357" max="4357" width="15.88671875" style="380" customWidth="1"/>
    <col min="4358" max="4358" width="16.5546875" style="380" bestFit="1" customWidth="1"/>
    <col min="4359" max="4359" width="13.6640625" style="380" customWidth="1"/>
    <col min="4360" max="4360" width="17.109375" style="380" bestFit="1" customWidth="1"/>
    <col min="4361" max="4361" width="4" style="380" customWidth="1"/>
    <col min="4362" max="4362" width="13.6640625" style="380" customWidth="1"/>
    <col min="4363" max="4604" width="13.6640625" style="380"/>
    <col min="4605" max="4605" width="22.109375" style="380" customWidth="1"/>
    <col min="4606" max="4612" width="13.6640625" style="380" customWidth="1"/>
    <col min="4613" max="4613" width="15.88671875" style="380" customWidth="1"/>
    <col min="4614" max="4614" width="16.5546875" style="380" bestFit="1" customWidth="1"/>
    <col min="4615" max="4615" width="13.6640625" style="380" customWidth="1"/>
    <col min="4616" max="4616" width="17.109375" style="380" bestFit="1" customWidth="1"/>
    <col min="4617" max="4617" width="4" style="380" customWidth="1"/>
    <col min="4618" max="4618" width="13.6640625" style="380" customWidth="1"/>
    <col min="4619" max="4860" width="13.6640625" style="380"/>
    <col min="4861" max="4861" width="22.109375" style="380" customWidth="1"/>
    <col min="4862" max="4868" width="13.6640625" style="380" customWidth="1"/>
    <col min="4869" max="4869" width="15.88671875" style="380" customWidth="1"/>
    <col min="4870" max="4870" width="16.5546875" style="380" bestFit="1" customWidth="1"/>
    <col min="4871" max="4871" width="13.6640625" style="380" customWidth="1"/>
    <col min="4872" max="4872" width="17.109375" style="380" bestFit="1" customWidth="1"/>
    <col min="4873" max="4873" width="4" style="380" customWidth="1"/>
    <col min="4874" max="4874" width="13.6640625" style="380" customWidth="1"/>
    <col min="4875" max="5116" width="13.6640625" style="380"/>
    <col min="5117" max="5117" width="22.109375" style="380" customWidth="1"/>
    <col min="5118" max="5124" width="13.6640625" style="380" customWidth="1"/>
    <col min="5125" max="5125" width="15.88671875" style="380" customWidth="1"/>
    <col min="5126" max="5126" width="16.5546875" style="380" bestFit="1" customWidth="1"/>
    <col min="5127" max="5127" width="13.6640625" style="380" customWidth="1"/>
    <col min="5128" max="5128" width="17.109375" style="380" bestFit="1" customWidth="1"/>
    <col min="5129" max="5129" width="4" style="380" customWidth="1"/>
    <col min="5130" max="5130" width="13.6640625" style="380" customWidth="1"/>
    <col min="5131" max="5372" width="13.6640625" style="380"/>
    <col min="5373" max="5373" width="22.109375" style="380" customWidth="1"/>
    <col min="5374" max="5380" width="13.6640625" style="380" customWidth="1"/>
    <col min="5381" max="5381" width="15.88671875" style="380" customWidth="1"/>
    <col min="5382" max="5382" width="16.5546875" style="380" bestFit="1" customWidth="1"/>
    <col min="5383" max="5383" width="13.6640625" style="380" customWidth="1"/>
    <col min="5384" max="5384" width="17.109375" style="380" bestFit="1" customWidth="1"/>
    <col min="5385" max="5385" width="4" style="380" customWidth="1"/>
    <col min="5386" max="5386" width="13.6640625" style="380" customWidth="1"/>
    <col min="5387" max="5628" width="13.6640625" style="380"/>
    <col min="5629" max="5629" width="22.109375" style="380" customWidth="1"/>
    <col min="5630" max="5636" width="13.6640625" style="380" customWidth="1"/>
    <col min="5637" max="5637" width="15.88671875" style="380" customWidth="1"/>
    <col min="5638" max="5638" width="16.5546875" style="380" bestFit="1" customWidth="1"/>
    <col min="5639" max="5639" width="13.6640625" style="380" customWidth="1"/>
    <col min="5640" max="5640" width="17.109375" style="380" bestFit="1" customWidth="1"/>
    <col min="5641" max="5641" width="4" style="380" customWidth="1"/>
    <col min="5642" max="5642" width="13.6640625" style="380" customWidth="1"/>
    <col min="5643" max="5884" width="13.6640625" style="380"/>
    <col min="5885" max="5885" width="22.109375" style="380" customWidth="1"/>
    <col min="5886" max="5892" width="13.6640625" style="380" customWidth="1"/>
    <col min="5893" max="5893" width="15.88671875" style="380" customWidth="1"/>
    <col min="5894" max="5894" width="16.5546875" style="380" bestFit="1" customWidth="1"/>
    <col min="5895" max="5895" width="13.6640625" style="380" customWidth="1"/>
    <col min="5896" max="5896" width="17.109375" style="380" bestFit="1" customWidth="1"/>
    <col min="5897" max="5897" width="4" style="380" customWidth="1"/>
    <col min="5898" max="5898" width="13.6640625" style="380" customWidth="1"/>
    <col min="5899" max="6140" width="13.6640625" style="380"/>
    <col min="6141" max="6141" width="22.109375" style="380" customWidth="1"/>
    <col min="6142" max="6148" width="13.6640625" style="380" customWidth="1"/>
    <col min="6149" max="6149" width="15.88671875" style="380" customWidth="1"/>
    <col min="6150" max="6150" width="16.5546875" style="380" bestFit="1" customWidth="1"/>
    <col min="6151" max="6151" width="13.6640625" style="380" customWidth="1"/>
    <col min="6152" max="6152" width="17.109375" style="380" bestFit="1" customWidth="1"/>
    <col min="6153" max="6153" width="4" style="380" customWidth="1"/>
    <col min="6154" max="6154" width="13.6640625" style="380" customWidth="1"/>
    <col min="6155" max="6396" width="13.6640625" style="380"/>
    <col min="6397" max="6397" width="22.109375" style="380" customWidth="1"/>
    <col min="6398" max="6404" width="13.6640625" style="380" customWidth="1"/>
    <col min="6405" max="6405" width="15.88671875" style="380" customWidth="1"/>
    <col min="6406" max="6406" width="16.5546875" style="380" bestFit="1" customWidth="1"/>
    <col min="6407" max="6407" width="13.6640625" style="380" customWidth="1"/>
    <col min="6408" max="6408" width="17.109375" style="380" bestFit="1" customWidth="1"/>
    <col min="6409" max="6409" width="4" style="380" customWidth="1"/>
    <col min="6410" max="6410" width="13.6640625" style="380" customWidth="1"/>
    <col min="6411" max="6652" width="13.6640625" style="380"/>
    <col min="6653" max="6653" width="22.109375" style="380" customWidth="1"/>
    <col min="6654" max="6660" width="13.6640625" style="380" customWidth="1"/>
    <col min="6661" max="6661" width="15.88671875" style="380" customWidth="1"/>
    <col min="6662" max="6662" width="16.5546875" style="380" bestFit="1" customWidth="1"/>
    <col min="6663" max="6663" width="13.6640625" style="380" customWidth="1"/>
    <col min="6664" max="6664" width="17.109375" style="380" bestFit="1" customWidth="1"/>
    <col min="6665" max="6665" width="4" style="380" customWidth="1"/>
    <col min="6666" max="6666" width="13.6640625" style="380" customWidth="1"/>
    <col min="6667" max="6908" width="13.6640625" style="380"/>
    <col min="6909" max="6909" width="22.109375" style="380" customWidth="1"/>
    <col min="6910" max="6916" width="13.6640625" style="380" customWidth="1"/>
    <col min="6917" max="6917" width="15.88671875" style="380" customWidth="1"/>
    <col min="6918" max="6918" width="16.5546875" style="380" bestFit="1" customWidth="1"/>
    <col min="6919" max="6919" width="13.6640625" style="380" customWidth="1"/>
    <col min="6920" max="6920" width="17.109375" style="380" bestFit="1" customWidth="1"/>
    <col min="6921" max="6921" width="4" style="380" customWidth="1"/>
    <col min="6922" max="6922" width="13.6640625" style="380" customWidth="1"/>
    <col min="6923" max="7164" width="13.6640625" style="380"/>
    <col min="7165" max="7165" width="22.109375" style="380" customWidth="1"/>
    <col min="7166" max="7172" width="13.6640625" style="380" customWidth="1"/>
    <col min="7173" max="7173" width="15.88671875" style="380" customWidth="1"/>
    <col min="7174" max="7174" width="16.5546875" style="380" bestFit="1" customWidth="1"/>
    <col min="7175" max="7175" width="13.6640625" style="380" customWidth="1"/>
    <col min="7176" max="7176" width="17.109375" style="380" bestFit="1" customWidth="1"/>
    <col min="7177" max="7177" width="4" style="380" customWidth="1"/>
    <col min="7178" max="7178" width="13.6640625" style="380" customWidth="1"/>
    <col min="7179" max="7420" width="13.6640625" style="380"/>
    <col min="7421" max="7421" width="22.109375" style="380" customWidth="1"/>
    <col min="7422" max="7428" width="13.6640625" style="380" customWidth="1"/>
    <col min="7429" max="7429" width="15.88671875" style="380" customWidth="1"/>
    <col min="7430" max="7430" width="16.5546875" style="380" bestFit="1" customWidth="1"/>
    <col min="7431" max="7431" width="13.6640625" style="380" customWidth="1"/>
    <col min="7432" max="7432" width="17.109375" style="380" bestFit="1" customWidth="1"/>
    <col min="7433" max="7433" width="4" style="380" customWidth="1"/>
    <col min="7434" max="7434" width="13.6640625" style="380" customWidth="1"/>
    <col min="7435" max="7676" width="13.6640625" style="380"/>
    <col min="7677" max="7677" width="22.109375" style="380" customWidth="1"/>
    <col min="7678" max="7684" width="13.6640625" style="380" customWidth="1"/>
    <col min="7685" max="7685" width="15.88671875" style="380" customWidth="1"/>
    <col min="7686" max="7686" width="16.5546875" style="380" bestFit="1" customWidth="1"/>
    <col min="7687" max="7687" width="13.6640625" style="380" customWidth="1"/>
    <col min="7688" max="7688" width="17.109375" style="380" bestFit="1" customWidth="1"/>
    <col min="7689" max="7689" width="4" style="380" customWidth="1"/>
    <col min="7690" max="7690" width="13.6640625" style="380" customWidth="1"/>
    <col min="7691" max="7932" width="13.6640625" style="380"/>
    <col min="7933" max="7933" width="22.109375" style="380" customWidth="1"/>
    <col min="7934" max="7940" width="13.6640625" style="380" customWidth="1"/>
    <col min="7941" max="7941" width="15.88671875" style="380" customWidth="1"/>
    <col min="7942" max="7942" width="16.5546875" style="380" bestFit="1" customWidth="1"/>
    <col min="7943" max="7943" width="13.6640625" style="380" customWidth="1"/>
    <col min="7944" max="7944" width="17.109375" style="380" bestFit="1" customWidth="1"/>
    <col min="7945" max="7945" width="4" style="380" customWidth="1"/>
    <col min="7946" max="7946" width="13.6640625" style="380" customWidth="1"/>
    <col min="7947" max="8188" width="13.6640625" style="380"/>
    <col min="8189" max="8189" width="22.109375" style="380" customWidth="1"/>
    <col min="8190" max="8196" width="13.6640625" style="380" customWidth="1"/>
    <col min="8197" max="8197" width="15.88671875" style="380" customWidth="1"/>
    <col min="8198" max="8198" width="16.5546875" style="380" bestFit="1" customWidth="1"/>
    <col min="8199" max="8199" width="13.6640625" style="380" customWidth="1"/>
    <col min="8200" max="8200" width="17.109375" style="380" bestFit="1" customWidth="1"/>
    <col min="8201" max="8201" width="4" style="380" customWidth="1"/>
    <col min="8202" max="8202" width="13.6640625" style="380" customWidth="1"/>
    <col min="8203" max="8444" width="13.6640625" style="380"/>
    <col min="8445" max="8445" width="22.109375" style="380" customWidth="1"/>
    <col min="8446" max="8452" width="13.6640625" style="380" customWidth="1"/>
    <col min="8453" max="8453" width="15.88671875" style="380" customWidth="1"/>
    <col min="8454" max="8454" width="16.5546875" style="380" bestFit="1" customWidth="1"/>
    <col min="8455" max="8455" width="13.6640625" style="380" customWidth="1"/>
    <col min="8456" max="8456" width="17.109375" style="380" bestFit="1" customWidth="1"/>
    <col min="8457" max="8457" width="4" style="380" customWidth="1"/>
    <col min="8458" max="8458" width="13.6640625" style="380" customWidth="1"/>
    <col min="8459" max="8700" width="13.6640625" style="380"/>
    <col min="8701" max="8701" width="22.109375" style="380" customWidth="1"/>
    <col min="8702" max="8708" width="13.6640625" style="380" customWidth="1"/>
    <col min="8709" max="8709" width="15.88671875" style="380" customWidth="1"/>
    <col min="8710" max="8710" width="16.5546875" style="380" bestFit="1" customWidth="1"/>
    <col min="8711" max="8711" width="13.6640625" style="380" customWidth="1"/>
    <col min="8712" max="8712" width="17.109375" style="380" bestFit="1" customWidth="1"/>
    <col min="8713" max="8713" width="4" style="380" customWidth="1"/>
    <col min="8714" max="8714" width="13.6640625" style="380" customWidth="1"/>
    <col min="8715" max="8956" width="13.6640625" style="380"/>
    <col min="8957" max="8957" width="22.109375" style="380" customWidth="1"/>
    <col min="8958" max="8964" width="13.6640625" style="380" customWidth="1"/>
    <col min="8965" max="8965" width="15.88671875" style="380" customWidth="1"/>
    <col min="8966" max="8966" width="16.5546875" style="380" bestFit="1" customWidth="1"/>
    <col min="8967" max="8967" width="13.6640625" style="380" customWidth="1"/>
    <col min="8968" max="8968" width="17.109375" style="380" bestFit="1" customWidth="1"/>
    <col min="8969" max="8969" width="4" style="380" customWidth="1"/>
    <col min="8970" max="8970" width="13.6640625" style="380" customWidth="1"/>
    <col min="8971" max="9212" width="13.6640625" style="380"/>
    <col min="9213" max="9213" width="22.109375" style="380" customWidth="1"/>
    <col min="9214" max="9220" width="13.6640625" style="380" customWidth="1"/>
    <col min="9221" max="9221" width="15.88671875" style="380" customWidth="1"/>
    <col min="9222" max="9222" width="16.5546875" style="380" bestFit="1" customWidth="1"/>
    <col min="9223" max="9223" width="13.6640625" style="380" customWidth="1"/>
    <col min="9224" max="9224" width="17.109375" style="380" bestFit="1" customWidth="1"/>
    <col min="9225" max="9225" width="4" style="380" customWidth="1"/>
    <col min="9226" max="9226" width="13.6640625" style="380" customWidth="1"/>
    <col min="9227" max="9468" width="13.6640625" style="380"/>
    <col min="9469" max="9469" width="22.109375" style="380" customWidth="1"/>
    <col min="9470" max="9476" width="13.6640625" style="380" customWidth="1"/>
    <col min="9477" max="9477" width="15.88671875" style="380" customWidth="1"/>
    <col min="9478" max="9478" width="16.5546875" style="380" bestFit="1" customWidth="1"/>
    <col min="9479" max="9479" width="13.6640625" style="380" customWidth="1"/>
    <col min="9480" max="9480" width="17.109375" style="380" bestFit="1" customWidth="1"/>
    <col min="9481" max="9481" width="4" style="380" customWidth="1"/>
    <col min="9482" max="9482" width="13.6640625" style="380" customWidth="1"/>
    <col min="9483" max="9724" width="13.6640625" style="380"/>
    <col min="9725" max="9725" width="22.109375" style="380" customWidth="1"/>
    <col min="9726" max="9732" width="13.6640625" style="380" customWidth="1"/>
    <col min="9733" max="9733" width="15.88671875" style="380" customWidth="1"/>
    <col min="9734" max="9734" width="16.5546875" style="380" bestFit="1" customWidth="1"/>
    <col min="9735" max="9735" width="13.6640625" style="380" customWidth="1"/>
    <col min="9736" max="9736" width="17.109375" style="380" bestFit="1" customWidth="1"/>
    <col min="9737" max="9737" width="4" style="380" customWidth="1"/>
    <col min="9738" max="9738" width="13.6640625" style="380" customWidth="1"/>
    <col min="9739" max="9980" width="13.6640625" style="380"/>
    <col min="9981" max="9981" width="22.109375" style="380" customWidth="1"/>
    <col min="9982" max="9988" width="13.6640625" style="380" customWidth="1"/>
    <col min="9989" max="9989" width="15.88671875" style="380" customWidth="1"/>
    <col min="9990" max="9990" width="16.5546875" style="380" bestFit="1" customWidth="1"/>
    <col min="9991" max="9991" width="13.6640625" style="380" customWidth="1"/>
    <col min="9992" max="9992" width="17.109375" style="380" bestFit="1" customWidth="1"/>
    <col min="9993" max="9993" width="4" style="380" customWidth="1"/>
    <col min="9994" max="9994" width="13.6640625" style="380" customWidth="1"/>
    <col min="9995" max="10236" width="13.6640625" style="380"/>
    <col min="10237" max="10237" width="22.109375" style="380" customWidth="1"/>
    <col min="10238" max="10244" width="13.6640625" style="380" customWidth="1"/>
    <col min="10245" max="10245" width="15.88671875" style="380" customWidth="1"/>
    <col min="10246" max="10246" width="16.5546875" style="380" bestFit="1" customWidth="1"/>
    <col min="10247" max="10247" width="13.6640625" style="380" customWidth="1"/>
    <col min="10248" max="10248" width="17.109375" style="380" bestFit="1" customWidth="1"/>
    <col min="10249" max="10249" width="4" style="380" customWidth="1"/>
    <col min="10250" max="10250" width="13.6640625" style="380" customWidth="1"/>
    <col min="10251" max="10492" width="13.6640625" style="380"/>
    <col min="10493" max="10493" width="22.109375" style="380" customWidth="1"/>
    <col min="10494" max="10500" width="13.6640625" style="380" customWidth="1"/>
    <col min="10501" max="10501" width="15.88671875" style="380" customWidth="1"/>
    <col min="10502" max="10502" width="16.5546875" style="380" bestFit="1" customWidth="1"/>
    <col min="10503" max="10503" width="13.6640625" style="380" customWidth="1"/>
    <col min="10504" max="10504" width="17.109375" style="380" bestFit="1" customWidth="1"/>
    <col min="10505" max="10505" width="4" style="380" customWidth="1"/>
    <col min="10506" max="10506" width="13.6640625" style="380" customWidth="1"/>
    <col min="10507" max="10748" width="13.6640625" style="380"/>
    <col min="10749" max="10749" width="22.109375" style="380" customWidth="1"/>
    <col min="10750" max="10756" width="13.6640625" style="380" customWidth="1"/>
    <col min="10757" max="10757" width="15.88671875" style="380" customWidth="1"/>
    <col min="10758" max="10758" width="16.5546875" style="380" bestFit="1" customWidth="1"/>
    <col min="10759" max="10759" width="13.6640625" style="380" customWidth="1"/>
    <col min="10760" max="10760" width="17.109375" style="380" bestFit="1" customWidth="1"/>
    <col min="10761" max="10761" width="4" style="380" customWidth="1"/>
    <col min="10762" max="10762" width="13.6640625" style="380" customWidth="1"/>
    <col min="10763" max="11004" width="13.6640625" style="380"/>
    <col min="11005" max="11005" width="22.109375" style="380" customWidth="1"/>
    <col min="11006" max="11012" width="13.6640625" style="380" customWidth="1"/>
    <col min="11013" max="11013" width="15.88671875" style="380" customWidth="1"/>
    <col min="11014" max="11014" width="16.5546875" style="380" bestFit="1" customWidth="1"/>
    <col min="11015" max="11015" width="13.6640625" style="380" customWidth="1"/>
    <col min="11016" max="11016" width="17.109375" style="380" bestFit="1" customWidth="1"/>
    <col min="11017" max="11017" width="4" style="380" customWidth="1"/>
    <col min="11018" max="11018" width="13.6640625" style="380" customWidth="1"/>
    <col min="11019" max="11260" width="13.6640625" style="380"/>
    <col min="11261" max="11261" width="22.109375" style="380" customWidth="1"/>
    <col min="11262" max="11268" width="13.6640625" style="380" customWidth="1"/>
    <col min="11269" max="11269" width="15.88671875" style="380" customWidth="1"/>
    <col min="11270" max="11270" width="16.5546875" style="380" bestFit="1" customWidth="1"/>
    <col min="11271" max="11271" width="13.6640625" style="380" customWidth="1"/>
    <col min="11272" max="11272" width="17.109375" style="380" bestFit="1" customWidth="1"/>
    <col min="11273" max="11273" width="4" style="380" customWidth="1"/>
    <col min="11274" max="11274" width="13.6640625" style="380" customWidth="1"/>
    <col min="11275" max="11516" width="13.6640625" style="380"/>
    <col min="11517" max="11517" width="22.109375" style="380" customWidth="1"/>
    <col min="11518" max="11524" width="13.6640625" style="380" customWidth="1"/>
    <col min="11525" max="11525" width="15.88671875" style="380" customWidth="1"/>
    <col min="11526" max="11526" width="16.5546875" style="380" bestFit="1" customWidth="1"/>
    <col min="11527" max="11527" width="13.6640625" style="380" customWidth="1"/>
    <col min="11528" max="11528" width="17.109375" style="380" bestFit="1" customWidth="1"/>
    <col min="11529" max="11529" width="4" style="380" customWidth="1"/>
    <col min="11530" max="11530" width="13.6640625" style="380" customWidth="1"/>
    <col min="11531" max="11772" width="13.6640625" style="380"/>
    <col min="11773" max="11773" width="22.109375" style="380" customWidth="1"/>
    <col min="11774" max="11780" width="13.6640625" style="380" customWidth="1"/>
    <col min="11781" max="11781" width="15.88671875" style="380" customWidth="1"/>
    <col min="11782" max="11782" width="16.5546875" style="380" bestFit="1" customWidth="1"/>
    <col min="11783" max="11783" width="13.6640625" style="380" customWidth="1"/>
    <col min="11784" max="11784" width="17.109375" style="380" bestFit="1" customWidth="1"/>
    <col min="11785" max="11785" width="4" style="380" customWidth="1"/>
    <col min="11786" max="11786" width="13.6640625" style="380" customWidth="1"/>
    <col min="11787" max="12028" width="13.6640625" style="380"/>
    <col min="12029" max="12029" width="22.109375" style="380" customWidth="1"/>
    <col min="12030" max="12036" width="13.6640625" style="380" customWidth="1"/>
    <col min="12037" max="12037" width="15.88671875" style="380" customWidth="1"/>
    <col min="12038" max="12038" width="16.5546875" style="380" bestFit="1" customWidth="1"/>
    <col min="12039" max="12039" width="13.6640625" style="380" customWidth="1"/>
    <col min="12040" max="12040" width="17.109375" style="380" bestFit="1" customWidth="1"/>
    <col min="12041" max="12041" width="4" style="380" customWidth="1"/>
    <col min="12042" max="12042" width="13.6640625" style="380" customWidth="1"/>
    <col min="12043" max="12284" width="13.6640625" style="380"/>
    <col min="12285" max="12285" width="22.109375" style="380" customWidth="1"/>
    <col min="12286" max="12292" width="13.6640625" style="380" customWidth="1"/>
    <col min="12293" max="12293" width="15.88671875" style="380" customWidth="1"/>
    <col min="12294" max="12294" width="16.5546875" style="380" bestFit="1" customWidth="1"/>
    <col min="12295" max="12295" width="13.6640625" style="380" customWidth="1"/>
    <col min="12296" max="12296" width="17.109375" style="380" bestFit="1" customWidth="1"/>
    <col min="12297" max="12297" width="4" style="380" customWidth="1"/>
    <col min="12298" max="12298" width="13.6640625" style="380" customWidth="1"/>
    <col min="12299" max="12540" width="13.6640625" style="380"/>
    <col min="12541" max="12541" width="22.109375" style="380" customWidth="1"/>
    <col min="12542" max="12548" width="13.6640625" style="380" customWidth="1"/>
    <col min="12549" max="12549" width="15.88671875" style="380" customWidth="1"/>
    <col min="12550" max="12550" width="16.5546875" style="380" bestFit="1" customWidth="1"/>
    <col min="12551" max="12551" width="13.6640625" style="380" customWidth="1"/>
    <col min="12552" max="12552" width="17.109375" style="380" bestFit="1" customWidth="1"/>
    <col min="12553" max="12553" width="4" style="380" customWidth="1"/>
    <col min="12554" max="12554" width="13.6640625" style="380" customWidth="1"/>
    <col min="12555" max="12796" width="13.6640625" style="380"/>
    <col min="12797" max="12797" width="22.109375" style="380" customWidth="1"/>
    <col min="12798" max="12804" width="13.6640625" style="380" customWidth="1"/>
    <col min="12805" max="12805" width="15.88671875" style="380" customWidth="1"/>
    <col min="12806" max="12806" width="16.5546875" style="380" bestFit="1" customWidth="1"/>
    <col min="12807" max="12807" width="13.6640625" style="380" customWidth="1"/>
    <col min="12808" max="12808" width="17.109375" style="380" bestFit="1" customWidth="1"/>
    <col min="12809" max="12809" width="4" style="380" customWidth="1"/>
    <col min="12810" max="12810" width="13.6640625" style="380" customWidth="1"/>
    <col min="12811" max="13052" width="13.6640625" style="380"/>
    <col min="13053" max="13053" width="22.109375" style="380" customWidth="1"/>
    <col min="13054" max="13060" width="13.6640625" style="380" customWidth="1"/>
    <col min="13061" max="13061" width="15.88671875" style="380" customWidth="1"/>
    <col min="13062" max="13062" width="16.5546875" style="380" bestFit="1" customWidth="1"/>
    <col min="13063" max="13063" width="13.6640625" style="380" customWidth="1"/>
    <col min="13064" max="13064" width="17.109375" style="380" bestFit="1" customWidth="1"/>
    <col min="13065" max="13065" width="4" style="380" customWidth="1"/>
    <col min="13066" max="13066" width="13.6640625" style="380" customWidth="1"/>
    <col min="13067" max="13308" width="13.6640625" style="380"/>
    <col min="13309" max="13309" width="22.109375" style="380" customWidth="1"/>
    <col min="13310" max="13316" width="13.6640625" style="380" customWidth="1"/>
    <col min="13317" max="13317" width="15.88671875" style="380" customWidth="1"/>
    <col min="13318" max="13318" width="16.5546875" style="380" bestFit="1" customWidth="1"/>
    <col min="13319" max="13319" width="13.6640625" style="380" customWidth="1"/>
    <col min="13320" max="13320" width="17.109375" style="380" bestFit="1" customWidth="1"/>
    <col min="13321" max="13321" width="4" style="380" customWidth="1"/>
    <col min="13322" max="13322" width="13.6640625" style="380" customWidth="1"/>
    <col min="13323" max="13564" width="13.6640625" style="380"/>
    <col min="13565" max="13565" width="22.109375" style="380" customWidth="1"/>
    <col min="13566" max="13572" width="13.6640625" style="380" customWidth="1"/>
    <col min="13573" max="13573" width="15.88671875" style="380" customWidth="1"/>
    <col min="13574" max="13574" width="16.5546875" style="380" bestFit="1" customWidth="1"/>
    <col min="13575" max="13575" width="13.6640625" style="380" customWidth="1"/>
    <col min="13576" max="13576" width="17.109375" style="380" bestFit="1" customWidth="1"/>
    <col min="13577" max="13577" width="4" style="380" customWidth="1"/>
    <col min="13578" max="13578" width="13.6640625" style="380" customWidth="1"/>
    <col min="13579" max="13820" width="13.6640625" style="380"/>
    <col min="13821" max="13821" width="22.109375" style="380" customWidth="1"/>
    <col min="13822" max="13828" width="13.6640625" style="380" customWidth="1"/>
    <col min="13829" max="13829" width="15.88671875" style="380" customWidth="1"/>
    <col min="13830" max="13830" width="16.5546875" style="380" bestFit="1" customWidth="1"/>
    <col min="13831" max="13831" width="13.6640625" style="380" customWidth="1"/>
    <col min="13832" max="13832" width="17.109375" style="380" bestFit="1" customWidth="1"/>
    <col min="13833" max="13833" width="4" style="380" customWidth="1"/>
    <col min="13834" max="13834" width="13.6640625" style="380" customWidth="1"/>
    <col min="13835" max="14076" width="13.6640625" style="380"/>
    <col min="14077" max="14077" width="22.109375" style="380" customWidth="1"/>
    <col min="14078" max="14084" width="13.6640625" style="380" customWidth="1"/>
    <col min="14085" max="14085" width="15.88671875" style="380" customWidth="1"/>
    <col min="14086" max="14086" width="16.5546875" style="380" bestFit="1" customWidth="1"/>
    <col min="14087" max="14087" width="13.6640625" style="380" customWidth="1"/>
    <col min="14088" max="14088" width="17.109375" style="380" bestFit="1" customWidth="1"/>
    <col min="14089" max="14089" width="4" style="380" customWidth="1"/>
    <col min="14090" max="14090" width="13.6640625" style="380" customWidth="1"/>
    <col min="14091" max="14332" width="13.6640625" style="380"/>
    <col min="14333" max="14333" width="22.109375" style="380" customWidth="1"/>
    <col min="14334" max="14340" width="13.6640625" style="380" customWidth="1"/>
    <col min="14341" max="14341" width="15.88671875" style="380" customWidth="1"/>
    <col min="14342" max="14342" width="16.5546875" style="380" bestFit="1" customWidth="1"/>
    <col min="14343" max="14343" width="13.6640625" style="380" customWidth="1"/>
    <col min="14344" max="14344" width="17.109375" style="380" bestFit="1" customWidth="1"/>
    <col min="14345" max="14345" width="4" style="380" customWidth="1"/>
    <col min="14346" max="14346" width="13.6640625" style="380" customWidth="1"/>
    <col min="14347" max="14588" width="13.6640625" style="380"/>
    <col min="14589" max="14589" width="22.109375" style="380" customWidth="1"/>
    <col min="14590" max="14596" width="13.6640625" style="380" customWidth="1"/>
    <col min="14597" max="14597" width="15.88671875" style="380" customWidth="1"/>
    <col min="14598" max="14598" width="16.5546875" style="380" bestFit="1" customWidth="1"/>
    <col min="14599" max="14599" width="13.6640625" style="380" customWidth="1"/>
    <col min="14600" max="14600" width="17.109375" style="380" bestFit="1" customWidth="1"/>
    <col min="14601" max="14601" width="4" style="380" customWidth="1"/>
    <col min="14602" max="14602" width="13.6640625" style="380" customWidth="1"/>
    <col min="14603" max="14844" width="13.6640625" style="380"/>
    <col min="14845" max="14845" width="22.109375" style="380" customWidth="1"/>
    <col min="14846" max="14852" width="13.6640625" style="380" customWidth="1"/>
    <col min="14853" max="14853" width="15.88671875" style="380" customWidth="1"/>
    <col min="14854" max="14854" width="16.5546875" style="380" bestFit="1" customWidth="1"/>
    <col min="14855" max="14855" width="13.6640625" style="380" customWidth="1"/>
    <col min="14856" max="14856" width="17.109375" style="380" bestFit="1" customWidth="1"/>
    <col min="14857" max="14857" width="4" style="380" customWidth="1"/>
    <col min="14858" max="14858" width="13.6640625" style="380" customWidth="1"/>
    <col min="14859" max="15100" width="13.6640625" style="380"/>
    <col min="15101" max="15101" width="22.109375" style="380" customWidth="1"/>
    <col min="15102" max="15108" width="13.6640625" style="380" customWidth="1"/>
    <col min="15109" max="15109" width="15.88671875" style="380" customWidth="1"/>
    <col min="15110" max="15110" width="16.5546875" style="380" bestFit="1" customWidth="1"/>
    <col min="15111" max="15111" width="13.6640625" style="380" customWidth="1"/>
    <col min="15112" max="15112" width="17.109375" style="380" bestFit="1" customWidth="1"/>
    <col min="15113" max="15113" width="4" style="380" customWidth="1"/>
    <col min="15114" max="15114" width="13.6640625" style="380" customWidth="1"/>
    <col min="15115" max="15356" width="13.6640625" style="380"/>
    <col min="15357" max="15357" width="22.109375" style="380" customWidth="1"/>
    <col min="15358" max="15364" width="13.6640625" style="380" customWidth="1"/>
    <col min="15365" max="15365" width="15.88671875" style="380" customWidth="1"/>
    <col min="15366" max="15366" width="16.5546875" style="380" bestFit="1" customWidth="1"/>
    <col min="15367" max="15367" width="13.6640625" style="380" customWidth="1"/>
    <col min="15368" max="15368" width="17.109375" style="380" bestFit="1" customWidth="1"/>
    <col min="15369" max="15369" width="4" style="380" customWidth="1"/>
    <col min="15370" max="15370" width="13.6640625" style="380" customWidth="1"/>
    <col min="15371" max="15612" width="13.6640625" style="380"/>
    <col min="15613" max="15613" width="22.109375" style="380" customWidth="1"/>
    <col min="15614" max="15620" width="13.6640625" style="380" customWidth="1"/>
    <col min="15621" max="15621" width="15.88671875" style="380" customWidth="1"/>
    <col min="15622" max="15622" width="16.5546875" style="380" bestFit="1" customWidth="1"/>
    <col min="15623" max="15623" width="13.6640625" style="380" customWidth="1"/>
    <col min="15624" max="15624" width="17.109375" style="380" bestFit="1" customWidth="1"/>
    <col min="15625" max="15625" width="4" style="380" customWidth="1"/>
    <col min="15626" max="15626" width="13.6640625" style="380" customWidth="1"/>
    <col min="15627" max="15868" width="13.6640625" style="380"/>
    <col min="15869" max="15869" width="22.109375" style="380" customWidth="1"/>
    <col min="15870" max="15876" width="13.6640625" style="380" customWidth="1"/>
    <col min="15877" max="15877" width="15.88671875" style="380" customWidth="1"/>
    <col min="15878" max="15878" width="16.5546875" style="380" bestFit="1" customWidth="1"/>
    <col min="15879" max="15879" width="13.6640625" style="380" customWidth="1"/>
    <col min="15880" max="15880" width="17.109375" style="380" bestFit="1" customWidth="1"/>
    <col min="15881" max="15881" width="4" style="380" customWidth="1"/>
    <col min="15882" max="15882" width="13.6640625" style="380" customWidth="1"/>
    <col min="15883" max="16124" width="13.6640625" style="380"/>
    <col min="16125" max="16125" width="22.109375" style="380" customWidth="1"/>
    <col min="16126" max="16132" width="13.6640625" style="380" customWidth="1"/>
    <col min="16133" max="16133" width="15.88671875" style="380" customWidth="1"/>
    <col min="16134" max="16134" width="16.5546875" style="380" bestFit="1" customWidth="1"/>
    <col min="16135" max="16135" width="13.6640625" style="380" customWidth="1"/>
    <col min="16136" max="16136" width="17.109375" style="380" bestFit="1" customWidth="1"/>
    <col min="16137" max="16137" width="4" style="380" customWidth="1"/>
    <col min="16138" max="16138" width="13.6640625" style="380" customWidth="1"/>
    <col min="16139" max="16384" width="13.6640625" style="380"/>
  </cols>
  <sheetData>
    <row r="1" spans="1:31" s="369" customFormat="1">
      <c r="A1" s="461" t="s">
        <v>27</v>
      </c>
      <c r="B1" s="367"/>
      <c r="C1" s="367"/>
      <c r="D1" s="46"/>
      <c r="E1" s="368"/>
      <c r="F1" s="46"/>
      <c r="G1" s="46"/>
      <c r="H1" s="3"/>
      <c r="I1" s="3"/>
      <c r="J1" s="3"/>
    </row>
    <row r="2" spans="1:31" s="369" customFormat="1">
      <c r="A2" s="370"/>
      <c r="B2" s="367"/>
      <c r="C2" s="367"/>
      <c r="D2" s="46"/>
      <c r="E2" s="392" t="s">
        <v>166</v>
      </c>
      <c r="F2" s="392" t="s">
        <v>118</v>
      </c>
      <c r="G2" s="46"/>
      <c r="H2" s="3"/>
      <c r="I2" s="3"/>
      <c r="J2" s="3"/>
    </row>
    <row r="3" spans="1:31" s="369" customFormat="1" ht="15">
      <c r="A3" s="81" t="str">
        <f>'1-Contractblad totaal'!A3</f>
        <v>Naam opdrachtgever</v>
      </c>
      <c r="B3" s="82" t="str">
        <f>'1-Contractblad totaal'!B3</f>
        <v>Kalsbeek College</v>
      </c>
      <c r="C3" s="82"/>
      <c r="D3" s="46"/>
      <c r="E3" s="371" t="s">
        <v>168</v>
      </c>
      <c r="F3" s="476">
        <v>0</v>
      </c>
      <c r="G3" s="46"/>
      <c r="H3" s="3"/>
      <c r="I3" s="3"/>
      <c r="J3" s="3"/>
    </row>
    <row r="4" spans="1:31" s="369" customFormat="1" ht="15">
      <c r="A4" s="81" t="str">
        <f>'1-Contractblad totaal'!A4</f>
        <v>Calculatie onderdeel</v>
      </c>
      <c r="B4" s="82" t="str">
        <f ca="1">MID(CELL("bestandsnaam",$D$9),SEARCH("]",CELL("bestandsnaam",$D$9),1)+1,256)</f>
        <v>10-Glasbewassing</v>
      </c>
      <c r="C4" s="82"/>
      <c r="D4" s="46"/>
      <c r="E4" s="371" t="s">
        <v>167</v>
      </c>
      <c r="F4" s="476">
        <v>0</v>
      </c>
      <c r="G4" s="46"/>
      <c r="H4" s="3"/>
      <c r="I4" s="3"/>
      <c r="J4" s="3"/>
    </row>
    <row r="5" spans="1:31" s="369" customFormat="1" ht="15">
      <c r="A5" s="81" t="str">
        <f>'1-Contractblad totaal'!A5</f>
        <v>Gebouw/plaats</v>
      </c>
      <c r="B5" s="82" t="str">
        <f>'1-Contractblad totaal'!B5</f>
        <v>Woerden</v>
      </c>
      <c r="C5" s="82"/>
      <c r="D5" s="389"/>
      <c r="E5" s="371" t="s">
        <v>227</v>
      </c>
      <c r="F5" s="476">
        <v>0</v>
      </c>
      <c r="G5" s="46"/>
      <c r="H5" s="372"/>
      <c r="J5" s="373"/>
      <c r="K5" s="374"/>
      <c r="L5" s="373"/>
      <c r="M5" s="372"/>
      <c r="N5" s="373"/>
      <c r="O5" s="373"/>
      <c r="P5" s="372"/>
      <c r="Q5" s="373"/>
      <c r="R5" s="373"/>
      <c r="S5" s="372"/>
      <c r="T5" s="374"/>
      <c r="U5" s="373"/>
      <c r="V5" s="372"/>
      <c r="W5" s="373"/>
      <c r="X5" s="373"/>
      <c r="Y5" s="372"/>
      <c r="Z5" s="373"/>
      <c r="AA5" s="373"/>
      <c r="AB5" s="372"/>
      <c r="AC5" s="373"/>
      <c r="AD5" s="373"/>
      <c r="AE5" s="372"/>
    </row>
    <row r="6" spans="1:31" s="369" customFormat="1" ht="17.25" customHeight="1">
      <c r="A6" s="81" t="str">
        <f>'1-Contractblad totaal'!A6</f>
        <v>Referentie nummer</v>
      </c>
      <c r="B6" s="82" t="str">
        <f>'1-Contractblad totaal'!B6</f>
        <v>KC-EA-BK-2021</v>
      </c>
      <c r="C6" s="82"/>
      <c r="D6" s="389"/>
      <c r="E6" s="371" t="s">
        <v>489</v>
      </c>
      <c r="F6" s="476">
        <v>0</v>
      </c>
      <c r="G6" s="46"/>
      <c r="H6" s="372"/>
      <c r="J6" s="375"/>
      <c r="K6" s="374"/>
      <c r="L6" s="375"/>
      <c r="M6" s="376"/>
      <c r="N6" s="373"/>
      <c r="O6" s="375"/>
      <c r="P6" s="376"/>
      <c r="Q6" s="373"/>
      <c r="R6" s="375"/>
      <c r="S6" s="376"/>
      <c r="T6" s="374"/>
      <c r="U6" s="375"/>
      <c r="V6" s="376"/>
      <c r="W6" s="373"/>
      <c r="X6" s="375"/>
      <c r="Y6" s="376"/>
      <c r="Z6" s="373"/>
      <c r="AA6" s="375"/>
      <c r="AB6" s="376"/>
      <c r="AC6" s="373"/>
      <c r="AD6" s="375"/>
      <c r="AE6" s="376"/>
    </row>
    <row r="7" spans="1:31" s="369" customFormat="1" ht="17.25" customHeight="1">
      <c r="A7" s="81" t="str">
        <f>'1-Contractblad totaal'!A8</f>
        <v>Naam dienstverlener</v>
      </c>
      <c r="B7" s="308">
        <f>'1-Contractblad totaal'!B8</f>
        <v>0</v>
      </c>
      <c r="C7" s="308"/>
      <c r="D7" s="390"/>
      <c r="E7" s="371" t="s">
        <v>488</v>
      </c>
      <c r="F7" s="476">
        <v>0</v>
      </c>
      <c r="G7" s="46"/>
      <c r="H7" s="372"/>
      <c r="I7" s="372"/>
      <c r="J7" s="372"/>
      <c r="K7" s="372"/>
      <c r="L7" s="372"/>
      <c r="M7" s="372"/>
      <c r="N7" s="372"/>
    </row>
    <row r="8" spans="1:31" s="369" customFormat="1" ht="17.25" customHeight="1">
      <c r="A8" s="81" t="str">
        <f>'1-Contractblad totaal'!A9</f>
        <v>Prijspeil</v>
      </c>
      <c r="B8" s="117">
        <f>'1-Contractblad totaal'!B9</f>
        <v>44562</v>
      </c>
      <c r="C8" s="117"/>
      <c r="D8" s="391"/>
      <c r="E8" s="379"/>
      <c r="F8" s="373"/>
      <c r="G8" s="46"/>
      <c r="H8" s="372"/>
      <c r="I8" s="681"/>
      <c r="J8" s="681"/>
      <c r="K8" s="681"/>
      <c r="L8" s="681"/>
    </row>
    <row r="9" spans="1:31" s="377" customFormat="1" ht="17.25" customHeight="1">
      <c r="D9" s="391"/>
      <c r="E9" s="379"/>
      <c r="F9" s="373"/>
      <c r="G9" s="46"/>
      <c r="H9" s="372"/>
      <c r="I9" s="682"/>
      <c r="J9" s="682"/>
      <c r="K9" s="682"/>
      <c r="L9" s="682"/>
    </row>
    <row r="10" spans="1:31" s="369" customFormat="1" ht="17.25" customHeight="1">
      <c r="D10" s="391"/>
      <c r="E10" s="379"/>
      <c r="F10" s="373"/>
      <c r="G10" s="46"/>
      <c r="H10" s="372"/>
      <c r="I10" s="681"/>
      <c r="J10" s="681"/>
      <c r="K10" s="681"/>
      <c r="L10" s="681"/>
    </row>
    <row r="11" spans="1:31" s="369" customFormat="1" ht="15">
      <c r="A11" s="378"/>
      <c r="E11" s="379"/>
      <c r="F11" s="373"/>
      <c r="G11" s="373"/>
      <c r="H11" s="372"/>
    </row>
    <row r="12" spans="1:31" s="507" customFormat="1" ht="43.5" customHeight="1">
      <c r="A12" s="505" t="s">
        <v>108</v>
      </c>
      <c r="B12" s="506" t="s">
        <v>166</v>
      </c>
      <c r="C12" s="508" t="s">
        <v>220</v>
      </c>
      <c r="D12" s="392" t="s">
        <v>169</v>
      </c>
      <c r="E12" s="506" t="s">
        <v>109</v>
      </c>
      <c r="F12" s="506" t="s">
        <v>61</v>
      </c>
      <c r="G12" s="506" t="s">
        <v>221</v>
      </c>
      <c r="H12" s="506" t="s">
        <v>170</v>
      </c>
      <c r="I12" s="506" t="s">
        <v>171</v>
      </c>
      <c r="J12" s="506" t="s">
        <v>172</v>
      </c>
    </row>
    <row r="13" spans="1:31">
      <c r="A13" s="381" t="s">
        <v>262</v>
      </c>
      <c r="B13" s="371" t="s">
        <v>167</v>
      </c>
      <c r="C13" s="371"/>
      <c r="D13" s="490">
        <v>2188</v>
      </c>
      <c r="E13" s="382">
        <f>D13*G13</f>
        <v>0</v>
      </c>
      <c r="F13" s="593" t="s">
        <v>434</v>
      </c>
      <c r="G13" s="504">
        <f>VLOOKUP(B13,$E$3:$F$10,2,FALSE)</f>
        <v>0</v>
      </c>
      <c r="H13" s="382">
        <f t="shared" ref="H13:H24" si="0">F13*E13</f>
        <v>0</v>
      </c>
      <c r="I13" s="472">
        <v>0</v>
      </c>
      <c r="J13" s="383">
        <f t="shared" ref="J13:J24" si="1">H13+I13</f>
        <v>0</v>
      </c>
    </row>
    <row r="14" spans="1:31">
      <c r="A14" s="381" t="s">
        <v>262</v>
      </c>
      <c r="B14" s="371" t="s">
        <v>168</v>
      </c>
      <c r="C14" s="371"/>
      <c r="D14" s="490">
        <v>2188</v>
      </c>
      <c r="E14" s="382">
        <f t="shared" ref="E14:E24" si="2">D14*G14</f>
        <v>0</v>
      </c>
      <c r="F14" s="593" t="s">
        <v>434</v>
      </c>
      <c r="G14" s="504">
        <f t="shared" ref="G14:G24" si="3">VLOOKUP(B14,$E$3:$F$10,2,FALSE)</f>
        <v>0</v>
      </c>
      <c r="H14" s="382">
        <f t="shared" si="0"/>
        <v>0</v>
      </c>
      <c r="I14" s="472">
        <v>0</v>
      </c>
      <c r="J14" s="383">
        <f t="shared" si="1"/>
        <v>0</v>
      </c>
    </row>
    <row r="15" spans="1:31">
      <c r="A15" s="381" t="s">
        <v>262</v>
      </c>
      <c r="B15" s="385" t="s">
        <v>227</v>
      </c>
      <c r="C15" s="385"/>
      <c r="D15" s="490">
        <v>620</v>
      </c>
      <c r="E15" s="382">
        <f t="shared" si="2"/>
        <v>0</v>
      </c>
      <c r="F15" s="593" t="s">
        <v>434</v>
      </c>
      <c r="G15" s="504">
        <f t="shared" si="3"/>
        <v>0</v>
      </c>
      <c r="H15" s="382">
        <f t="shared" si="0"/>
        <v>0</v>
      </c>
      <c r="I15" s="472">
        <v>0</v>
      </c>
      <c r="J15" s="383">
        <f t="shared" si="1"/>
        <v>0</v>
      </c>
    </row>
    <row r="16" spans="1:31">
      <c r="A16" s="384" t="s">
        <v>263</v>
      </c>
      <c r="B16" s="371" t="s">
        <v>168</v>
      </c>
      <c r="C16" s="371"/>
      <c r="D16" s="490">
        <v>2057</v>
      </c>
      <c r="E16" s="382">
        <f t="shared" si="2"/>
        <v>0</v>
      </c>
      <c r="F16" s="593" t="s">
        <v>434</v>
      </c>
      <c r="G16" s="504">
        <f t="shared" si="3"/>
        <v>0</v>
      </c>
      <c r="H16" s="382">
        <f t="shared" si="0"/>
        <v>0</v>
      </c>
      <c r="I16" s="472">
        <v>0</v>
      </c>
      <c r="J16" s="383">
        <f t="shared" si="1"/>
        <v>0</v>
      </c>
    </row>
    <row r="17" spans="1:10">
      <c r="A17" s="384" t="s">
        <v>263</v>
      </c>
      <c r="B17" s="371" t="s">
        <v>167</v>
      </c>
      <c r="C17" s="371"/>
      <c r="D17" s="490">
        <v>2057</v>
      </c>
      <c r="E17" s="382">
        <f t="shared" si="2"/>
        <v>0</v>
      </c>
      <c r="F17" s="593" t="s">
        <v>434</v>
      </c>
      <c r="G17" s="504">
        <f t="shared" si="3"/>
        <v>0</v>
      </c>
      <c r="H17" s="382">
        <f t="shared" si="0"/>
        <v>0</v>
      </c>
      <c r="I17" s="472">
        <v>0</v>
      </c>
      <c r="J17" s="383">
        <f t="shared" si="1"/>
        <v>0</v>
      </c>
    </row>
    <row r="18" spans="1:10">
      <c r="A18" s="384" t="s">
        <v>263</v>
      </c>
      <c r="B18" s="371" t="s">
        <v>227</v>
      </c>
      <c r="C18" s="371"/>
      <c r="D18" s="490">
        <v>677</v>
      </c>
      <c r="E18" s="382">
        <f t="shared" si="2"/>
        <v>0</v>
      </c>
      <c r="F18" s="593" t="s">
        <v>434</v>
      </c>
      <c r="G18" s="504">
        <f t="shared" si="3"/>
        <v>0</v>
      </c>
      <c r="H18" s="382">
        <f t="shared" si="0"/>
        <v>0</v>
      </c>
      <c r="I18" s="472">
        <v>0</v>
      </c>
      <c r="J18" s="383">
        <f t="shared" si="1"/>
        <v>0</v>
      </c>
    </row>
    <row r="19" spans="1:10">
      <c r="A19" s="384" t="s">
        <v>264</v>
      </c>
      <c r="B19" s="385" t="s">
        <v>168</v>
      </c>
      <c r="C19" s="385"/>
      <c r="D19" s="490">
        <v>118</v>
      </c>
      <c r="E19" s="382">
        <f>D19*G19</f>
        <v>0</v>
      </c>
      <c r="F19" s="593" t="s">
        <v>434</v>
      </c>
      <c r="G19" s="504">
        <f t="shared" si="3"/>
        <v>0</v>
      </c>
      <c r="H19" s="382">
        <f t="shared" si="0"/>
        <v>0</v>
      </c>
      <c r="I19" s="472">
        <v>0</v>
      </c>
      <c r="J19" s="383">
        <f t="shared" si="1"/>
        <v>0</v>
      </c>
    </row>
    <row r="20" spans="1:10">
      <c r="A20" s="675" t="s">
        <v>264</v>
      </c>
      <c r="B20" s="676" t="s">
        <v>488</v>
      </c>
      <c r="C20" s="676"/>
      <c r="D20" s="677">
        <v>85</v>
      </c>
      <c r="E20" s="382">
        <f t="shared" si="2"/>
        <v>0</v>
      </c>
      <c r="F20" s="679" t="s">
        <v>434</v>
      </c>
      <c r="G20" s="680">
        <f t="shared" si="3"/>
        <v>0</v>
      </c>
      <c r="H20" s="678">
        <f t="shared" si="0"/>
        <v>0</v>
      </c>
      <c r="I20" s="472">
        <v>0</v>
      </c>
      <c r="J20" s="383">
        <f t="shared" si="1"/>
        <v>0</v>
      </c>
    </row>
    <row r="21" spans="1:10">
      <c r="A21" s="675" t="s">
        <v>264</v>
      </c>
      <c r="B21" s="676" t="s">
        <v>489</v>
      </c>
      <c r="C21" s="676"/>
      <c r="D21" s="677">
        <v>85</v>
      </c>
      <c r="E21" s="382">
        <f t="shared" si="2"/>
        <v>0</v>
      </c>
      <c r="F21" s="679" t="s">
        <v>434</v>
      </c>
      <c r="G21" s="680">
        <f t="shared" si="3"/>
        <v>0</v>
      </c>
      <c r="H21" s="678">
        <f t="shared" si="0"/>
        <v>0</v>
      </c>
      <c r="I21" s="472">
        <v>0</v>
      </c>
      <c r="J21" s="383">
        <f t="shared" si="1"/>
        <v>0</v>
      </c>
    </row>
    <row r="22" spans="1:10">
      <c r="A22" s="384" t="s">
        <v>264</v>
      </c>
      <c r="B22" s="385" t="s">
        <v>227</v>
      </c>
      <c r="C22" s="385"/>
      <c r="D22" s="490">
        <v>8</v>
      </c>
      <c r="E22" s="382">
        <f t="shared" si="2"/>
        <v>0</v>
      </c>
      <c r="F22" s="593" t="s">
        <v>434</v>
      </c>
      <c r="G22" s="504">
        <f t="shared" si="3"/>
        <v>0</v>
      </c>
      <c r="H22" s="382">
        <f t="shared" si="0"/>
        <v>0</v>
      </c>
      <c r="I22" s="472">
        <v>0</v>
      </c>
      <c r="J22" s="383">
        <f t="shared" si="1"/>
        <v>0</v>
      </c>
    </row>
    <row r="23" spans="1:10">
      <c r="A23" s="384" t="s">
        <v>265</v>
      </c>
      <c r="B23" s="371" t="s">
        <v>168</v>
      </c>
      <c r="C23" s="371"/>
      <c r="D23" s="490">
        <v>60</v>
      </c>
      <c r="E23" s="382">
        <f t="shared" si="2"/>
        <v>0</v>
      </c>
      <c r="F23" s="593" t="s">
        <v>434</v>
      </c>
      <c r="G23" s="504">
        <f t="shared" si="3"/>
        <v>0</v>
      </c>
      <c r="H23" s="382">
        <f t="shared" si="0"/>
        <v>0</v>
      </c>
      <c r="I23" s="472">
        <v>0</v>
      </c>
      <c r="J23" s="383">
        <f t="shared" si="1"/>
        <v>0</v>
      </c>
    </row>
    <row r="24" spans="1:10">
      <c r="A24" s="384" t="s">
        <v>265</v>
      </c>
      <c r="B24" s="371" t="s">
        <v>227</v>
      </c>
      <c r="C24" s="371"/>
      <c r="D24" s="490">
        <v>5</v>
      </c>
      <c r="E24" s="382">
        <f t="shared" si="2"/>
        <v>0</v>
      </c>
      <c r="F24" s="593" t="s">
        <v>434</v>
      </c>
      <c r="G24" s="504">
        <f t="shared" si="3"/>
        <v>0</v>
      </c>
      <c r="H24" s="382">
        <f t="shared" si="0"/>
        <v>0</v>
      </c>
      <c r="I24" s="472">
        <v>0</v>
      </c>
      <c r="J24" s="383">
        <f t="shared" si="1"/>
        <v>0</v>
      </c>
    </row>
    <row r="25" spans="1:10">
      <c r="A25" s="493" t="s">
        <v>8</v>
      </c>
      <c r="B25" s="494"/>
      <c r="C25" s="498"/>
      <c r="D25" s="495">
        <f>SUM(D13:D24)</f>
        <v>10148</v>
      </c>
      <c r="E25" s="497"/>
      <c r="F25" s="498"/>
      <c r="G25" s="494"/>
      <c r="H25" s="496">
        <f>SUM(H13:H24)</f>
        <v>0</v>
      </c>
      <c r="I25" s="492">
        <f>SUM(I13:I24)</f>
        <v>0</v>
      </c>
      <c r="J25" s="492">
        <f>SUM(J13:J24)</f>
        <v>0</v>
      </c>
    </row>
  </sheetData>
  <phoneticPr fontId="112"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29"/>
  <sheetViews>
    <sheetView showGridLines="0" zoomScaleNormal="100" zoomScaleSheetLayoutView="100" zoomScalePageLayoutView="50" workbookViewId="0">
      <pane ySplit="10" topLeftCell="A11" activePane="bottomLeft" state="frozen"/>
      <selection activeCell="D33" sqref="D33"/>
      <selection pane="bottomLeft" activeCell="Q29" sqref="Q29"/>
    </sheetView>
  </sheetViews>
  <sheetFormatPr defaultColWidth="9.109375" defaultRowHeight="13.2"/>
  <cols>
    <col min="1" max="2" width="35.6640625" style="369" bestFit="1" customWidth="1"/>
    <col min="3" max="3" width="23.6640625" style="369" customWidth="1"/>
    <col min="4" max="12" width="12.88671875" style="369" customWidth="1"/>
    <col min="13" max="13" width="1.6640625" style="369" customWidth="1"/>
    <col min="14" max="14" width="12.88671875" style="369" customWidth="1"/>
    <col min="15" max="15" width="1.5546875" style="369" customWidth="1"/>
    <col min="16" max="17" width="12.88671875" style="369" customWidth="1"/>
    <col min="18" max="16384" width="9.109375" style="369"/>
  </cols>
  <sheetData>
    <row r="1" spans="1:17">
      <c r="A1" s="394"/>
      <c r="B1" s="393"/>
      <c r="C1" s="393"/>
    </row>
    <row r="2" spans="1:17" ht="15">
      <c r="A2" s="411" t="str">
        <f>'1-Contractblad totaal'!A3</f>
        <v>Naam opdrachtgever</v>
      </c>
      <c r="B2" s="412" t="str">
        <f>'1-Contractblad totaal'!B3</f>
        <v>Kalsbeek College</v>
      </c>
    </row>
    <row r="3" spans="1:17" ht="15">
      <c r="A3" s="411" t="str">
        <f>'1-Contractblad totaal'!A4</f>
        <v>Calculatie onderdeel</v>
      </c>
      <c r="B3" s="141" t="str">
        <f ca="1">MID(CELL("bestandsnaam",$D$9),SEARCH("]",CELL("bestandsnaam",$D$9),1)+1,256)</f>
        <v>11-Machinekosten</v>
      </c>
    </row>
    <row r="4" spans="1:17" ht="15">
      <c r="A4" s="411" t="str">
        <f>'1-Contractblad totaal'!A5</f>
        <v>Gebouw/plaats</v>
      </c>
      <c r="B4" s="412" t="str">
        <f>'1-Contractblad totaal'!B5</f>
        <v>Woerden</v>
      </c>
    </row>
    <row r="5" spans="1:17" ht="15">
      <c r="A5" s="411" t="str">
        <f>'1-Contractblad totaal'!A6</f>
        <v>Referentie nummer</v>
      </c>
      <c r="B5" s="412" t="str">
        <f>'1-Contractblad totaal'!B6</f>
        <v>KC-EA-BK-2021</v>
      </c>
    </row>
    <row r="6" spans="1:17" ht="15">
      <c r="A6" s="411" t="str">
        <f>'1-Contractblad totaal'!A8</f>
        <v>Naam dienstverlener</v>
      </c>
      <c r="B6" s="412">
        <f>'1-Contractblad totaal'!B8</f>
        <v>0</v>
      </c>
    </row>
    <row r="7" spans="1:17" ht="15">
      <c r="A7" s="411" t="str">
        <f>'1-Contractblad totaal'!A9</f>
        <v>Prijspeil</v>
      </c>
      <c r="B7" s="117">
        <f>'1-Contractblad totaal'!B9</f>
        <v>44562</v>
      </c>
    </row>
    <row r="8" spans="1:17" ht="15">
      <c r="A8" s="411"/>
    </row>
    <row r="9" spans="1:17" ht="15">
      <c r="A9" s="395"/>
      <c r="B9" s="395"/>
      <c r="C9" s="396"/>
    </row>
    <row r="10" spans="1:17" s="397" customFormat="1" ht="58.5" customHeight="1">
      <c r="A10" s="153" t="s">
        <v>108</v>
      </c>
      <c r="B10" s="153" t="s">
        <v>89</v>
      </c>
      <c r="C10" s="153" t="s">
        <v>90</v>
      </c>
      <c r="D10" s="153" t="s">
        <v>159</v>
      </c>
      <c r="E10" s="153" t="s">
        <v>42</v>
      </c>
      <c r="F10" s="153" t="s">
        <v>160</v>
      </c>
      <c r="G10" s="153" t="s">
        <v>161</v>
      </c>
      <c r="H10" s="153" t="s">
        <v>66</v>
      </c>
      <c r="I10" s="153" t="s">
        <v>162</v>
      </c>
      <c r="J10" s="153" t="s">
        <v>163</v>
      </c>
      <c r="K10" s="153" t="s">
        <v>49</v>
      </c>
      <c r="L10" s="153" t="s">
        <v>164</v>
      </c>
      <c r="M10" s="369"/>
      <c r="N10" s="153" t="s">
        <v>165</v>
      </c>
      <c r="O10" s="369"/>
      <c r="P10" s="153" t="s">
        <v>26</v>
      </c>
      <c r="Q10" s="153" t="s">
        <v>110</v>
      </c>
    </row>
    <row r="11" spans="1:17">
      <c r="D11" s="398"/>
      <c r="E11" s="398"/>
      <c r="F11" s="399"/>
      <c r="G11" s="398"/>
      <c r="H11" s="398"/>
      <c r="J11" s="491">
        <v>0</v>
      </c>
      <c r="K11" s="491">
        <v>0</v>
      </c>
      <c r="L11" s="491">
        <v>0</v>
      </c>
      <c r="N11" s="400"/>
      <c r="P11" s="399"/>
    </row>
    <row r="12" spans="1:17">
      <c r="A12" s="473"/>
      <c r="B12" s="473"/>
      <c r="C12" s="474"/>
      <c r="D12" s="475">
        <v>0</v>
      </c>
      <c r="E12" s="475">
        <v>0</v>
      </c>
      <c r="F12" s="401">
        <f>D12-E12</f>
        <v>0</v>
      </c>
      <c r="G12" s="471">
        <v>0</v>
      </c>
      <c r="H12" s="475">
        <v>0</v>
      </c>
      <c r="I12" s="402">
        <f>IF(G12=0,0,(F12-H12)/G12)</f>
        <v>0</v>
      </c>
      <c r="J12" s="403">
        <f>D12*$J$11</f>
        <v>0</v>
      </c>
      <c r="K12" s="402">
        <f>D12*$K$11</f>
        <v>0</v>
      </c>
      <c r="L12" s="404">
        <f>$L$11*D12</f>
        <v>0</v>
      </c>
      <c r="N12" s="405">
        <f>SUM(I12:L12)</f>
        <v>0</v>
      </c>
      <c r="P12" s="471">
        <v>0</v>
      </c>
      <c r="Q12" s="402">
        <f>N12*P12</f>
        <v>0</v>
      </c>
    </row>
    <row r="13" spans="1:17">
      <c r="A13" s="473"/>
      <c r="B13" s="473"/>
      <c r="C13" s="474"/>
      <c r="D13" s="475">
        <v>0</v>
      </c>
      <c r="E13" s="475">
        <v>0</v>
      </c>
      <c r="F13" s="401">
        <f>D13-E13</f>
        <v>0</v>
      </c>
      <c r="G13" s="471">
        <v>0</v>
      </c>
      <c r="H13" s="475">
        <v>0</v>
      </c>
      <c r="I13" s="402">
        <f>IF(G13=0,0,(F13-H13)/G13)</f>
        <v>0</v>
      </c>
      <c r="J13" s="403">
        <f>D13*$J$11</f>
        <v>0</v>
      </c>
      <c r="K13" s="402">
        <f>D13*$K$11</f>
        <v>0</v>
      </c>
      <c r="L13" s="404">
        <f>$L$11*D13</f>
        <v>0</v>
      </c>
      <c r="N13" s="405">
        <f>SUM(I13:L13)</f>
        <v>0</v>
      </c>
      <c r="P13" s="471">
        <v>0</v>
      </c>
      <c r="Q13" s="402">
        <f>N13*P13</f>
        <v>0</v>
      </c>
    </row>
    <row r="14" spans="1:17">
      <c r="A14" s="473"/>
      <c r="B14" s="473"/>
      <c r="C14" s="474"/>
      <c r="D14" s="475">
        <v>0</v>
      </c>
      <c r="E14" s="475">
        <v>0</v>
      </c>
      <c r="F14" s="401">
        <f t="shared" ref="F14:F16" si="0">D14-E14</f>
        <v>0</v>
      </c>
      <c r="G14" s="471">
        <v>0</v>
      </c>
      <c r="H14" s="475">
        <v>0</v>
      </c>
      <c r="I14" s="402">
        <f t="shared" ref="I14:I16" si="1">IF(G14=0,0,(F14-H14)/G14)</f>
        <v>0</v>
      </c>
      <c r="J14" s="403">
        <f t="shared" ref="J14:J16" si="2">D14*$J$11</f>
        <v>0</v>
      </c>
      <c r="K14" s="402">
        <f t="shared" ref="K14:K16" si="3">D14*$K$11</f>
        <v>0</v>
      </c>
      <c r="L14" s="404">
        <f t="shared" ref="L14:L16" si="4">$L$11*D14</f>
        <v>0</v>
      </c>
      <c r="N14" s="405">
        <f t="shared" ref="N14:N16" si="5">SUM(I14:L14)</f>
        <v>0</v>
      </c>
      <c r="P14" s="471">
        <v>0</v>
      </c>
      <c r="Q14" s="402">
        <f t="shared" ref="Q14:Q16" si="6">N14*P14</f>
        <v>0</v>
      </c>
    </row>
    <row r="15" spans="1:17">
      <c r="A15" s="473"/>
      <c r="B15" s="473"/>
      <c r="C15" s="474"/>
      <c r="D15" s="475">
        <v>0</v>
      </c>
      <c r="E15" s="475">
        <v>0</v>
      </c>
      <c r="F15" s="401">
        <f t="shared" si="0"/>
        <v>0</v>
      </c>
      <c r="G15" s="471">
        <v>0</v>
      </c>
      <c r="H15" s="475">
        <v>0</v>
      </c>
      <c r="I15" s="402">
        <f t="shared" si="1"/>
        <v>0</v>
      </c>
      <c r="J15" s="403">
        <f t="shared" si="2"/>
        <v>0</v>
      </c>
      <c r="K15" s="402">
        <f t="shared" si="3"/>
        <v>0</v>
      </c>
      <c r="L15" s="404">
        <f t="shared" si="4"/>
        <v>0</v>
      </c>
      <c r="N15" s="405">
        <f t="shared" si="5"/>
        <v>0</v>
      </c>
      <c r="P15" s="471">
        <v>0</v>
      </c>
      <c r="Q15" s="402">
        <f t="shared" si="6"/>
        <v>0</v>
      </c>
    </row>
    <row r="16" spans="1:17">
      <c r="A16" s="473"/>
      <c r="B16" s="473"/>
      <c r="C16" s="474"/>
      <c r="D16" s="475">
        <v>0</v>
      </c>
      <c r="E16" s="475">
        <v>0</v>
      </c>
      <c r="F16" s="401">
        <f t="shared" si="0"/>
        <v>0</v>
      </c>
      <c r="G16" s="471">
        <v>0</v>
      </c>
      <c r="H16" s="475">
        <v>0</v>
      </c>
      <c r="I16" s="402">
        <f t="shared" si="1"/>
        <v>0</v>
      </c>
      <c r="J16" s="403">
        <f t="shared" si="2"/>
        <v>0</v>
      </c>
      <c r="K16" s="402">
        <f t="shared" si="3"/>
        <v>0</v>
      </c>
      <c r="L16" s="404">
        <f t="shared" si="4"/>
        <v>0</v>
      </c>
      <c r="N16" s="405">
        <f t="shared" si="5"/>
        <v>0</v>
      </c>
      <c r="P16" s="471">
        <v>0</v>
      </c>
      <c r="Q16" s="402">
        <f t="shared" si="6"/>
        <v>0</v>
      </c>
    </row>
    <row r="17" spans="1:17">
      <c r="A17" s="473"/>
      <c r="B17" s="473"/>
      <c r="C17" s="474"/>
      <c r="D17" s="475">
        <v>0</v>
      </c>
      <c r="E17" s="475">
        <v>0</v>
      </c>
      <c r="F17" s="401">
        <f t="shared" ref="F17:F27" si="7">D17-E17</f>
        <v>0</v>
      </c>
      <c r="G17" s="471">
        <v>0</v>
      </c>
      <c r="H17" s="475">
        <v>0</v>
      </c>
      <c r="I17" s="402">
        <f t="shared" ref="I17:I27" si="8">IF(G17=0,0,(F17-H17)/G17)</f>
        <v>0</v>
      </c>
      <c r="J17" s="403">
        <f t="shared" ref="J17:J27" si="9">D17*$J$11</f>
        <v>0</v>
      </c>
      <c r="K17" s="402">
        <f t="shared" ref="K17:K27" si="10">D17*$K$11</f>
        <v>0</v>
      </c>
      <c r="L17" s="404">
        <f t="shared" ref="L17:L27" si="11">$L$11*D17</f>
        <v>0</v>
      </c>
      <c r="N17" s="405">
        <f t="shared" ref="N17:N27" si="12">SUM(I17:L17)</f>
        <v>0</v>
      </c>
      <c r="P17" s="471">
        <v>0</v>
      </c>
      <c r="Q17" s="402">
        <f t="shared" ref="Q17:Q27" si="13">N17*P17</f>
        <v>0</v>
      </c>
    </row>
    <row r="18" spans="1:17">
      <c r="A18" s="473"/>
      <c r="B18" s="473"/>
      <c r="C18" s="474"/>
      <c r="D18" s="475">
        <v>0</v>
      </c>
      <c r="E18" s="475">
        <v>0</v>
      </c>
      <c r="F18" s="401">
        <f t="shared" si="7"/>
        <v>0</v>
      </c>
      <c r="G18" s="471">
        <v>0</v>
      </c>
      <c r="H18" s="475">
        <v>0</v>
      </c>
      <c r="I18" s="402">
        <f t="shared" si="8"/>
        <v>0</v>
      </c>
      <c r="J18" s="403">
        <f t="shared" si="9"/>
        <v>0</v>
      </c>
      <c r="K18" s="402">
        <f t="shared" si="10"/>
        <v>0</v>
      </c>
      <c r="L18" s="404">
        <f t="shared" si="11"/>
        <v>0</v>
      </c>
      <c r="N18" s="405">
        <f t="shared" si="12"/>
        <v>0</v>
      </c>
      <c r="P18" s="471">
        <v>0</v>
      </c>
      <c r="Q18" s="402">
        <f t="shared" si="13"/>
        <v>0</v>
      </c>
    </row>
    <row r="19" spans="1:17">
      <c r="A19" s="473"/>
      <c r="B19" s="473"/>
      <c r="C19" s="474"/>
      <c r="D19" s="475">
        <v>0</v>
      </c>
      <c r="E19" s="475">
        <v>0</v>
      </c>
      <c r="F19" s="401">
        <f t="shared" si="7"/>
        <v>0</v>
      </c>
      <c r="G19" s="471">
        <v>0</v>
      </c>
      <c r="H19" s="475">
        <v>0</v>
      </c>
      <c r="I19" s="402">
        <f t="shared" si="8"/>
        <v>0</v>
      </c>
      <c r="J19" s="403">
        <f t="shared" si="9"/>
        <v>0</v>
      </c>
      <c r="K19" s="402">
        <f t="shared" si="10"/>
        <v>0</v>
      </c>
      <c r="L19" s="404">
        <f t="shared" si="11"/>
        <v>0</v>
      </c>
      <c r="N19" s="405">
        <f t="shared" si="12"/>
        <v>0</v>
      </c>
      <c r="P19" s="471">
        <v>0</v>
      </c>
      <c r="Q19" s="402">
        <f t="shared" si="13"/>
        <v>0</v>
      </c>
    </row>
    <row r="20" spans="1:17">
      <c r="A20" s="473"/>
      <c r="B20" s="473"/>
      <c r="C20" s="474"/>
      <c r="D20" s="475">
        <v>0</v>
      </c>
      <c r="E20" s="475">
        <v>0</v>
      </c>
      <c r="F20" s="401">
        <f t="shared" si="7"/>
        <v>0</v>
      </c>
      <c r="G20" s="471">
        <v>0</v>
      </c>
      <c r="H20" s="475">
        <v>0</v>
      </c>
      <c r="I20" s="402">
        <f t="shared" si="8"/>
        <v>0</v>
      </c>
      <c r="J20" s="403">
        <f t="shared" si="9"/>
        <v>0</v>
      </c>
      <c r="K20" s="402">
        <f t="shared" si="10"/>
        <v>0</v>
      </c>
      <c r="L20" s="404">
        <f t="shared" si="11"/>
        <v>0</v>
      </c>
      <c r="N20" s="405">
        <f t="shared" si="12"/>
        <v>0</v>
      </c>
      <c r="P20" s="471">
        <v>0</v>
      </c>
      <c r="Q20" s="402">
        <f t="shared" si="13"/>
        <v>0</v>
      </c>
    </row>
    <row r="21" spans="1:17">
      <c r="A21" s="473"/>
      <c r="B21" s="473"/>
      <c r="C21" s="474"/>
      <c r="D21" s="475">
        <v>0</v>
      </c>
      <c r="E21" s="475">
        <v>0</v>
      </c>
      <c r="F21" s="401">
        <f t="shared" si="7"/>
        <v>0</v>
      </c>
      <c r="G21" s="471">
        <v>0</v>
      </c>
      <c r="H21" s="475">
        <v>0</v>
      </c>
      <c r="I21" s="402">
        <f t="shared" si="8"/>
        <v>0</v>
      </c>
      <c r="J21" s="403">
        <f t="shared" si="9"/>
        <v>0</v>
      </c>
      <c r="K21" s="402">
        <f t="shared" si="10"/>
        <v>0</v>
      </c>
      <c r="L21" s="404">
        <f t="shared" si="11"/>
        <v>0</v>
      </c>
      <c r="N21" s="405">
        <f t="shared" si="12"/>
        <v>0</v>
      </c>
      <c r="P21" s="471">
        <v>0</v>
      </c>
      <c r="Q21" s="402">
        <f t="shared" si="13"/>
        <v>0</v>
      </c>
    </row>
    <row r="22" spans="1:17">
      <c r="A22" s="473"/>
      <c r="B22" s="473"/>
      <c r="C22" s="474"/>
      <c r="D22" s="475">
        <v>0</v>
      </c>
      <c r="E22" s="475">
        <v>0</v>
      </c>
      <c r="F22" s="401">
        <f t="shared" si="7"/>
        <v>0</v>
      </c>
      <c r="G22" s="471">
        <v>0</v>
      </c>
      <c r="H22" s="475">
        <v>0</v>
      </c>
      <c r="I22" s="402">
        <f t="shared" si="8"/>
        <v>0</v>
      </c>
      <c r="J22" s="403">
        <f t="shared" si="9"/>
        <v>0</v>
      </c>
      <c r="K22" s="402">
        <f t="shared" si="10"/>
        <v>0</v>
      </c>
      <c r="L22" s="404">
        <f t="shared" si="11"/>
        <v>0</v>
      </c>
      <c r="N22" s="405">
        <f t="shared" si="12"/>
        <v>0</v>
      </c>
      <c r="P22" s="471">
        <v>0</v>
      </c>
      <c r="Q22" s="402">
        <f t="shared" si="13"/>
        <v>0</v>
      </c>
    </row>
    <row r="23" spans="1:17">
      <c r="A23" s="473"/>
      <c r="B23" s="473"/>
      <c r="C23" s="474"/>
      <c r="D23" s="475">
        <v>0</v>
      </c>
      <c r="E23" s="475">
        <v>0</v>
      </c>
      <c r="F23" s="401">
        <f t="shared" si="7"/>
        <v>0</v>
      </c>
      <c r="G23" s="471">
        <v>0</v>
      </c>
      <c r="H23" s="475">
        <v>0</v>
      </c>
      <c r="I23" s="402">
        <f t="shared" si="8"/>
        <v>0</v>
      </c>
      <c r="J23" s="403">
        <f t="shared" si="9"/>
        <v>0</v>
      </c>
      <c r="K23" s="402">
        <f t="shared" si="10"/>
        <v>0</v>
      </c>
      <c r="L23" s="404">
        <f t="shared" si="11"/>
        <v>0</v>
      </c>
      <c r="N23" s="405">
        <f t="shared" si="12"/>
        <v>0</v>
      </c>
      <c r="P23" s="471">
        <v>0</v>
      </c>
      <c r="Q23" s="402">
        <f t="shared" si="13"/>
        <v>0</v>
      </c>
    </row>
    <row r="24" spans="1:17">
      <c r="A24" s="473"/>
      <c r="B24" s="473"/>
      <c r="C24" s="474"/>
      <c r="D24" s="475">
        <v>0</v>
      </c>
      <c r="E24" s="475">
        <v>0</v>
      </c>
      <c r="F24" s="401">
        <f t="shared" si="7"/>
        <v>0</v>
      </c>
      <c r="G24" s="471">
        <v>0</v>
      </c>
      <c r="H24" s="475">
        <v>0</v>
      </c>
      <c r="I24" s="402">
        <f t="shared" si="8"/>
        <v>0</v>
      </c>
      <c r="J24" s="403">
        <f t="shared" si="9"/>
        <v>0</v>
      </c>
      <c r="K24" s="402">
        <f t="shared" si="10"/>
        <v>0</v>
      </c>
      <c r="L24" s="404">
        <f t="shared" si="11"/>
        <v>0</v>
      </c>
      <c r="N24" s="405">
        <f t="shared" si="12"/>
        <v>0</v>
      </c>
      <c r="P24" s="471">
        <v>0</v>
      </c>
      <c r="Q24" s="402">
        <f t="shared" si="13"/>
        <v>0</v>
      </c>
    </row>
    <row r="25" spans="1:17">
      <c r="A25" s="473"/>
      <c r="B25" s="473"/>
      <c r="C25" s="474"/>
      <c r="D25" s="475">
        <v>0</v>
      </c>
      <c r="E25" s="475">
        <v>0</v>
      </c>
      <c r="F25" s="401">
        <f t="shared" si="7"/>
        <v>0</v>
      </c>
      <c r="G25" s="471">
        <v>0</v>
      </c>
      <c r="H25" s="475">
        <v>0</v>
      </c>
      <c r="I25" s="402">
        <f t="shared" si="8"/>
        <v>0</v>
      </c>
      <c r="J25" s="403">
        <f t="shared" si="9"/>
        <v>0</v>
      </c>
      <c r="K25" s="402">
        <f t="shared" si="10"/>
        <v>0</v>
      </c>
      <c r="L25" s="404">
        <f t="shared" si="11"/>
        <v>0</v>
      </c>
      <c r="N25" s="405">
        <f t="shared" si="12"/>
        <v>0</v>
      </c>
      <c r="P25" s="471">
        <v>0</v>
      </c>
      <c r="Q25" s="402">
        <f t="shared" si="13"/>
        <v>0</v>
      </c>
    </row>
    <row r="26" spans="1:17">
      <c r="A26" s="473"/>
      <c r="B26" s="473"/>
      <c r="C26" s="474"/>
      <c r="D26" s="475">
        <v>0</v>
      </c>
      <c r="E26" s="475">
        <v>0</v>
      </c>
      <c r="F26" s="401">
        <f t="shared" si="7"/>
        <v>0</v>
      </c>
      <c r="G26" s="471">
        <v>0</v>
      </c>
      <c r="H26" s="475">
        <v>0</v>
      </c>
      <c r="I26" s="402">
        <f t="shared" si="8"/>
        <v>0</v>
      </c>
      <c r="J26" s="403">
        <f t="shared" si="9"/>
        <v>0</v>
      </c>
      <c r="K26" s="402">
        <f t="shared" si="10"/>
        <v>0</v>
      </c>
      <c r="L26" s="404">
        <f t="shared" si="11"/>
        <v>0</v>
      </c>
      <c r="N26" s="405">
        <f t="shared" si="12"/>
        <v>0</v>
      </c>
      <c r="P26" s="471">
        <v>0</v>
      </c>
      <c r="Q26" s="402">
        <f t="shared" si="13"/>
        <v>0</v>
      </c>
    </row>
    <row r="27" spans="1:17">
      <c r="A27" s="473"/>
      <c r="B27" s="473"/>
      <c r="C27" s="474"/>
      <c r="D27" s="475">
        <v>0</v>
      </c>
      <c r="E27" s="475">
        <v>0</v>
      </c>
      <c r="F27" s="401">
        <f t="shared" si="7"/>
        <v>0</v>
      </c>
      <c r="G27" s="471">
        <v>0</v>
      </c>
      <c r="H27" s="475">
        <v>0</v>
      </c>
      <c r="I27" s="402">
        <f t="shared" si="8"/>
        <v>0</v>
      </c>
      <c r="J27" s="403">
        <f t="shared" si="9"/>
        <v>0</v>
      </c>
      <c r="K27" s="402">
        <f t="shared" si="10"/>
        <v>0</v>
      </c>
      <c r="L27" s="404">
        <f t="shared" si="11"/>
        <v>0</v>
      </c>
      <c r="N27" s="405">
        <f t="shared" si="12"/>
        <v>0</v>
      </c>
      <c r="P27" s="471">
        <v>0</v>
      </c>
      <c r="Q27" s="402">
        <f t="shared" si="13"/>
        <v>0</v>
      </c>
    </row>
    <row r="29" spans="1:17">
      <c r="A29" s="406"/>
      <c r="B29" s="406" t="s">
        <v>8</v>
      </c>
      <c r="C29" s="407"/>
      <c r="D29" s="407"/>
      <c r="E29" s="407"/>
      <c r="F29" s="407"/>
      <c r="G29" s="407"/>
      <c r="H29" s="407"/>
      <c r="I29" s="407"/>
      <c r="J29" s="407"/>
      <c r="K29" s="407"/>
      <c r="L29" s="408"/>
      <c r="P29" s="409">
        <f>SUM(P12:P27)</f>
        <v>0</v>
      </c>
      <c r="Q29" s="410">
        <f>SUM(Q12:Q27)</f>
        <v>0</v>
      </c>
    </row>
  </sheetData>
  <pageMargins left="0.59729166666666667" right="0.7" top="0.75" bottom="0.75" header="0.3" footer="0.3"/>
  <pageSetup paperSize="9" scale="62"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51"/>
  <sheetViews>
    <sheetView showGridLines="0" tabSelected="1" zoomScaleNormal="100" workbookViewId="0">
      <pane ySplit="10" topLeftCell="A17" activePane="bottomLeft" state="frozen"/>
      <selection activeCell="D33" sqref="D33"/>
      <selection pane="bottomLeft" activeCell="L26" sqref="L26"/>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5" width="19.33203125" style="50" customWidth="1"/>
    <col min="6" max="6" width="20.33203125" style="50" customWidth="1"/>
    <col min="7" max="7" width="12.6640625" style="50" customWidth="1"/>
    <col min="8" max="8" width="17.6640625" style="50" customWidth="1"/>
    <col min="9" max="9" width="2.44140625" style="50" customWidth="1"/>
    <col min="10" max="10" width="17.6640625" style="50" customWidth="1"/>
    <col min="11" max="11" width="9.33203125" style="50"/>
    <col min="12" max="12" width="13.33203125" style="50" customWidth="1"/>
    <col min="13" max="15" width="9.33203125" style="50"/>
    <col min="16" max="16" width="10.33203125" style="50" bestFit="1" customWidth="1"/>
    <col min="17" max="16384" width="9.33203125" style="50"/>
  </cols>
  <sheetData>
    <row r="1" spans="1:18">
      <c r="A1" s="452" t="s">
        <v>27</v>
      </c>
      <c r="B1" s="49"/>
      <c r="C1" s="49"/>
    </row>
    <row r="2" spans="1:18">
      <c r="A2" s="51"/>
      <c r="B2" s="49"/>
      <c r="C2" s="49"/>
    </row>
    <row r="3" spans="1:18" s="53" customFormat="1" ht="15">
      <c r="A3" s="81" t="s">
        <v>31</v>
      </c>
      <c r="B3" s="82" t="s">
        <v>430</v>
      </c>
      <c r="C3" s="82"/>
      <c r="D3" s="83"/>
      <c r="E3" s="52"/>
      <c r="F3" s="52"/>
      <c r="G3" s="50"/>
      <c r="H3" s="50"/>
      <c r="I3" s="50"/>
      <c r="J3" s="50"/>
      <c r="K3" s="50"/>
      <c r="L3" s="50"/>
    </row>
    <row r="4" spans="1:18" s="53" customFormat="1" ht="15">
      <c r="A4" s="81" t="s">
        <v>14</v>
      </c>
      <c r="B4" s="82" t="str">
        <f ca="1">MID(CELL("bestandsnaam",$D$10),SEARCH("]",CELL("bestandsnaam",$D$10),1)+1,256)</f>
        <v>1-Contractblad totaal</v>
      </c>
      <c r="C4" s="82"/>
      <c r="D4" s="83"/>
      <c r="E4" s="52"/>
      <c r="F4" s="52"/>
      <c r="G4" s="50"/>
      <c r="H4" s="50"/>
      <c r="I4" s="50"/>
      <c r="J4" s="50"/>
      <c r="K4" s="50"/>
      <c r="L4" s="50"/>
    </row>
    <row r="5" spans="1:18" s="53" customFormat="1" ht="15">
      <c r="A5" s="81" t="s">
        <v>91</v>
      </c>
      <c r="B5" s="82" t="s">
        <v>431</v>
      </c>
      <c r="C5" s="82"/>
      <c r="D5" s="83"/>
      <c r="E5" s="52"/>
      <c r="F5" s="52"/>
      <c r="G5" s="54"/>
      <c r="H5" s="54"/>
    </row>
    <row r="6" spans="1:18" s="53" customFormat="1" ht="15">
      <c r="A6" s="81" t="s">
        <v>256</v>
      </c>
      <c r="B6" s="82" t="s">
        <v>432</v>
      </c>
      <c r="C6" s="82"/>
      <c r="D6" s="83"/>
      <c r="E6" s="52"/>
      <c r="F6" s="52"/>
      <c r="G6" s="54"/>
      <c r="H6" s="54"/>
    </row>
    <row r="7" spans="1:18" s="53" customFormat="1" ht="15">
      <c r="A7" s="81" t="s">
        <v>222</v>
      </c>
      <c r="B7" s="510" t="s">
        <v>433</v>
      </c>
      <c r="C7" s="82"/>
      <c r="D7" s="83"/>
      <c r="E7" s="52"/>
      <c r="F7" s="52"/>
      <c r="G7" s="54"/>
      <c r="H7" s="54"/>
    </row>
    <row r="8" spans="1:18" s="53" customFormat="1" ht="15">
      <c r="A8" s="81" t="s">
        <v>224</v>
      </c>
      <c r="B8" s="636"/>
      <c r="C8" s="636"/>
      <c r="D8" s="637"/>
      <c r="E8" s="52"/>
      <c r="F8" s="52"/>
      <c r="G8" s="54"/>
      <c r="H8" s="54"/>
    </row>
    <row r="9" spans="1:18" s="53" customFormat="1" ht="15">
      <c r="A9" s="81" t="s">
        <v>10</v>
      </c>
      <c r="B9" s="117">
        <v>44562</v>
      </c>
      <c r="C9" s="84"/>
      <c r="D9" s="83"/>
      <c r="E9" s="52"/>
      <c r="F9" s="52"/>
      <c r="G9" s="54"/>
      <c r="H9" s="54"/>
      <c r="I9" s="54"/>
      <c r="J9" s="54"/>
      <c r="K9" s="54"/>
      <c r="L9" s="54"/>
      <c r="M9" s="54"/>
      <c r="N9" s="54"/>
      <c r="O9" s="54"/>
      <c r="P9" s="54"/>
      <c r="Q9" s="54"/>
      <c r="R9" s="54"/>
    </row>
    <row r="10" spans="1:18" s="53" customFormat="1" ht="15">
      <c r="A10" s="55"/>
      <c r="G10" s="56"/>
      <c r="H10" s="56"/>
    </row>
    <row r="11" spans="1:18" s="53" customFormat="1" ht="15">
      <c r="A11" s="57" t="s">
        <v>143</v>
      </c>
      <c r="B11" s="58"/>
      <c r="C11" s="58"/>
      <c r="D11" s="58"/>
      <c r="E11" s="58"/>
      <c r="F11" s="58"/>
      <c r="G11" s="59"/>
      <c r="H11" s="60"/>
    </row>
    <row r="12" spans="1:18" ht="15">
      <c r="J12" s="53"/>
      <c r="K12" s="53"/>
      <c r="L12" s="53"/>
      <c r="M12" s="53"/>
      <c r="N12" s="53"/>
      <c r="O12" s="53"/>
      <c r="P12" s="53"/>
    </row>
    <row r="13" spans="1:18" ht="26.4">
      <c r="A13" s="85" t="s">
        <v>11</v>
      </c>
      <c r="D13" s="86"/>
      <c r="E13" s="86" t="s">
        <v>82</v>
      </c>
      <c r="F13" s="86" t="s">
        <v>52</v>
      </c>
      <c r="G13" s="86" t="s">
        <v>135</v>
      </c>
      <c r="H13" s="87" t="s">
        <v>45</v>
      </c>
      <c r="I13" s="61"/>
      <c r="J13" s="88"/>
      <c r="K13" s="53"/>
      <c r="L13" s="53"/>
      <c r="M13" s="53"/>
      <c r="N13" s="53"/>
      <c r="O13" s="53"/>
      <c r="P13" s="53"/>
    </row>
    <row r="14" spans="1:18" ht="15">
      <c r="A14" s="89" t="s">
        <v>136</v>
      </c>
      <c r="B14" s="89" t="s">
        <v>137</v>
      </c>
      <c r="C14" s="89" t="s">
        <v>138</v>
      </c>
      <c r="D14" s="90"/>
      <c r="E14" s="526">
        <v>1</v>
      </c>
      <c r="F14" s="62" t="e">
        <f>SUM('4-Basis ruimtestaat'!P:Q)*E14</f>
        <v>#DIV/0!</v>
      </c>
      <c r="G14" s="63" t="e">
        <f>'6-Opbouw uurtarief productie'!E48</f>
        <v>#DIV/0!</v>
      </c>
      <c r="H14" s="64" t="e">
        <f>G14*F14</f>
        <v>#DIV/0!</v>
      </c>
      <c r="I14" s="61"/>
      <c r="J14" s="527"/>
      <c r="K14" s="53"/>
      <c r="L14" s="53"/>
      <c r="M14" s="53"/>
      <c r="N14" s="53"/>
      <c r="O14" s="53"/>
      <c r="P14" s="53"/>
    </row>
    <row r="15" spans="1:18" ht="15">
      <c r="A15" s="89"/>
      <c r="B15" s="89"/>
      <c r="C15" s="94"/>
      <c r="D15" s="90"/>
      <c r="E15" s="90"/>
      <c r="F15" s="592"/>
      <c r="G15" s="66"/>
      <c r="H15" s="64"/>
      <c r="I15" s="61"/>
      <c r="J15" s="88"/>
      <c r="L15" s="53"/>
      <c r="M15" s="53"/>
      <c r="N15" s="53"/>
      <c r="O15" s="53"/>
      <c r="P15" s="53"/>
    </row>
    <row r="16" spans="1:18" ht="15">
      <c r="A16" s="89" t="s">
        <v>139</v>
      </c>
      <c r="B16" s="89" t="s">
        <v>137</v>
      </c>
      <c r="C16" s="89" t="s">
        <v>138</v>
      </c>
      <c r="D16" s="91"/>
      <c r="E16" s="526" t="e">
        <f>'2-Kosten per locatie'!F15/('2-Kosten per locatie'!C15+'2-Kosten per locatie'!D15)</f>
        <v>#DIV/0!</v>
      </c>
      <c r="F16" s="67" t="e">
        <f>SUM(F14:F14)*E16</f>
        <v>#DIV/0!</v>
      </c>
      <c r="G16" s="63" t="e">
        <f>'7-Opbouw uurtarief toezicht'!E48</f>
        <v>#DIV/0!</v>
      </c>
      <c r="H16" s="64" t="e">
        <f>G16*F16</f>
        <v>#DIV/0!</v>
      </c>
      <c r="J16" s="88"/>
      <c r="K16" s="53"/>
      <c r="L16" s="53"/>
      <c r="M16" s="53"/>
      <c r="N16" s="53"/>
      <c r="O16" s="53"/>
      <c r="P16" s="53"/>
    </row>
    <row r="17" spans="1:16" ht="15">
      <c r="A17" s="89"/>
      <c r="B17" s="89"/>
      <c r="C17" s="94"/>
      <c r="D17" s="89"/>
      <c r="E17" s="95"/>
      <c r="F17" s="93"/>
      <c r="G17" s="89"/>
      <c r="H17" s="89"/>
      <c r="I17" s="89"/>
      <c r="J17" s="88"/>
      <c r="K17" s="53"/>
      <c r="L17" s="53"/>
      <c r="M17" s="53"/>
      <c r="N17" s="53"/>
      <c r="O17" s="53"/>
      <c r="P17" s="53"/>
    </row>
    <row r="18" spans="1:16" ht="15">
      <c r="A18" s="96" t="s">
        <v>217</v>
      </c>
      <c r="B18" s="92" t="s">
        <v>137</v>
      </c>
      <c r="C18" s="92" t="s">
        <v>138</v>
      </c>
      <c r="D18" s="92"/>
      <c r="E18" s="68"/>
      <c r="F18" s="97"/>
      <c r="G18" s="69" t="e">
        <f>(H16+H14)/F14</f>
        <v>#DIV/0!</v>
      </c>
      <c r="H18" s="89"/>
      <c r="I18" s="89"/>
      <c r="J18" s="88"/>
      <c r="K18" s="53"/>
      <c r="L18" s="53"/>
      <c r="M18" s="53"/>
      <c r="N18" s="53"/>
      <c r="O18" s="53"/>
      <c r="P18" s="53"/>
    </row>
    <row r="19" spans="1:16" ht="15">
      <c r="A19" s="89"/>
      <c r="B19" s="89"/>
      <c r="C19" s="89"/>
      <c r="D19" s="89"/>
      <c r="E19" s="89"/>
      <c r="F19" s="89"/>
      <c r="G19" s="89"/>
      <c r="H19" s="89"/>
      <c r="J19" s="88"/>
      <c r="K19" s="53"/>
      <c r="L19" s="53"/>
      <c r="M19" s="53"/>
      <c r="N19" s="53"/>
      <c r="O19" s="53"/>
      <c r="P19" s="53"/>
    </row>
    <row r="20" spans="1:16" ht="15">
      <c r="A20" s="98" t="s">
        <v>140</v>
      </c>
      <c r="H20" s="99" t="e">
        <f>SUM(H14:H19)</f>
        <v>#DIV/0!</v>
      </c>
      <c r="I20" s="70"/>
      <c r="J20" s="88"/>
      <c r="K20" s="53"/>
      <c r="L20" s="53"/>
      <c r="M20" s="53"/>
      <c r="N20" s="53"/>
      <c r="O20" s="53"/>
      <c r="P20" s="53"/>
    </row>
    <row r="21" spans="1:16" ht="15">
      <c r="A21" s="72" t="s">
        <v>9</v>
      </c>
      <c r="G21" s="73">
        <v>0.21</v>
      </c>
      <c r="H21" s="74" t="e">
        <f>G21*H20</f>
        <v>#DIV/0!</v>
      </c>
      <c r="I21" s="70"/>
      <c r="J21" s="88"/>
      <c r="K21" s="53"/>
      <c r="L21" s="53"/>
      <c r="M21" s="53"/>
      <c r="N21" s="53"/>
      <c r="O21" s="53"/>
      <c r="P21" s="53"/>
    </row>
    <row r="22" spans="1:16" ht="15">
      <c r="A22" s="72" t="s">
        <v>28</v>
      </c>
      <c r="G22" s="61" t="s">
        <v>65</v>
      </c>
      <c r="H22" s="64" t="e">
        <f>H21+H20</f>
        <v>#DIV/0!</v>
      </c>
      <c r="I22" s="70"/>
      <c r="J22" s="88"/>
      <c r="K22" s="53"/>
      <c r="L22" s="53"/>
      <c r="M22" s="53"/>
      <c r="N22" s="53"/>
      <c r="O22" s="53"/>
      <c r="P22" s="53"/>
    </row>
    <row r="23" spans="1:16" ht="15">
      <c r="A23" s="72"/>
      <c r="G23" s="61"/>
      <c r="H23" s="64"/>
      <c r="I23" s="71"/>
      <c r="J23" s="53"/>
      <c r="K23" s="53"/>
      <c r="L23" s="53"/>
      <c r="M23" s="53"/>
      <c r="N23" s="53"/>
      <c r="O23" s="53"/>
      <c r="P23" s="53"/>
    </row>
    <row r="24" spans="1:16" s="53" customFormat="1" ht="15">
      <c r="A24" s="57" t="s">
        <v>261</v>
      </c>
      <c r="B24" s="58"/>
      <c r="C24" s="58"/>
      <c r="D24" s="58"/>
      <c r="E24" s="58"/>
      <c r="F24" s="58"/>
      <c r="G24" s="59"/>
      <c r="H24" s="60"/>
    </row>
    <row r="25" spans="1:16" ht="15">
      <c r="J25" s="53"/>
      <c r="K25" s="53"/>
      <c r="L25" s="53"/>
      <c r="M25" s="53"/>
      <c r="N25" s="53"/>
      <c r="O25" s="53"/>
      <c r="P25" s="53"/>
    </row>
    <row r="26" spans="1:16">
      <c r="A26" s="89" t="s">
        <v>451</v>
      </c>
      <c r="B26" s="75"/>
      <c r="C26" s="75"/>
      <c r="D26" s="75"/>
      <c r="E26" s="75"/>
      <c r="F26" s="75"/>
      <c r="G26" s="75"/>
      <c r="H26" s="76">
        <f>'8-Additionele werkzaamheden'!H14</f>
        <v>0</v>
      </c>
      <c r="J26" s="528"/>
    </row>
    <row r="27" spans="1:16">
      <c r="A27" s="75"/>
      <c r="B27" s="75"/>
      <c r="C27" s="75"/>
      <c r="D27" s="75"/>
      <c r="E27" s="75"/>
      <c r="F27" s="75"/>
      <c r="G27" s="75"/>
      <c r="H27" s="75"/>
    </row>
    <row r="28" spans="1:16">
      <c r="A28" s="89" t="s">
        <v>452</v>
      </c>
      <c r="B28" s="75"/>
      <c r="C28" s="75"/>
      <c r="D28" s="75"/>
      <c r="E28" s="75"/>
      <c r="F28" s="75"/>
      <c r="G28" s="75"/>
      <c r="H28" s="76">
        <f>'10-Glasbewassing'!J25</f>
        <v>0</v>
      </c>
    </row>
    <row r="29" spans="1:16">
      <c r="A29" s="75"/>
      <c r="B29" s="75"/>
      <c r="C29" s="75"/>
      <c r="D29" s="75"/>
      <c r="E29" s="75"/>
      <c r="F29" s="75"/>
      <c r="G29" s="75"/>
      <c r="H29" s="75"/>
    </row>
    <row r="30" spans="1:16">
      <c r="A30" s="89" t="str">
        <f ca="1">'11-Machinekosten'!B3</f>
        <v>11-Machinekosten</v>
      </c>
      <c r="B30" s="75"/>
      <c r="C30" s="75"/>
      <c r="D30" s="75"/>
      <c r="E30" s="75"/>
      <c r="F30" s="75"/>
      <c r="G30" s="75"/>
      <c r="H30" s="76">
        <f>'11-Machinekosten'!Q29</f>
        <v>0</v>
      </c>
    </row>
    <row r="31" spans="1:16" s="75" customFormat="1"/>
    <row r="32" spans="1:16">
      <c r="A32" s="98" t="s">
        <v>141</v>
      </c>
      <c r="H32" s="77">
        <f>SUM(H25:H31)</f>
        <v>0</v>
      </c>
    </row>
    <row r="33" spans="1:8">
      <c r="A33" s="72" t="s">
        <v>9</v>
      </c>
      <c r="G33" s="73">
        <v>0.21</v>
      </c>
      <c r="H33" s="74">
        <f>G33*H32</f>
        <v>0</v>
      </c>
    </row>
    <row r="34" spans="1:8">
      <c r="A34" s="72" t="s">
        <v>28</v>
      </c>
      <c r="H34" s="77">
        <f>H32+H33</f>
        <v>0</v>
      </c>
    </row>
    <row r="36" spans="1:8">
      <c r="A36" s="100" t="s">
        <v>142</v>
      </c>
      <c r="B36" s="68"/>
      <c r="C36" s="68"/>
      <c r="D36" s="68"/>
      <c r="E36" s="101"/>
      <c r="F36" s="101" t="s">
        <v>144</v>
      </c>
      <c r="G36" s="101"/>
      <c r="H36" s="102" t="e">
        <f>H32+H20+H43</f>
        <v>#DIV/0!</v>
      </c>
    </row>
    <row r="37" spans="1:8">
      <c r="A37" s="72" t="s">
        <v>9</v>
      </c>
      <c r="G37" s="73">
        <v>0.21</v>
      </c>
      <c r="H37" s="74" t="e">
        <f>G37*H36</f>
        <v>#DIV/0!</v>
      </c>
    </row>
    <row r="38" spans="1:8">
      <c r="A38" s="72" t="s">
        <v>28</v>
      </c>
      <c r="H38" s="77" t="e">
        <f>H36+H37</f>
        <v>#DIV/0!</v>
      </c>
    </row>
    <row r="40" spans="1:8">
      <c r="A40" s="78" t="s">
        <v>253</v>
      </c>
      <c r="B40" s="79"/>
      <c r="C40" s="79"/>
      <c r="D40" s="79"/>
      <c r="E40" s="80"/>
      <c r="F40" s="79"/>
      <c r="G40" s="79"/>
      <c r="H40" s="594">
        <v>310000</v>
      </c>
    </row>
    <row r="41" spans="1:8">
      <c r="A41" s="78" t="s">
        <v>243</v>
      </c>
      <c r="B41" s="79"/>
      <c r="C41" s="79"/>
      <c r="D41" s="79"/>
      <c r="E41" s="80"/>
      <c r="F41" s="79"/>
      <c r="G41" s="79"/>
      <c r="H41" s="594">
        <v>279000</v>
      </c>
    </row>
    <row r="43" spans="1:8">
      <c r="A43" s="98" t="s">
        <v>258</v>
      </c>
      <c r="H43" s="460">
        <v>0</v>
      </c>
    </row>
    <row r="45" spans="1:8" ht="13.2" customHeight="1">
      <c r="A45" s="638" t="s">
        <v>244</v>
      </c>
      <c r="B45" s="639"/>
      <c r="C45" s="639"/>
      <c r="D45" s="639"/>
      <c r="E45" s="639"/>
      <c r="F45" s="639"/>
      <c r="G45" s="639"/>
      <c r="H45" s="640"/>
    </row>
    <row r="46" spans="1:8">
      <c r="A46" s="641"/>
      <c r="B46" s="642"/>
      <c r="C46" s="642"/>
      <c r="D46" s="642"/>
      <c r="E46" s="642"/>
      <c r="F46" s="642"/>
      <c r="G46" s="642"/>
      <c r="H46" s="643"/>
    </row>
    <row r="47" spans="1:8">
      <c r="A47" s="644"/>
      <c r="B47" s="645"/>
      <c r="C47" s="645"/>
      <c r="D47" s="645"/>
      <c r="E47" s="645"/>
      <c r="F47" s="645"/>
      <c r="G47" s="645"/>
      <c r="H47" s="646"/>
    </row>
    <row r="49" spans="1:8">
      <c r="A49" s="638" t="s">
        <v>259</v>
      </c>
      <c r="B49" s="639"/>
      <c r="C49" s="639"/>
      <c r="D49" s="639"/>
      <c r="E49" s="639"/>
      <c r="F49" s="639"/>
      <c r="G49" s="639"/>
      <c r="H49" s="640"/>
    </row>
    <row r="50" spans="1:8">
      <c r="A50" s="641"/>
      <c r="B50" s="642"/>
      <c r="C50" s="642"/>
      <c r="D50" s="642"/>
      <c r="E50" s="642"/>
      <c r="F50" s="642"/>
      <c r="G50" s="642"/>
      <c r="H50" s="643"/>
    </row>
    <row r="51" spans="1:8">
      <c r="A51" s="644"/>
      <c r="B51" s="645"/>
      <c r="C51" s="645"/>
      <c r="D51" s="645"/>
      <c r="E51" s="645"/>
      <c r="F51" s="645"/>
      <c r="G51" s="645"/>
      <c r="H51" s="646"/>
    </row>
  </sheetData>
  <mergeCells count="3">
    <mergeCell ref="B8:D8"/>
    <mergeCell ref="A45:H47"/>
    <mergeCell ref="A49:H51"/>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W23"/>
  <sheetViews>
    <sheetView showGridLines="0" showZeros="0" zoomScaleNormal="100" workbookViewId="0">
      <pane ySplit="10" topLeftCell="A11" activePane="bottomLeft" state="frozen"/>
      <selection activeCell="B3" sqref="B3:D9"/>
      <selection pane="bottomLeft" activeCell="B28" sqref="B28"/>
    </sheetView>
  </sheetViews>
  <sheetFormatPr defaultColWidth="8.6640625" defaultRowHeight="14.1" customHeight="1"/>
  <cols>
    <col min="1" max="1" width="34.6640625" style="103" customWidth="1"/>
    <col min="2" max="2" width="17.5546875" style="103" customWidth="1"/>
    <col min="3" max="3" width="17.33203125" style="112" customWidth="1"/>
    <col min="4" max="4" width="20.44140625" style="112" customWidth="1"/>
    <col min="5" max="5" width="21.109375" style="112" customWidth="1"/>
    <col min="6" max="6" width="17.6640625" style="112" customWidth="1"/>
    <col min="7" max="7" width="13.6640625" style="112" customWidth="1"/>
    <col min="8" max="8" width="16.33203125" style="112" customWidth="1"/>
    <col min="9" max="9" width="13.6640625" style="112" customWidth="1"/>
    <col min="10" max="10" width="17.5546875" style="112" customWidth="1"/>
    <col min="11" max="11" width="18.6640625" style="112" customWidth="1"/>
    <col min="12" max="12" width="15.44140625" style="112" customWidth="1"/>
    <col min="13" max="13" width="13.6640625" style="112" customWidth="1"/>
    <col min="14" max="22" width="13.33203125" style="112" customWidth="1"/>
    <col min="23" max="16384" width="8.6640625" style="103"/>
  </cols>
  <sheetData>
    <row r="1" spans="1:23" ht="14.1" customHeight="1">
      <c r="A1" s="452" t="s">
        <v>27</v>
      </c>
    </row>
    <row r="2" spans="1:23" ht="14.1" customHeight="1">
      <c r="E2" s="103"/>
    </row>
    <row r="3" spans="1:23" ht="14.1" customHeight="1">
      <c r="A3" s="116" t="str">
        <f>'1-Contractblad totaal'!A3</f>
        <v>Naam opdrachtgever</v>
      </c>
      <c r="B3" s="141" t="str">
        <f>'1-Contractblad totaal'!B3</f>
        <v>Kalsbeek College</v>
      </c>
      <c r="C3" s="104"/>
      <c r="D3" s="104"/>
      <c r="E3" s="104"/>
      <c r="F3" s="104"/>
      <c r="G3" s="104"/>
      <c r="H3" s="104"/>
      <c r="I3" s="104"/>
      <c r="J3" s="104"/>
      <c r="K3" s="104"/>
      <c r="L3" s="104"/>
      <c r="M3" s="104"/>
      <c r="N3" s="104"/>
      <c r="O3" s="104"/>
      <c r="P3" s="104"/>
      <c r="Q3" s="104"/>
      <c r="R3" s="104"/>
      <c r="S3" s="104"/>
      <c r="T3" s="104"/>
      <c r="U3" s="104"/>
      <c r="V3" s="104"/>
    </row>
    <row r="4" spans="1:23" ht="14.1" customHeight="1">
      <c r="A4" s="116" t="str">
        <f>'1-Contractblad totaal'!A4</f>
        <v>Calculatie onderdeel</v>
      </c>
      <c r="B4" s="141" t="str">
        <f ca="1">MID(CELL("bestandsnaam",$N$9),SEARCH("]",CELL("bestandsnaam",$N$9),1)+1,256)</f>
        <v>2-Kosten per locatie</v>
      </c>
      <c r="C4" s="104"/>
      <c r="D4" s="104"/>
      <c r="E4" s="104"/>
      <c r="F4" s="104"/>
      <c r="G4" s="104"/>
      <c r="H4" s="104"/>
      <c r="I4" s="104"/>
      <c r="J4" s="104"/>
      <c r="K4" s="104"/>
      <c r="L4" s="104"/>
      <c r="M4" s="104"/>
      <c r="N4" s="104"/>
      <c r="O4" s="104"/>
      <c r="P4" s="104"/>
      <c r="Q4" s="104"/>
      <c r="R4" s="104"/>
      <c r="S4" s="104"/>
      <c r="T4" s="104"/>
      <c r="U4" s="104"/>
      <c r="V4" s="104"/>
    </row>
    <row r="5" spans="1:23" ht="14.1" customHeight="1">
      <c r="A5" s="116" t="str">
        <f>'1-Contractblad totaal'!A5</f>
        <v>Gebouw/plaats</v>
      </c>
      <c r="B5" s="141" t="str">
        <f>'1-Contractblad totaal'!B5</f>
        <v>Woerden</v>
      </c>
      <c r="C5" s="104"/>
      <c r="D5" s="104"/>
      <c r="E5" s="104"/>
      <c r="F5" s="104"/>
      <c r="G5" s="104"/>
      <c r="H5" s="104"/>
      <c r="I5" s="104"/>
      <c r="J5" s="104"/>
      <c r="K5" s="104"/>
      <c r="L5" s="104"/>
      <c r="M5" s="104"/>
      <c r="N5" s="104"/>
      <c r="O5" s="104"/>
      <c r="P5" s="104"/>
      <c r="Q5" s="104"/>
      <c r="R5" s="104"/>
      <c r="S5" s="104"/>
      <c r="T5" s="104"/>
      <c r="U5" s="104"/>
      <c r="V5" s="104"/>
    </row>
    <row r="6" spans="1:23" ht="14.1" customHeight="1">
      <c r="A6" s="116" t="str">
        <f>'1-Contractblad totaal'!A6</f>
        <v>Referentie nummer</v>
      </c>
      <c r="B6" s="141" t="str">
        <f>'1-Contractblad totaal'!B6</f>
        <v>KC-EA-BK-2021</v>
      </c>
      <c r="C6" s="104"/>
      <c r="D6" s="104"/>
      <c r="E6" s="104"/>
      <c r="F6" s="104"/>
      <c r="G6" s="104"/>
      <c r="H6" s="104"/>
      <c r="I6" s="104"/>
      <c r="J6" s="104"/>
      <c r="K6" s="104"/>
      <c r="L6" s="104"/>
      <c r="M6" s="104"/>
      <c r="N6" s="104"/>
      <c r="O6" s="104"/>
      <c r="P6" s="104"/>
      <c r="Q6" s="104"/>
      <c r="R6" s="104"/>
      <c r="S6" s="104"/>
      <c r="T6" s="104"/>
      <c r="U6" s="104"/>
      <c r="V6" s="104"/>
    </row>
    <row r="7" spans="1:23" ht="14.1" customHeight="1">
      <c r="A7" s="116" t="str">
        <f>'1-Contractblad totaal'!A8</f>
        <v>Naam dienstverlener</v>
      </c>
      <c r="B7" s="116">
        <f>'1-Contractblad totaal'!B8</f>
        <v>0</v>
      </c>
      <c r="C7" s="104"/>
      <c r="D7" s="103"/>
      <c r="E7" s="104"/>
      <c r="F7" s="104"/>
      <c r="G7" s="104"/>
      <c r="H7" s="104"/>
      <c r="I7" s="104"/>
      <c r="J7" s="104"/>
      <c r="K7" s="104"/>
      <c r="L7" s="104"/>
      <c r="M7" s="104"/>
      <c r="N7" s="104"/>
      <c r="O7" s="104"/>
      <c r="P7" s="104"/>
      <c r="Q7" s="104"/>
      <c r="R7" s="104"/>
      <c r="S7" s="104"/>
      <c r="T7" s="104"/>
      <c r="U7" s="104"/>
      <c r="V7" s="104"/>
    </row>
    <row r="8" spans="1:23" ht="14.1" customHeight="1">
      <c r="A8" s="116" t="str">
        <f>'1-Contractblad totaal'!A9</f>
        <v>Prijspeil</v>
      </c>
      <c r="B8" s="117">
        <f>'1-Contractblad totaal'!B9</f>
        <v>44562</v>
      </c>
      <c r="P8" s="104"/>
      <c r="Q8" s="104"/>
      <c r="R8" s="104"/>
      <c r="S8" s="104"/>
      <c r="T8" s="104"/>
      <c r="U8" s="104"/>
      <c r="V8" s="104"/>
    </row>
    <row r="9" spans="1:23" ht="14.1" customHeight="1">
      <c r="A9" s="106"/>
      <c r="B9" s="647" t="s">
        <v>245</v>
      </c>
      <c r="C9" s="648"/>
      <c r="D9" s="683"/>
      <c r="E9" s="647" t="s">
        <v>441</v>
      </c>
      <c r="F9" s="683"/>
      <c r="N9" s="106"/>
      <c r="O9" s="104"/>
      <c r="P9" s="104"/>
      <c r="Q9" s="104"/>
      <c r="R9" s="104"/>
      <c r="S9" s="104"/>
      <c r="T9" s="104"/>
      <c r="U9" s="104"/>
      <c r="V9" s="103"/>
    </row>
    <row r="10" spans="1:23" ht="64.5" customHeight="1">
      <c r="A10" s="522" t="s">
        <v>108</v>
      </c>
      <c r="B10" s="523" t="s">
        <v>202</v>
      </c>
      <c r="C10" s="524" t="s">
        <v>246</v>
      </c>
      <c r="D10" s="524" t="s">
        <v>247</v>
      </c>
      <c r="E10" s="524" t="s">
        <v>231</v>
      </c>
      <c r="F10" s="524" t="s">
        <v>203</v>
      </c>
      <c r="G10" s="104"/>
      <c r="H10" s="103"/>
      <c r="I10" s="103"/>
      <c r="J10" s="103"/>
      <c r="K10" s="103"/>
      <c r="L10" s="103"/>
      <c r="M10" s="103"/>
      <c r="N10" s="103"/>
      <c r="O10" s="103"/>
      <c r="P10" s="103"/>
      <c r="Q10" s="103"/>
      <c r="R10" s="103"/>
      <c r="S10" s="103"/>
      <c r="T10" s="103"/>
      <c r="U10" s="103"/>
      <c r="V10" s="103"/>
    </row>
    <row r="11" spans="1:23" s="108" customFormat="1" ht="15" customHeight="1">
      <c r="A11" s="107" t="s">
        <v>262</v>
      </c>
      <c r="B11" s="485">
        <f>+SUMIF('4-Basis ruimtestaat'!$B$10:$B$410,A11,'4-Basis ruimtestaat'!$I$10:$I$410)</f>
        <v>10412</v>
      </c>
      <c r="C11" s="485" t="e">
        <f>+SUMIF('4-Basis ruimtestaat'!B:B,A11,uren_mavr)</f>
        <v>#DIV/0!</v>
      </c>
      <c r="D11" s="485" t="e">
        <f>+SUMIF('4-Basis ruimtestaat'!B:B,A11,'4-Basis ruimtestaat'!Q:Q)</f>
        <v>#DIV/0!</v>
      </c>
      <c r="E11" s="525">
        <v>0.08</v>
      </c>
      <c r="F11" s="585" t="e">
        <f>+(C11+D11)*E11</f>
        <v>#DIV/0!</v>
      </c>
    </row>
    <row r="12" spans="1:23" ht="15" customHeight="1">
      <c r="A12" s="107" t="s">
        <v>263</v>
      </c>
      <c r="B12" s="485">
        <f>+SUMIF('4-Basis ruimtestaat'!$B$10:$B$410,A12,'4-Basis ruimtestaat'!$I$10:$I$410)</f>
        <v>8508.15</v>
      </c>
      <c r="C12" s="485" t="e">
        <f>+SUMIF('4-Basis ruimtestaat'!B:B,A12,uren_mavr)</f>
        <v>#DIV/0!</v>
      </c>
      <c r="D12" s="485" t="e">
        <f>+SUMIF('4-Basis ruimtestaat'!B:B,A12,'4-Basis ruimtestaat'!Q:Q)</f>
        <v>#DIV/0!</v>
      </c>
      <c r="E12" s="525">
        <v>0.08</v>
      </c>
      <c r="F12" s="585" t="e">
        <f>+(C12+D12)*E12</f>
        <v>#DIV/0!</v>
      </c>
      <c r="G12" s="103"/>
      <c r="H12" s="103"/>
      <c r="I12" s="103"/>
      <c r="J12" s="103"/>
      <c r="K12" s="103"/>
      <c r="L12" s="103"/>
      <c r="M12" s="103"/>
      <c r="N12" s="103"/>
      <c r="O12" s="103"/>
      <c r="P12" s="103"/>
      <c r="Q12" s="103"/>
      <c r="R12" s="103"/>
      <c r="S12" s="103"/>
      <c r="T12" s="103"/>
      <c r="U12" s="103"/>
      <c r="V12" s="103"/>
    </row>
    <row r="13" spans="1:23" ht="15" customHeight="1">
      <c r="A13" s="107" t="s">
        <v>264</v>
      </c>
      <c r="B13" s="485">
        <f>+SUMIF('4-Basis ruimtestaat'!$B$10:$B$410,A13,'4-Basis ruimtestaat'!$I$10:$I$410)</f>
        <v>1611</v>
      </c>
      <c r="C13" s="485" t="e">
        <f>+SUMIF('4-Basis ruimtestaat'!B:B,A13,uren_mavr)</f>
        <v>#DIV/0!</v>
      </c>
      <c r="D13" s="485" t="e">
        <f>+SUMIF('4-Basis ruimtestaat'!B:B,A13,'4-Basis ruimtestaat'!Q:Q)</f>
        <v>#DIV/0!</v>
      </c>
      <c r="E13" s="525">
        <v>0.08</v>
      </c>
      <c r="F13" s="585" t="e">
        <f>+(C13+D13)*E13</f>
        <v>#DIV/0!</v>
      </c>
      <c r="G13" s="103"/>
      <c r="H13" s="103"/>
      <c r="I13" s="103"/>
      <c r="J13" s="103"/>
      <c r="K13" s="103"/>
      <c r="L13" s="103"/>
      <c r="M13" s="103"/>
      <c r="N13" s="103"/>
      <c r="O13" s="103"/>
      <c r="P13" s="103"/>
      <c r="Q13" s="103"/>
      <c r="R13" s="103"/>
      <c r="S13" s="103"/>
      <c r="T13" s="103"/>
      <c r="U13" s="103"/>
      <c r="V13" s="103"/>
    </row>
    <row r="14" spans="1:23" ht="15" customHeight="1">
      <c r="A14" s="107" t="s">
        <v>265</v>
      </c>
      <c r="B14" s="485">
        <f>+SUMIF('4-Basis ruimtestaat'!$B$10:$B$410,A14,'4-Basis ruimtestaat'!$I$10:$I$410)</f>
        <v>250</v>
      </c>
      <c r="C14" s="485" t="e">
        <f>+SUMIF('4-Basis ruimtestaat'!B:B,A14,uren_mavr)</f>
        <v>#DIV/0!</v>
      </c>
      <c r="D14" s="485">
        <f>+SUMIF('4-Basis ruimtestaat'!B:B,A14,'4-Basis ruimtestaat'!Q:Q)</f>
        <v>0</v>
      </c>
      <c r="E14" s="525">
        <v>0.08</v>
      </c>
      <c r="F14" s="585" t="e">
        <f>+(C14+D14)*E14</f>
        <v>#DIV/0!</v>
      </c>
      <c r="G14" s="103"/>
      <c r="H14" s="103"/>
      <c r="I14" s="103"/>
      <c r="J14" s="103"/>
      <c r="K14" s="103"/>
      <c r="L14" s="103"/>
      <c r="M14" s="103"/>
      <c r="N14" s="103"/>
      <c r="O14" s="103"/>
      <c r="P14" s="103"/>
      <c r="Q14" s="103"/>
      <c r="R14" s="103"/>
      <c r="S14" s="103"/>
      <c r="T14" s="103"/>
      <c r="U14" s="103"/>
      <c r="V14" s="103"/>
    </row>
    <row r="15" spans="1:23" s="110" customFormat="1" ht="15" customHeight="1">
      <c r="A15" s="109" t="s">
        <v>8</v>
      </c>
      <c r="B15" s="487">
        <f>SUM(B11:B14)</f>
        <v>20781.150000000001</v>
      </c>
      <c r="C15" s="487" t="e">
        <f>SUM(C11:C14)</f>
        <v>#DIV/0!</v>
      </c>
      <c r="D15" s="487" t="e">
        <f>SUM(D11:D14)</f>
        <v>#DIV/0!</v>
      </c>
      <c r="E15" s="584">
        <v>0.08</v>
      </c>
      <c r="F15" s="590" t="e">
        <f>SUM(F11:F14)</f>
        <v>#DIV/0!</v>
      </c>
    </row>
    <row r="16" spans="1:23" s="111" customFormat="1" ht="14.1" customHeight="1">
      <c r="J16" s="583"/>
      <c r="W16" s="103"/>
    </row>
    <row r="17" spans="1:22" ht="64.5" customHeight="1">
      <c r="A17" s="113" t="s">
        <v>108</v>
      </c>
      <c r="B17" s="114" t="s">
        <v>232</v>
      </c>
      <c r="C17" s="115" t="s">
        <v>233</v>
      </c>
      <c r="D17" s="115" t="s">
        <v>234</v>
      </c>
      <c r="E17" s="524" t="s">
        <v>235</v>
      </c>
      <c r="F17" s="115" t="s">
        <v>204</v>
      </c>
      <c r="G17" s="115" t="s">
        <v>205</v>
      </c>
      <c r="H17" s="115" t="s">
        <v>206</v>
      </c>
      <c r="K17" s="111"/>
      <c r="L17" s="111"/>
      <c r="M17" s="111"/>
      <c r="N17" s="111"/>
      <c r="O17" s="111"/>
      <c r="P17" s="103"/>
      <c r="Q17" s="103"/>
      <c r="R17" s="103"/>
      <c r="S17" s="103"/>
      <c r="T17" s="103"/>
      <c r="U17" s="103"/>
      <c r="V17" s="103"/>
    </row>
    <row r="18" spans="1:22" s="108" customFormat="1" ht="15" customHeight="1">
      <c r="A18" s="107" t="s">
        <v>262</v>
      </c>
      <c r="B18" s="485" t="e">
        <f>+(C11)*'1-Contractblad totaal'!$G$14</f>
        <v>#DIV/0!</v>
      </c>
      <c r="C18" s="486" t="e">
        <f>+(D11)*'1-Contractblad totaal'!$G$14</f>
        <v>#DIV/0!</v>
      </c>
      <c r="D18" s="486" t="e">
        <f>+F11*'1-Contractblad totaal'!$G$16</f>
        <v>#DIV/0!</v>
      </c>
      <c r="E18" s="595">
        <f>+SUMIF('11-Machinekosten'!$A$12:$A$27,'2-Kosten per locatie'!A18,'11-Machinekosten'!Q12:Q27)</f>
        <v>0</v>
      </c>
      <c r="F18" s="488">
        <f>SUMIF('10-Glasbewassing'!A:A,'2-Kosten per locatie'!A18,'10-Glasbewassing'!J:J)</f>
        <v>0</v>
      </c>
      <c r="G18" s="488" t="e">
        <f>+SUM(B18:F18)</f>
        <v>#DIV/0!</v>
      </c>
      <c r="H18" s="488" t="e">
        <f>+G18/12</f>
        <v>#DIV/0!</v>
      </c>
      <c r="K18" s="111"/>
      <c r="L18" s="111"/>
      <c r="M18" s="111"/>
      <c r="N18" s="111"/>
      <c r="O18" s="111"/>
    </row>
    <row r="19" spans="1:22" ht="15" customHeight="1">
      <c r="A19" s="107" t="s">
        <v>263</v>
      </c>
      <c r="B19" s="485" t="e">
        <f>+(C12)*'1-Contractblad totaal'!$G$14</f>
        <v>#DIV/0!</v>
      </c>
      <c r="C19" s="486" t="e">
        <f>+(D12)*'1-Contractblad totaal'!$G$14</f>
        <v>#DIV/0!</v>
      </c>
      <c r="D19" s="486" t="e">
        <f>+F12*'1-Contractblad totaal'!$G$16</f>
        <v>#DIV/0!</v>
      </c>
      <c r="E19" s="595">
        <f>+SUMIF('11-Machinekosten'!$A$12:$A$27,'2-Kosten per locatie'!A19,'11-Machinekosten'!Q13:Q28)</f>
        <v>0</v>
      </c>
      <c r="F19" s="488">
        <f>SUMIF('10-Glasbewassing'!A:A,'2-Kosten per locatie'!A19,'10-Glasbewassing'!J:J)</f>
        <v>0</v>
      </c>
      <c r="G19" s="488" t="e">
        <f>+SUM(B19:F19)</f>
        <v>#DIV/0!</v>
      </c>
      <c r="H19" s="488" t="e">
        <f t="shared" ref="H19:H21" si="0">+G19/12</f>
        <v>#DIV/0!</v>
      </c>
      <c r="K19" s="111"/>
      <c r="L19" s="111"/>
      <c r="M19" s="111"/>
      <c r="N19" s="111"/>
      <c r="O19" s="111"/>
      <c r="P19" s="103"/>
      <c r="Q19" s="103"/>
      <c r="R19" s="103"/>
      <c r="S19" s="103"/>
      <c r="T19" s="103"/>
      <c r="U19" s="103"/>
      <c r="V19" s="103"/>
    </row>
    <row r="20" spans="1:22" ht="15" customHeight="1">
      <c r="A20" s="107" t="s">
        <v>264</v>
      </c>
      <c r="B20" s="485" t="e">
        <f>+(C13)*'1-Contractblad totaal'!$G$14</f>
        <v>#DIV/0!</v>
      </c>
      <c r="C20" s="486" t="e">
        <f>+(D13)*'1-Contractblad totaal'!$G$14</f>
        <v>#DIV/0!</v>
      </c>
      <c r="D20" s="486" t="e">
        <f>+F13*'1-Contractblad totaal'!$G$16</f>
        <v>#DIV/0!</v>
      </c>
      <c r="E20" s="595">
        <f>+SUMIF('11-Machinekosten'!$A$12:$A$27,'2-Kosten per locatie'!A20,'11-Machinekosten'!Q14:Q29)</f>
        <v>0</v>
      </c>
      <c r="F20" s="488">
        <f>SUMIF('10-Glasbewassing'!A:A,'2-Kosten per locatie'!A20,'10-Glasbewassing'!J:J)</f>
        <v>0</v>
      </c>
      <c r="G20" s="488" t="e">
        <f>+SUM(B20:F20)</f>
        <v>#DIV/0!</v>
      </c>
      <c r="H20" s="488" t="e">
        <f t="shared" si="0"/>
        <v>#DIV/0!</v>
      </c>
      <c r="K20" s="111"/>
      <c r="L20" s="111"/>
      <c r="M20" s="111"/>
      <c r="N20" s="111"/>
      <c r="O20" s="111"/>
      <c r="P20" s="103"/>
      <c r="Q20" s="103"/>
      <c r="R20" s="103"/>
      <c r="S20" s="103"/>
      <c r="T20" s="103"/>
      <c r="U20" s="103"/>
      <c r="V20" s="103"/>
    </row>
    <row r="21" spans="1:22" ht="15" customHeight="1">
      <c r="A21" s="107" t="s">
        <v>265</v>
      </c>
      <c r="B21" s="485" t="e">
        <f>+(C14)*'1-Contractblad totaal'!$G$14</f>
        <v>#DIV/0!</v>
      </c>
      <c r="C21" s="486" t="e">
        <f>+(D14)*'1-Contractblad totaal'!$G$14</f>
        <v>#DIV/0!</v>
      </c>
      <c r="D21" s="486" t="e">
        <f>+F14*'1-Contractblad totaal'!$G$16</f>
        <v>#DIV/0!</v>
      </c>
      <c r="E21" s="595">
        <f>+SUMIF('11-Machinekosten'!$A$12:$A$27,'2-Kosten per locatie'!A21,'11-Machinekosten'!Q15:Q30)</f>
        <v>0</v>
      </c>
      <c r="F21" s="488">
        <f>SUMIF('10-Glasbewassing'!A:A,'2-Kosten per locatie'!A21,'10-Glasbewassing'!J:J)</f>
        <v>0</v>
      </c>
      <c r="G21" s="488" t="e">
        <f>+SUM(B21:F21)</f>
        <v>#DIV/0!</v>
      </c>
      <c r="H21" s="488" t="e">
        <f t="shared" si="0"/>
        <v>#DIV/0!</v>
      </c>
      <c r="K21" s="111"/>
      <c r="L21" s="111"/>
      <c r="M21" s="111"/>
      <c r="N21" s="111"/>
      <c r="O21" s="111"/>
      <c r="P21" s="103"/>
      <c r="Q21" s="103"/>
      <c r="R21" s="103"/>
      <c r="S21" s="103"/>
      <c r="T21" s="103"/>
      <c r="U21" s="103"/>
      <c r="V21" s="103"/>
    </row>
    <row r="22" spans="1:22" s="110" customFormat="1" ht="15" customHeight="1">
      <c r="A22" s="109" t="s">
        <v>8</v>
      </c>
      <c r="B22" s="586" t="e">
        <f>SUM(B18:B21)</f>
        <v>#DIV/0!</v>
      </c>
      <c r="C22" s="487" t="e">
        <f>SUM(C18:C21)</f>
        <v>#DIV/0!</v>
      </c>
      <c r="D22" s="487" t="e">
        <f>SUM(D18:D21)</f>
        <v>#DIV/0!</v>
      </c>
      <c r="E22" s="591">
        <f>SUM(E19:E21)</f>
        <v>0</v>
      </c>
      <c r="F22" s="489">
        <f>SUM(F18:F21)</f>
        <v>0</v>
      </c>
      <c r="G22" s="489" t="e">
        <f>SUM(G18:G21)</f>
        <v>#DIV/0!</v>
      </c>
      <c r="H22" s="489" t="e">
        <f>SUM(H18:H21)</f>
        <v>#DIV/0!</v>
      </c>
      <c r="K22" s="111"/>
      <c r="L22" s="111"/>
      <c r="M22" s="111"/>
      <c r="N22" s="111"/>
      <c r="O22" s="111"/>
    </row>
    <row r="23" spans="1:22" ht="14.1" customHeight="1">
      <c r="D23" s="111"/>
      <c r="R23" s="111"/>
      <c r="S23" s="111"/>
      <c r="T23" s="111"/>
      <c r="U23" s="111"/>
      <c r="V23" s="111"/>
    </row>
  </sheetData>
  <mergeCells count="2">
    <mergeCell ref="B9:D9"/>
    <mergeCell ref="E9:F9"/>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V37"/>
  <sheetViews>
    <sheetView showGridLines="0" zoomScaleNormal="100" workbookViewId="0">
      <pane ySplit="9" topLeftCell="A10" activePane="bottomLeft" state="frozen"/>
      <selection activeCell="D33" sqref="D33"/>
      <selection pane="bottomLeft" activeCell="S35" sqref="S35"/>
    </sheetView>
  </sheetViews>
  <sheetFormatPr defaultColWidth="9.109375" defaultRowHeight="13.2"/>
  <cols>
    <col min="1" max="1" width="29.6640625" style="4" customWidth="1"/>
    <col min="2" max="2" width="9.109375" style="4" customWidth="1"/>
    <col min="3" max="8" width="9.109375" style="4"/>
    <col min="9" max="9" width="13.109375" style="4" customWidth="1"/>
    <col min="10" max="10" width="8.88671875" style="4" customWidth="1"/>
    <col min="11" max="11" width="2.109375" style="4" customWidth="1"/>
    <col min="12" max="12" width="9.109375" style="118"/>
    <col min="13" max="13" width="2.33203125" style="4" customWidth="1"/>
    <col min="14" max="14" width="9.109375" style="118"/>
    <col min="15" max="15" width="10.109375" style="4" customWidth="1"/>
    <col min="16" max="16" width="9.88671875" style="4" customWidth="1"/>
    <col min="17" max="18" width="9.109375" style="4"/>
    <col min="19" max="19" width="16.109375" style="4" customWidth="1"/>
    <col min="20" max="21" width="9.109375" style="4"/>
    <col min="22" max="22" width="30.44140625" style="4" customWidth="1"/>
    <col min="23" max="16384" width="9.109375" style="4"/>
  </cols>
  <sheetData>
    <row r="1" spans="1:22">
      <c r="A1" s="449" t="s">
        <v>27</v>
      </c>
    </row>
    <row r="3" spans="1:22" ht="15">
      <c r="A3" s="140" t="str">
        <f>'1-Contractblad totaal'!A3</f>
        <v>Naam opdrachtgever</v>
      </c>
      <c r="B3" s="141" t="str">
        <f>'1-Contractblad totaal'!B3</f>
        <v>Kalsbeek College</v>
      </c>
      <c r="C3" s="448"/>
    </row>
    <row r="4" spans="1:22" ht="15">
      <c r="A4" s="549" t="s">
        <v>14</v>
      </c>
      <c r="B4" s="141" t="str">
        <f ca="1">MID(CELL("bestandsnaam",$B$7),SEARCH("]",CELL("bestandsnaam",$B$7),1)+1,256)</f>
        <v>3-Productie normen</v>
      </c>
      <c r="C4" s="142"/>
    </row>
    <row r="5" spans="1:22" ht="15">
      <c r="A5" s="140" t="str">
        <f>'1-Contractblad totaal'!A5</f>
        <v>Gebouw/plaats</v>
      </c>
      <c r="B5" s="141" t="str">
        <f>'1-Contractblad totaal'!B5</f>
        <v>Woerden</v>
      </c>
      <c r="C5" s="142"/>
    </row>
    <row r="6" spans="1:22" ht="15">
      <c r="A6" s="140" t="str">
        <f>'1-Contractblad totaal'!A8</f>
        <v>Naam dienstverlener</v>
      </c>
      <c r="B6" s="141" t="str">
        <f>'1-Contractblad totaal'!B6</f>
        <v>KC-EA-BK-2021</v>
      </c>
      <c r="C6" s="142"/>
      <c r="E6" s="446" t="s">
        <v>214</v>
      </c>
      <c r="F6" s="564"/>
      <c r="G6" s="564"/>
      <c r="H6" s="447"/>
      <c r="I6" s="138" t="e">
        <f>SUM('4-Basis ruimtestaat'!W:W)/SUM('4-Basis ruimtestaat'!P:Q)</f>
        <v>#DIV/0!</v>
      </c>
      <c r="J6" s="139" t="s">
        <v>215</v>
      </c>
    </row>
    <row r="7" spans="1:22">
      <c r="A7" s="119"/>
      <c r="B7" s="120"/>
      <c r="C7" s="120"/>
      <c r="D7" s="121"/>
      <c r="E7" s="122"/>
      <c r="F7" s="122"/>
      <c r="G7" s="122"/>
      <c r="H7" s="122"/>
      <c r="I7" s="123"/>
      <c r="J7" s="123"/>
      <c r="K7" s="125"/>
      <c r="L7" s="126"/>
      <c r="M7" s="125"/>
      <c r="N7" s="126"/>
      <c r="O7" s="124"/>
      <c r="P7" s="124"/>
      <c r="Q7" s="125"/>
      <c r="R7" s="125"/>
      <c r="S7" s="125"/>
      <c r="T7" s="125"/>
    </row>
    <row r="8" spans="1:22" ht="27.75" customHeight="1">
      <c r="A8" s="135" t="s">
        <v>112</v>
      </c>
      <c r="B8" s="136">
        <v>2</v>
      </c>
      <c r="C8" s="136">
        <v>4</v>
      </c>
      <c r="D8" s="136">
        <v>12</v>
      </c>
      <c r="E8" s="136">
        <v>40</v>
      </c>
      <c r="F8" s="560">
        <v>60</v>
      </c>
      <c r="G8" s="560">
        <v>80</v>
      </c>
      <c r="H8" s="136">
        <v>100</v>
      </c>
      <c r="I8" s="136">
        <v>120</v>
      </c>
      <c r="J8" s="560">
        <v>200</v>
      </c>
      <c r="K8" s="125"/>
      <c r="L8" s="587"/>
      <c r="M8" s="588"/>
      <c r="N8" s="589"/>
      <c r="O8" s="450">
        <v>0</v>
      </c>
      <c r="P8" s="124"/>
      <c r="Q8" s="125"/>
      <c r="R8" s="127"/>
      <c r="S8" s="127"/>
      <c r="T8" s="127"/>
    </row>
    <row r="9" spans="1:22" ht="30" customHeight="1">
      <c r="A9" s="439" t="s">
        <v>64</v>
      </c>
      <c r="B9" s="649" t="s">
        <v>133</v>
      </c>
      <c r="C9" s="650"/>
      <c r="D9" s="650"/>
      <c r="E9" s="650"/>
      <c r="F9" s="651"/>
      <c r="G9" s="651"/>
      <c r="H9" s="650"/>
      <c r="I9" s="650"/>
      <c r="J9" s="651"/>
      <c r="K9" s="125"/>
      <c r="L9" s="437" t="s">
        <v>113</v>
      </c>
      <c r="M9" s="438"/>
      <c r="N9" s="437" t="s">
        <v>218</v>
      </c>
      <c r="O9" s="137" t="s">
        <v>212</v>
      </c>
      <c r="P9" s="124"/>
      <c r="Q9" s="125"/>
      <c r="R9" s="127"/>
    </row>
    <row r="10" spans="1:22" ht="13.8" thickBot="1">
      <c r="A10" s="521" t="s">
        <v>228</v>
      </c>
      <c r="B10" s="520"/>
      <c r="C10" s="520"/>
      <c r="D10" s="520"/>
      <c r="E10" s="520"/>
      <c r="F10" s="561"/>
      <c r="G10" s="565"/>
      <c r="H10" s="565"/>
      <c r="I10" s="565"/>
      <c r="J10" s="565"/>
      <c r="K10" s="125"/>
      <c r="L10" s="128" t="s">
        <v>119</v>
      </c>
      <c r="M10" s="125"/>
      <c r="N10" s="440">
        <f>SUMIF('4-Basis ruimtestaat'!G:G,'3-Productie normen'!A10,'4-Basis ruimtestaat'!I:I)</f>
        <v>1801.3999999999999</v>
      </c>
      <c r="Q10" s="125"/>
      <c r="R10" s="429"/>
      <c r="S10" s="429"/>
      <c r="T10" s="429"/>
      <c r="U10" s="430"/>
    </row>
    <row r="11" spans="1:22" ht="13.8" thickTop="1">
      <c r="A11" s="521" t="s">
        <v>17</v>
      </c>
      <c r="B11" s="520"/>
      <c r="C11" s="520"/>
      <c r="D11" s="520"/>
      <c r="E11" s="520"/>
      <c r="F11" s="561"/>
      <c r="G11" s="561"/>
      <c r="H11" s="561"/>
      <c r="I11" s="561"/>
      <c r="J11" s="565"/>
      <c r="K11" s="125"/>
      <c r="L11" s="128" t="s">
        <v>121</v>
      </c>
      <c r="M11" s="125"/>
      <c r="N11" s="440">
        <f>SUMIF('4-Basis ruimtestaat'!G:G,'3-Productie normen'!A11,'4-Basis ruimtestaat'!I:I)</f>
        <v>691.09999999999991</v>
      </c>
      <c r="Q11" s="435"/>
      <c r="R11" s="428"/>
      <c r="S11" s="428"/>
      <c r="T11" s="428"/>
      <c r="U11" s="431"/>
      <c r="V11" s="540"/>
    </row>
    <row r="12" spans="1:22">
      <c r="A12" s="521" t="s">
        <v>229</v>
      </c>
      <c r="B12" s="520"/>
      <c r="C12" s="520"/>
      <c r="D12" s="520"/>
      <c r="E12" s="453"/>
      <c r="F12" s="561"/>
      <c r="G12" s="561"/>
      <c r="H12" s="565"/>
      <c r="I12" s="561"/>
      <c r="J12" s="565"/>
      <c r="K12" s="125"/>
      <c r="L12" s="128" t="s">
        <v>120</v>
      </c>
      <c r="M12" s="125"/>
      <c r="N12" s="440">
        <f>SUMIF('4-Basis ruimtestaat'!G:G,'3-Productie normen'!A12,'4-Basis ruimtestaat'!I:I)</f>
        <v>5573.95</v>
      </c>
      <c r="Q12" s="435"/>
      <c r="R12" s="9"/>
      <c r="S12" s="571" t="s">
        <v>114</v>
      </c>
      <c r="T12" s="572" t="s">
        <v>210</v>
      </c>
      <c r="U12" s="432"/>
      <c r="V12" s="541" t="s">
        <v>249</v>
      </c>
    </row>
    <row r="13" spans="1:22">
      <c r="A13" s="521" t="s">
        <v>349</v>
      </c>
      <c r="B13" s="520"/>
      <c r="C13" s="520"/>
      <c r="D13" s="520"/>
      <c r="E13" s="520"/>
      <c r="F13" s="561"/>
      <c r="H13" s="561"/>
      <c r="I13" s="561"/>
      <c r="J13" s="565"/>
      <c r="K13" s="125"/>
      <c r="L13" s="128" t="s">
        <v>120</v>
      </c>
      <c r="M13" s="125"/>
      <c r="N13" s="440">
        <f>SUMIF('4-Basis ruimtestaat'!G:G,'3-Productie normen'!A13,'4-Basis ruimtestaat'!I:I)</f>
        <v>10</v>
      </c>
      <c r="Q13" s="435"/>
      <c r="R13" s="9"/>
      <c r="S13" s="567">
        <v>2</v>
      </c>
      <c r="T13" s="568">
        <v>2</v>
      </c>
      <c r="U13" s="432"/>
      <c r="V13" s="542" t="s">
        <v>250</v>
      </c>
    </row>
    <row r="14" spans="1:22">
      <c r="A14" s="521" t="s">
        <v>327</v>
      </c>
      <c r="B14" s="520"/>
      <c r="C14" s="520"/>
      <c r="D14" s="520"/>
      <c r="E14" s="520"/>
      <c r="F14" s="561"/>
      <c r="G14" s="565"/>
      <c r="H14" s="565"/>
      <c r="I14" s="561"/>
      <c r="J14" s="565"/>
      <c r="K14" s="125"/>
      <c r="L14" s="128" t="s">
        <v>119</v>
      </c>
      <c r="M14" s="125"/>
      <c r="N14" s="440">
        <f>SUMIF('4-Basis ruimtestaat'!G:G,'3-Productie normen'!A14,'4-Basis ruimtestaat'!I:I)</f>
        <v>104</v>
      </c>
      <c r="Q14" s="435"/>
      <c r="R14" s="9"/>
      <c r="S14" s="567">
        <v>4</v>
      </c>
      <c r="T14" s="568">
        <v>3</v>
      </c>
      <c r="U14" s="432"/>
      <c r="V14" s="542" t="s">
        <v>251</v>
      </c>
    </row>
    <row r="15" spans="1:22">
      <c r="A15" s="521" t="s">
        <v>274</v>
      </c>
      <c r="B15" s="520"/>
      <c r="C15" s="520"/>
      <c r="D15" s="520"/>
      <c r="E15" s="565"/>
      <c r="F15" s="561"/>
      <c r="G15" s="561"/>
      <c r="H15" s="561"/>
      <c r="I15" s="561"/>
      <c r="J15" s="565"/>
      <c r="K15" s="125"/>
      <c r="L15" s="128" t="s">
        <v>120</v>
      </c>
      <c r="M15" s="125"/>
      <c r="N15" s="440">
        <f>SUMIF('4-Basis ruimtestaat'!G:G,'3-Productie normen'!A15,'4-Basis ruimtestaat'!I:I)</f>
        <v>1197.0999999999999</v>
      </c>
      <c r="Q15" s="435"/>
      <c r="R15" s="9"/>
      <c r="S15" s="567">
        <v>12</v>
      </c>
      <c r="T15" s="568">
        <v>4</v>
      </c>
      <c r="U15" s="432"/>
      <c r="V15" s="542" t="s">
        <v>252</v>
      </c>
    </row>
    <row r="16" spans="1:22">
      <c r="A16" s="566" t="s">
        <v>230</v>
      </c>
      <c r="B16" s="561"/>
      <c r="C16" s="561"/>
      <c r="D16" s="561"/>
      <c r="E16" s="565"/>
      <c r="F16" s="561"/>
      <c r="G16" s="561"/>
      <c r="H16" s="561"/>
      <c r="I16" s="561"/>
      <c r="J16" s="565"/>
      <c r="K16" s="125"/>
      <c r="L16" s="128" t="s">
        <v>120</v>
      </c>
      <c r="M16" s="125"/>
      <c r="N16" s="440">
        <f>SUMIF('4-Basis ruimtestaat'!G:G,'3-Productie normen'!A16,'4-Basis ruimtestaat'!I:I)</f>
        <v>1108</v>
      </c>
      <c r="Q16" s="435"/>
      <c r="R16" s="9"/>
      <c r="S16" s="567">
        <v>40</v>
      </c>
      <c r="T16" s="568">
        <v>5</v>
      </c>
      <c r="U16" s="432"/>
      <c r="V16" s="542" t="s">
        <v>438</v>
      </c>
    </row>
    <row r="17" spans="1:22">
      <c r="A17" s="566" t="s">
        <v>303</v>
      </c>
      <c r="B17" s="561"/>
      <c r="C17" s="561"/>
      <c r="D17" s="561"/>
      <c r="E17" s="561"/>
      <c r="F17" s="561"/>
      <c r="G17" s="561"/>
      <c r="H17" s="565"/>
      <c r="I17" s="561"/>
      <c r="J17" s="565"/>
      <c r="K17" s="125"/>
      <c r="L17" s="128" t="s">
        <v>120</v>
      </c>
      <c r="M17" s="125"/>
      <c r="N17" s="440">
        <f>SUMIF('4-Basis ruimtestaat'!G:G,'3-Productie normen'!A17,'4-Basis ruimtestaat'!I:I)</f>
        <v>966</v>
      </c>
      <c r="Q17" s="435"/>
      <c r="R17" s="9"/>
      <c r="S17" s="567">
        <v>60</v>
      </c>
      <c r="T17" s="568">
        <v>6</v>
      </c>
      <c r="U17" s="432"/>
      <c r="V17" s="542" t="s">
        <v>439</v>
      </c>
    </row>
    <row r="18" spans="1:22">
      <c r="A18" s="566" t="s">
        <v>276</v>
      </c>
      <c r="B18" s="561"/>
      <c r="C18" s="561"/>
      <c r="D18" s="561"/>
      <c r="E18" s="561"/>
      <c r="F18" s="561"/>
      <c r="G18" s="561"/>
      <c r="H18" s="453"/>
      <c r="I18" s="453"/>
      <c r="J18" s="565"/>
      <c r="K18" s="125"/>
      <c r="L18" s="128" t="s">
        <v>487</v>
      </c>
      <c r="M18" s="125"/>
      <c r="N18" s="440">
        <f>SUMIF('4-Basis ruimtestaat'!G:G,'3-Productie normen'!A18,'4-Basis ruimtestaat'!I:I)</f>
        <v>9295.6</v>
      </c>
      <c r="Q18" s="435"/>
      <c r="R18" s="9"/>
      <c r="S18" s="567">
        <v>80</v>
      </c>
      <c r="T18" s="568">
        <v>7</v>
      </c>
      <c r="U18" s="432"/>
      <c r="V18" s="542" t="s">
        <v>437</v>
      </c>
    </row>
    <row r="19" spans="1:22">
      <c r="A19" s="521" t="s">
        <v>284</v>
      </c>
      <c r="B19" s="520"/>
      <c r="C19" s="520"/>
      <c r="D19" s="520"/>
      <c r="E19" s="561"/>
      <c r="F19" s="561"/>
      <c r="G19" s="561"/>
      <c r="H19" s="520"/>
      <c r="I19" s="520"/>
      <c r="J19" s="453"/>
      <c r="K19" s="125"/>
      <c r="L19" s="128" t="s">
        <v>120</v>
      </c>
      <c r="M19" s="125"/>
      <c r="N19" s="440">
        <f>SUMIF('4-Basis ruimtestaat'!G:G,'3-Productie normen'!A19,'4-Basis ruimtestaat'!I:I)</f>
        <v>10</v>
      </c>
      <c r="Q19" s="435"/>
      <c r="R19" s="9"/>
      <c r="S19" s="567">
        <v>100</v>
      </c>
      <c r="T19" s="568">
        <v>8</v>
      </c>
      <c r="U19" s="432"/>
      <c r="V19" s="542" t="s">
        <v>440</v>
      </c>
    </row>
    <row r="20" spans="1:22">
      <c r="A20" s="521" t="s">
        <v>281</v>
      </c>
      <c r="B20" s="520"/>
      <c r="C20" s="520"/>
      <c r="D20" s="520"/>
      <c r="E20" s="561"/>
      <c r="F20" s="561"/>
      <c r="G20" s="561"/>
      <c r="H20" s="520"/>
      <c r="I20" s="520"/>
      <c r="J20" s="453"/>
      <c r="K20" s="125"/>
      <c r="L20" s="128" t="s">
        <v>120</v>
      </c>
      <c r="M20" s="125"/>
      <c r="N20" s="440">
        <f>SUMIF('4-Basis ruimtestaat'!G:G,'3-Productie normen'!A20,'4-Basis ruimtestaat'!I:I)</f>
        <v>24</v>
      </c>
      <c r="Q20" s="435"/>
      <c r="R20" s="9"/>
      <c r="S20" s="567">
        <v>120</v>
      </c>
      <c r="T20" s="568">
        <v>9</v>
      </c>
      <c r="U20" s="432"/>
      <c r="V20" s="542" t="s">
        <v>436</v>
      </c>
    </row>
    <row r="21" spans="1:22">
      <c r="A21" s="521" t="s">
        <v>115</v>
      </c>
      <c r="B21" s="520"/>
      <c r="C21" s="520"/>
      <c r="D21" s="520"/>
      <c r="E21" s="561"/>
      <c r="F21" s="561"/>
      <c r="G21" s="561"/>
      <c r="H21" s="520"/>
      <c r="I21" s="520"/>
      <c r="J21" s="520"/>
      <c r="K21" s="125"/>
      <c r="L21" s="128" t="s">
        <v>119</v>
      </c>
      <c r="M21" s="125"/>
      <c r="N21" s="440">
        <f>SUMIF('4-Basis ruimtestaat'!G:G,'3-Productie normen'!A21,'4-Basis ruimtestaat'!I:I)</f>
        <v>0</v>
      </c>
      <c r="Q21" s="435"/>
      <c r="R21" s="9"/>
      <c r="S21" s="573">
        <v>200</v>
      </c>
      <c r="T21" s="568">
        <v>10</v>
      </c>
      <c r="U21" s="432"/>
      <c r="V21" s="542" t="s">
        <v>435</v>
      </c>
    </row>
    <row r="22" spans="1:22">
      <c r="A22" s="441" t="s">
        <v>8</v>
      </c>
      <c r="B22" s="442"/>
      <c r="C22" s="442"/>
      <c r="D22" s="442"/>
      <c r="E22" s="561"/>
      <c r="F22" s="562"/>
      <c r="G22" s="562"/>
      <c r="H22" s="442"/>
      <c r="I22" s="442"/>
      <c r="J22" s="562"/>
      <c r="K22" s="125"/>
      <c r="L22" s="128"/>
      <c r="M22" s="125"/>
      <c r="N22" s="440">
        <f>SUMIF('4-Basis ruimtestaat'!G:G,'3-Productie normen'!A22,'4-Basis ruimtestaat'!I:I)</f>
        <v>0</v>
      </c>
      <c r="Q22" s="435"/>
      <c r="R22" s="9"/>
      <c r="S22" s="569"/>
      <c r="T22" s="570"/>
      <c r="U22" s="432"/>
      <c r="V22" s="542"/>
    </row>
    <row r="23" spans="1:22" ht="13.8" thickBot="1">
      <c r="K23" s="443"/>
      <c r="L23" s="444"/>
      <c r="M23" s="443"/>
      <c r="N23" s="445">
        <f>SUM(N10:N22)</f>
        <v>20781.150000000001</v>
      </c>
      <c r="Q23" s="435"/>
      <c r="R23" s="433"/>
      <c r="S23" s="433"/>
      <c r="T23" s="433"/>
      <c r="U23" s="434"/>
      <c r="V23" s="543"/>
    </row>
    <row r="24" spans="1:22">
      <c r="L24" s="4"/>
      <c r="N24" s="4"/>
      <c r="Q24" s="129"/>
      <c r="R24" s="129"/>
      <c r="S24" s="129"/>
      <c r="T24" s="129"/>
    </row>
    <row r="25" spans="1:22">
      <c r="A25" s="133" t="s">
        <v>213</v>
      </c>
      <c r="B25" s="134">
        <v>2</v>
      </c>
      <c r="C25" s="134">
        <v>3</v>
      </c>
      <c r="D25" s="134">
        <v>4</v>
      </c>
      <c r="E25" s="134">
        <v>5</v>
      </c>
      <c r="F25" s="563">
        <v>6</v>
      </c>
      <c r="G25" s="563">
        <v>7</v>
      </c>
      <c r="H25" s="134">
        <v>8</v>
      </c>
      <c r="I25" s="134">
        <v>9</v>
      </c>
      <c r="J25" s="563">
        <v>10</v>
      </c>
      <c r="L25" s="4"/>
      <c r="N25" s="632"/>
      <c r="Q25" s="129"/>
      <c r="R25" s="129"/>
      <c r="S25" s="129"/>
      <c r="T25" s="129"/>
    </row>
    <row r="26" spans="1:22">
      <c r="K26" s="129"/>
      <c r="M26" s="129"/>
      <c r="Q26" s="129"/>
      <c r="R26" s="129"/>
      <c r="S26" s="129"/>
      <c r="T26" s="129"/>
    </row>
    <row r="27" spans="1:22">
      <c r="K27" s="129"/>
      <c r="M27" s="129"/>
      <c r="Q27" s="129"/>
    </row>
    <row r="33" spans="17:18">
      <c r="Q33" s="190"/>
      <c r="R33" s="190"/>
    </row>
    <row r="34" spans="17:18">
      <c r="Q34" s="190"/>
      <c r="R34" s="190"/>
    </row>
    <row r="35" spans="17:18">
      <c r="Q35" s="190"/>
      <c r="R35" s="190"/>
    </row>
    <row r="36" spans="17:18">
      <c r="Q36" s="190"/>
      <c r="R36" s="190"/>
    </row>
    <row r="37" spans="17:18">
      <c r="Q37" s="190"/>
      <c r="R37" s="190"/>
    </row>
  </sheetData>
  <mergeCells count="1">
    <mergeCell ref="B9:J9"/>
  </mergeCells>
  <phoneticPr fontId="112" type="noConversion"/>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X793"/>
  <sheetViews>
    <sheetView showGridLines="0" showZeros="0" zoomScaleNormal="100" zoomScalePageLayoutView="75" workbookViewId="0">
      <pane xSplit="1" ySplit="9" topLeftCell="B10" activePane="bottomRight" state="frozen"/>
      <selection activeCell="D33" sqref="D33"/>
      <selection pane="topRight" activeCell="D33" sqref="D33"/>
      <selection pane="bottomLeft" activeCell="D33" sqref="D33"/>
      <selection pane="bottomRight" activeCell="O12" sqref="O12"/>
    </sheetView>
  </sheetViews>
  <sheetFormatPr defaultColWidth="8.6640625" defaultRowHeight="14.1" customHeight="1"/>
  <cols>
    <col min="1" max="1" width="5" style="4" bestFit="1" customWidth="1"/>
    <col min="2" max="2" width="27.5546875" style="4" customWidth="1"/>
    <col min="3" max="3" width="23.44140625" style="4" customWidth="1"/>
    <col min="4" max="4" width="12" style="4" customWidth="1"/>
    <col min="5" max="5" width="10.109375" style="45" customWidth="1"/>
    <col min="6" max="6" width="27" style="4" customWidth="1"/>
    <col min="7" max="7" width="26.5546875" style="4" customWidth="1"/>
    <col min="8" max="8" width="12.109375" style="4" bestFit="1" customWidth="1"/>
    <col min="9" max="9" width="8" style="574" bestFit="1" customWidth="1"/>
    <col min="10" max="13" width="10.33203125" style="458" customWidth="1"/>
    <col min="14" max="15" width="9.109375" style="631" customWidth="1"/>
    <col min="16" max="16" width="18.6640625" style="4" customWidth="1"/>
    <col min="17" max="17" width="23.109375" style="4" customWidth="1"/>
    <col min="18" max="18" width="12" style="4" bestFit="1" customWidth="1"/>
    <col min="19" max="19" width="16.6640625" style="4" customWidth="1"/>
    <col min="20" max="20" width="9.33203125" style="4" customWidth="1"/>
    <col min="21" max="21" width="35.109375" style="4" customWidth="1"/>
    <col min="22" max="22" width="3" style="4" customWidth="1"/>
    <col min="23" max="23" width="11.109375" style="4" customWidth="1"/>
    <col min="24" max="24" width="15.5546875" style="4" bestFit="1" customWidth="1"/>
    <col min="25" max="16384" width="8.6640625" style="4"/>
  </cols>
  <sheetData>
    <row r="1" spans="1:23" ht="13.2">
      <c r="B1" s="449" t="s">
        <v>27</v>
      </c>
      <c r="E1" s="47"/>
      <c r="J1" s="118"/>
      <c r="K1" s="118"/>
      <c r="L1" s="118"/>
      <c r="M1" s="118"/>
      <c r="N1" s="143"/>
      <c r="O1" s="118"/>
    </row>
    <row r="2" spans="1:23" ht="14.1" customHeight="1">
      <c r="A2" s="144">
        <v>2</v>
      </c>
      <c r="B2" s="145"/>
      <c r="C2" s="145"/>
      <c r="D2" s="146"/>
      <c r="E2" s="618"/>
      <c r="F2" s="147"/>
      <c r="G2" s="147"/>
      <c r="H2" s="148"/>
      <c r="I2" s="575"/>
      <c r="J2" s="454"/>
      <c r="K2" s="454"/>
      <c r="L2" s="454"/>
      <c r="M2" s="454"/>
      <c r="N2" s="628"/>
      <c r="O2" s="628"/>
      <c r="P2" s="149"/>
      <c r="Q2" s="149"/>
      <c r="R2" s="150"/>
      <c r="S2" s="150"/>
      <c r="T2" s="151"/>
      <c r="U2" s="151"/>
    </row>
    <row r="3" spans="1:23" ht="14.1" customHeight="1">
      <c r="A3" s="144">
        <v>3</v>
      </c>
      <c r="B3" s="116" t="str">
        <f>'1-Contractblad totaal'!A3</f>
        <v>Naam opdrachtgever</v>
      </c>
      <c r="C3" s="141" t="str">
        <f>'1-Contractblad totaal'!B3</f>
        <v>Kalsbeek College</v>
      </c>
      <c r="E3" s="619"/>
      <c r="H3" s="148"/>
      <c r="I3" s="575"/>
      <c r="J3" s="454"/>
      <c r="K3" s="454"/>
      <c r="L3" s="454"/>
      <c r="M3" s="454"/>
      <c r="N3" s="628"/>
      <c r="O3" s="628"/>
      <c r="P3" s="149"/>
      <c r="Q3" s="149"/>
      <c r="R3" s="150"/>
      <c r="S3" s="150"/>
      <c r="T3" s="151"/>
      <c r="U3" s="151"/>
    </row>
    <row r="4" spans="1:23" ht="14.1" customHeight="1">
      <c r="A4" s="144">
        <v>4</v>
      </c>
      <c r="B4" s="116" t="str">
        <f>'1-Contractblad totaal'!A4</f>
        <v>Calculatie onderdeel</v>
      </c>
      <c r="C4" s="141" t="str">
        <f ca="1">MID(CELL("bestandsnaam",$D$9),SEARCH("]",CELL("bestandsnaam",$D$9),1)+1,256)</f>
        <v>4-Basis ruimtestaat</v>
      </c>
      <c r="E4" s="620"/>
      <c r="H4" s="148"/>
      <c r="I4" s="575"/>
      <c r="J4" s="454"/>
      <c r="K4" s="454"/>
      <c r="L4" s="454"/>
      <c r="M4" s="454"/>
      <c r="N4" s="628"/>
      <c r="O4" s="628"/>
      <c r="P4" s="149"/>
      <c r="Q4" s="149"/>
      <c r="R4" s="150"/>
      <c r="S4" s="150"/>
      <c r="T4" s="151"/>
      <c r="U4" s="151"/>
    </row>
    <row r="5" spans="1:23" ht="14.1" customHeight="1">
      <c r="A5" s="144">
        <v>5</v>
      </c>
      <c r="B5" s="116" t="str">
        <f>'1-Contractblad totaal'!A5</f>
        <v>Gebouw/plaats</v>
      </c>
      <c r="C5" s="141" t="str">
        <f>'1-Contractblad totaal'!B5</f>
        <v>Woerden</v>
      </c>
      <c r="E5" s="619"/>
      <c r="H5" s="148"/>
      <c r="I5" s="575"/>
      <c r="J5" s="454"/>
      <c r="K5" s="454"/>
      <c r="L5" s="454"/>
      <c r="M5" s="454"/>
      <c r="N5" s="628"/>
      <c r="O5" s="628"/>
      <c r="P5" s="149"/>
      <c r="Q5" s="149"/>
      <c r="R5" s="150"/>
      <c r="S5" s="150"/>
      <c r="T5" s="151"/>
      <c r="U5" s="151"/>
    </row>
    <row r="6" spans="1:23" ht="14.1" customHeight="1">
      <c r="A6" s="144">
        <v>6</v>
      </c>
      <c r="B6" s="116" t="str">
        <f>'1-Contractblad totaal'!A6</f>
        <v>Referentie nummer</v>
      </c>
      <c r="C6" s="141" t="str">
        <f>'1-Contractblad totaal'!B6</f>
        <v>KC-EA-BK-2021</v>
      </c>
      <c r="E6" s="619"/>
      <c r="H6" s="148"/>
      <c r="I6" s="575"/>
      <c r="J6" s="454"/>
      <c r="K6" s="454"/>
      <c r="L6" s="454"/>
      <c r="M6" s="454"/>
      <c r="N6" s="628"/>
      <c r="O6" s="628"/>
      <c r="P6" s="149"/>
      <c r="Q6" s="149"/>
      <c r="R6" s="150"/>
      <c r="S6" s="652" t="s">
        <v>116</v>
      </c>
      <c r="T6" s="151"/>
      <c r="U6" s="151"/>
    </row>
    <row r="7" spans="1:23" ht="12.75" customHeight="1">
      <c r="A7" s="144">
        <v>7</v>
      </c>
      <c r="B7" s="116" t="str">
        <f>'1-Contractblad totaal'!A8</f>
        <v>Naam dienstverlener</v>
      </c>
      <c r="C7" s="141">
        <f>'1-Contractblad totaal'!B8</f>
        <v>0</v>
      </c>
      <c r="E7" s="619"/>
      <c r="H7" s="148"/>
      <c r="I7" s="575"/>
      <c r="J7" s="529"/>
      <c r="K7" s="529"/>
      <c r="L7" s="529"/>
      <c r="M7" s="529"/>
      <c r="N7" s="628"/>
      <c r="O7" s="628"/>
      <c r="P7" s="149"/>
      <c r="Q7" s="149"/>
      <c r="R7" s="150"/>
      <c r="S7" s="653"/>
      <c r="T7" s="151"/>
      <c r="U7" s="151"/>
    </row>
    <row r="8" spans="1:23" ht="14.1" customHeight="1">
      <c r="A8" s="144">
        <v>8</v>
      </c>
      <c r="B8" s="147"/>
      <c r="C8" s="147"/>
      <c r="D8" s="146"/>
      <c r="E8" s="618"/>
      <c r="F8" s="147"/>
      <c r="G8" s="147"/>
      <c r="H8" s="148"/>
      <c r="I8" s="575"/>
      <c r="J8" s="529"/>
      <c r="K8" s="529"/>
      <c r="L8" s="529"/>
      <c r="M8" s="529"/>
      <c r="N8" s="628"/>
      <c r="O8" s="628"/>
      <c r="P8" s="149"/>
      <c r="Q8" s="149"/>
      <c r="R8" s="149"/>
      <c r="S8" s="152">
        <f>'3-Productie normen'!O8</f>
        <v>0</v>
      </c>
      <c r="T8" s="151"/>
      <c r="U8" s="151"/>
    </row>
    <row r="9" spans="1:23" ht="44.1" customHeight="1">
      <c r="A9" s="144">
        <v>9</v>
      </c>
      <c r="B9" s="153" t="s">
        <v>94</v>
      </c>
      <c r="C9" s="153" t="s">
        <v>111</v>
      </c>
      <c r="D9" s="153" t="s">
        <v>95</v>
      </c>
      <c r="E9" s="627" t="s">
        <v>100</v>
      </c>
      <c r="F9" s="153" t="s">
        <v>101</v>
      </c>
      <c r="G9" s="153" t="s">
        <v>102</v>
      </c>
      <c r="H9" s="154" t="s">
        <v>103</v>
      </c>
      <c r="I9" s="576" t="s">
        <v>104</v>
      </c>
      <c r="J9" s="155" t="s">
        <v>240</v>
      </c>
      <c r="K9" s="155" t="s">
        <v>241</v>
      </c>
      <c r="L9" s="155" t="s">
        <v>242</v>
      </c>
      <c r="M9" s="155" t="s">
        <v>254</v>
      </c>
      <c r="N9" s="155" t="s">
        <v>208</v>
      </c>
      <c r="O9" s="155" t="s">
        <v>207</v>
      </c>
      <c r="P9" s="156" t="s">
        <v>105</v>
      </c>
      <c r="Q9" s="156" t="s">
        <v>211</v>
      </c>
      <c r="R9" s="156" t="s">
        <v>117</v>
      </c>
      <c r="S9" s="156" t="s">
        <v>209</v>
      </c>
      <c r="T9" s="459" t="s">
        <v>106</v>
      </c>
      <c r="U9" s="519" t="s">
        <v>226</v>
      </c>
      <c r="V9" s="143"/>
      <c r="W9" s="459" t="s">
        <v>107</v>
      </c>
    </row>
    <row r="10" spans="1:23" s="164" customFormat="1" ht="14.1" customHeight="1">
      <c r="A10" s="144">
        <v>10</v>
      </c>
      <c r="B10" s="157" t="s">
        <v>262</v>
      </c>
      <c r="C10" s="157" t="s">
        <v>262</v>
      </c>
      <c r="D10" s="132" t="s">
        <v>266</v>
      </c>
      <c r="E10" s="621"/>
      <c r="F10" s="157" t="s">
        <v>269</v>
      </c>
      <c r="G10" s="157" t="s">
        <v>229</v>
      </c>
      <c r="H10" s="158" t="s">
        <v>453</v>
      </c>
      <c r="I10" s="159">
        <v>24</v>
      </c>
      <c r="J10" s="509">
        <v>1</v>
      </c>
      <c r="K10" s="509">
        <v>1</v>
      </c>
      <c r="L10" s="509">
        <v>1</v>
      </c>
      <c r="M10" s="509">
        <v>1</v>
      </c>
      <c r="N10" s="160">
        <v>200</v>
      </c>
      <c r="O10" s="160"/>
      <c r="P10" s="161" t="e">
        <f t="shared" ref="P10:P73" si="0">IF(N10="nio",0,IF(N10&gt;0,N10*I10/R10,0))*J10</f>
        <v>#DIV/0!</v>
      </c>
      <c r="Q10" s="161">
        <f t="shared" ref="Q10:Q73" si="1">IF(O10&gt;0,O10*I10/S10,0)*K10</f>
        <v>0</v>
      </c>
      <c r="R10" s="162">
        <f>IF(N10="nio",0,IF(N10&gt;0,VLOOKUP(G10,'3-Productie normen'!A:P,VLOOKUP(N10,'3-Productie normen'!S:T,2,FALSE),FALSE)))</f>
        <v>0</v>
      </c>
      <c r="S10" s="162">
        <f t="shared" ref="S10:S73" si="2">IF(O10&gt;0,R10*$S$8,0)</f>
        <v>0</v>
      </c>
      <c r="T10" s="163" t="str">
        <f>VLOOKUP(G10,'3-Productie normen'!A:P,12,FALSE)</f>
        <v>V</v>
      </c>
      <c r="U10" s="163"/>
      <c r="V10" s="4"/>
      <c r="W10" s="131">
        <f t="shared" ref="W10:W73" si="3">SUM(N10:O10)*I10</f>
        <v>4800</v>
      </c>
    </row>
    <row r="11" spans="1:23" ht="14.1" customHeight="1">
      <c r="A11" s="144">
        <v>11</v>
      </c>
      <c r="B11" s="157" t="s">
        <v>262</v>
      </c>
      <c r="C11" s="157" t="s">
        <v>262</v>
      </c>
      <c r="D11" s="132" t="s">
        <v>266</v>
      </c>
      <c r="E11" s="621"/>
      <c r="F11" s="157" t="s">
        <v>267</v>
      </c>
      <c r="G11" s="157" t="s">
        <v>229</v>
      </c>
      <c r="H11" s="158" t="s">
        <v>310</v>
      </c>
      <c r="I11" s="159">
        <v>120</v>
      </c>
      <c r="J11" s="509">
        <v>1</v>
      </c>
      <c r="K11" s="509">
        <v>1</v>
      </c>
      <c r="L11" s="509">
        <v>1</v>
      </c>
      <c r="M11" s="509">
        <v>1</v>
      </c>
      <c r="N11" s="160">
        <v>200</v>
      </c>
      <c r="O11" s="160"/>
      <c r="P11" s="161" t="e">
        <f t="shared" si="0"/>
        <v>#DIV/0!</v>
      </c>
      <c r="Q11" s="161">
        <f t="shared" si="1"/>
        <v>0</v>
      </c>
      <c r="R11" s="162">
        <f>IF(N11="nio",0,IF(N11&gt;0,VLOOKUP(G11,'3-Productie normen'!A:P,VLOOKUP(N11,'3-Productie normen'!S:T,2,FALSE),FALSE)))</f>
        <v>0</v>
      </c>
      <c r="S11" s="162">
        <f t="shared" si="2"/>
        <v>0</v>
      </c>
      <c r="T11" s="163" t="str">
        <f>VLOOKUP(G11,'3-Productie normen'!A:P,12,FALSE)</f>
        <v>V</v>
      </c>
      <c r="U11" s="163"/>
      <c r="W11" s="131">
        <f t="shared" si="3"/>
        <v>24000</v>
      </c>
    </row>
    <row r="12" spans="1:23" ht="14.1" customHeight="1">
      <c r="A12" s="144">
        <v>12</v>
      </c>
      <c r="B12" s="157" t="s">
        <v>262</v>
      </c>
      <c r="C12" s="157" t="s">
        <v>262</v>
      </c>
      <c r="D12" s="132" t="s">
        <v>266</v>
      </c>
      <c r="E12" s="621"/>
      <c r="F12" s="157" t="s">
        <v>267</v>
      </c>
      <c r="G12" s="157" t="s">
        <v>229</v>
      </c>
      <c r="H12" s="158" t="s">
        <v>310</v>
      </c>
      <c r="I12" s="159">
        <v>64</v>
      </c>
      <c r="J12" s="509">
        <v>1</v>
      </c>
      <c r="K12" s="509">
        <v>1</v>
      </c>
      <c r="L12" s="509">
        <v>1</v>
      </c>
      <c r="M12" s="509">
        <v>1</v>
      </c>
      <c r="N12" s="160">
        <v>200</v>
      </c>
      <c r="O12" s="160">
        <v>200</v>
      </c>
      <c r="P12" s="161" t="e">
        <f t="shared" si="0"/>
        <v>#DIV/0!</v>
      </c>
      <c r="Q12" s="161" t="e">
        <f t="shared" si="1"/>
        <v>#DIV/0!</v>
      </c>
      <c r="R12" s="162">
        <f>IF(N12="nio",0,IF(N12&gt;0,VLOOKUP(G12,'3-Productie normen'!A:P,VLOOKUP(N12,'3-Productie normen'!S:T,2,FALSE),FALSE)))</f>
        <v>0</v>
      </c>
      <c r="S12" s="162">
        <f t="shared" si="2"/>
        <v>0</v>
      </c>
      <c r="T12" s="163" t="str">
        <f>VLOOKUP(G12,'3-Productie normen'!A:P,12,FALSE)</f>
        <v>V</v>
      </c>
      <c r="U12" s="163"/>
      <c r="W12" s="131">
        <f t="shared" si="3"/>
        <v>25600</v>
      </c>
    </row>
    <row r="13" spans="1:23" ht="14.1" customHeight="1">
      <c r="A13" s="144">
        <v>13</v>
      </c>
      <c r="B13" s="157" t="s">
        <v>262</v>
      </c>
      <c r="C13" s="157" t="s">
        <v>262</v>
      </c>
      <c r="D13" s="132" t="s">
        <v>266</v>
      </c>
      <c r="E13" s="621"/>
      <c r="F13" s="158" t="s">
        <v>270</v>
      </c>
      <c r="G13" s="158" t="s">
        <v>17</v>
      </c>
      <c r="H13" s="158" t="s">
        <v>268</v>
      </c>
      <c r="I13" s="159">
        <v>16</v>
      </c>
      <c r="J13" s="509">
        <v>1</v>
      </c>
      <c r="K13" s="509">
        <v>1</v>
      </c>
      <c r="L13" s="509">
        <v>1</v>
      </c>
      <c r="M13" s="509">
        <v>1</v>
      </c>
      <c r="N13" s="160">
        <v>200</v>
      </c>
      <c r="O13" s="160">
        <v>200</v>
      </c>
      <c r="P13" s="161" t="e">
        <f t="shared" si="0"/>
        <v>#DIV/0!</v>
      </c>
      <c r="Q13" s="161" t="e">
        <f t="shared" si="1"/>
        <v>#DIV/0!</v>
      </c>
      <c r="R13" s="162">
        <f>IF(N13="nio",0,IF(N13&gt;0,VLOOKUP(G13,'3-Productie normen'!A:P,VLOOKUP(N13,'3-Productie normen'!S:T,2,FALSE),FALSE)))</f>
        <v>0</v>
      </c>
      <c r="S13" s="162">
        <f t="shared" si="2"/>
        <v>0</v>
      </c>
      <c r="T13" s="163" t="str">
        <f>VLOOKUP(G13,'3-Productie normen'!A:P,12,FALSE)</f>
        <v>S</v>
      </c>
      <c r="U13" s="163"/>
      <c r="W13" s="131">
        <f t="shared" si="3"/>
        <v>6400</v>
      </c>
    </row>
    <row r="14" spans="1:23" ht="14.1" customHeight="1">
      <c r="A14" s="144">
        <v>14</v>
      </c>
      <c r="B14" s="157" t="s">
        <v>262</v>
      </c>
      <c r="C14" s="157" t="s">
        <v>262</v>
      </c>
      <c r="D14" s="132" t="s">
        <v>266</v>
      </c>
      <c r="E14" s="622"/>
      <c r="F14" s="168" t="s">
        <v>271</v>
      </c>
      <c r="G14" s="168" t="s">
        <v>17</v>
      </c>
      <c r="H14" s="158" t="s">
        <v>268</v>
      </c>
      <c r="I14" s="159">
        <v>4</v>
      </c>
      <c r="J14" s="509">
        <v>1</v>
      </c>
      <c r="K14" s="509">
        <v>1</v>
      </c>
      <c r="L14" s="509">
        <v>1</v>
      </c>
      <c r="M14" s="509">
        <v>1</v>
      </c>
      <c r="N14" s="160">
        <v>200</v>
      </c>
      <c r="O14" s="160">
        <v>200</v>
      </c>
      <c r="P14" s="161" t="e">
        <f t="shared" si="0"/>
        <v>#DIV/0!</v>
      </c>
      <c r="Q14" s="161" t="e">
        <f t="shared" si="1"/>
        <v>#DIV/0!</v>
      </c>
      <c r="R14" s="162">
        <f>IF(N14="nio",0,IF(N14&gt;0,VLOOKUP(G14,'3-Productie normen'!A:P,VLOOKUP(N14,'3-Productie normen'!S:T,2,FALSE),FALSE)))</f>
        <v>0</v>
      </c>
      <c r="S14" s="162">
        <f t="shared" si="2"/>
        <v>0</v>
      </c>
      <c r="T14" s="163" t="str">
        <f>VLOOKUP(G14,'3-Productie normen'!A:P,12,FALSE)</f>
        <v>S</v>
      </c>
      <c r="U14" s="163"/>
      <c r="W14" s="131">
        <f t="shared" si="3"/>
        <v>1600</v>
      </c>
    </row>
    <row r="15" spans="1:23" ht="14.1" customHeight="1">
      <c r="A15" s="144">
        <v>15</v>
      </c>
      <c r="B15" s="157" t="s">
        <v>262</v>
      </c>
      <c r="C15" s="157" t="s">
        <v>262</v>
      </c>
      <c r="D15" s="132" t="s">
        <v>266</v>
      </c>
      <c r="E15" s="621"/>
      <c r="F15" s="158" t="s">
        <v>272</v>
      </c>
      <c r="G15" s="158" t="s">
        <v>17</v>
      </c>
      <c r="H15" s="158" t="s">
        <v>268</v>
      </c>
      <c r="I15" s="159">
        <v>16</v>
      </c>
      <c r="J15" s="509">
        <v>1</v>
      </c>
      <c r="K15" s="509">
        <v>1</v>
      </c>
      <c r="L15" s="509">
        <v>1</v>
      </c>
      <c r="M15" s="509">
        <v>1</v>
      </c>
      <c r="N15" s="160">
        <v>200</v>
      </c>
      <c r="O15" s="160">
        <v>200</v>
      </c>
      <c r="P15" s="161" t="e">
        <f t="shared" si="0"/>
        <v>#DIV/0!</v>
      </c>
      <c r="Q15" s="161" t="e">
        <f t="shared" si="1"/>
        <v>#DIV/0!</v>
      </c>
      <c r="R15" s="162">
        <f>IF(N15="nio",0,IF(N15&gt;0,VLOOKUP(G15,'3-Productie normen'!A:P,VLOOKUP(N15,'3-Productie normen'!S:T,2,FALSE),FALSE)))</f>
        <v>0</v>
      </c>
      <c r="S15" s="162">
        <f t="shared" si="2"/>
        <v>0</v>
      </c>
      <c r="T15" s="163" t="str">
        <f>VLOOKUP(G15,'3-Productie normen'!A:P,12,FALSE)</f>
        <v>S</v>
      </c>
      <c r="U15" s="163"/>
      <c r="W15" s="131">
        <f t="shared" si="3"/>
        <v>6400</v>
      </c>
    </row>
    <row r="16" spans="1:23" ht="14.1" customHeight="1">
      <c r="A16" s="144">
        <v>16</v>
      </c>
      <c r="B16" s="157" t="s">
        <v>262</v>
      </c>
      <c r="C16" s="157" t="s">
        <v>262</v>
      </c>
      <c r="D16" s="132" t="s">
        <v>266</v>
      </c>
      <c r="E16" s="621"/>
      <c r="F16" s="130" t="s">
        <v>273</v>
      </c>
      <c r="G16" s="130" t="s">
        <v>274</v>
      </c>
      <c r="H16" s="158" t="s">
        <v>268</v>
      </c>
      <c r="I16" s="159">
        <v>14</v>
      </c>
      <c r="J16" s="509">
        <v>1</v>
      </c>
      <c r="K16" s="509">
        <v>1</v>
      </c>
      <c r="L16" s="509">
        <v>1</v>
      </c>
      <c r="M16" s="509">
        <v>1</v>
      </c>
      <c r="N16" s="160">
        <v>40</v>
      </c>
      <c r="O16" s="160"/>
      <c r="P16" s="161" t="e">
        <f t="shared" si="0"/>
        <v>#DIV/0!</v>
      </c>
      <c r="Q16" s="161">
        <f t="shared" si="1"/>
        <v>0</v>
      </c>
      <c r="R16" s="162">
        <f>IF(N16="nio",0,IF(N16&gt;0,VLOOKUP(G16,'3-Productie normen'!A:P,VLOOKUP(N16,'3-Productie normen'!S:T,2,FALSE),FALSE)))</f>
        <v>0</v>
      </c>
      <c r="S16" s="162">
        <f t="shared" si="2"/>
        <v>0</v>
      </c>
      <c r="T16" s="163" t="str">
        <f>VLOOKUP(G16,'3-Productie normen'!A:P,12,FALSE)</f>
        <v>V</v>
      </c>
      <c r="U16" s="163"/>
      <c r="W16" s="131">
        <f t="shared" si="3"/>
        <v>560</v>
      </c>
    </row>
    <row r="17" spans="1:23" ht="14.1" customHeight="1">
      <c r="A17" s="144">
        <v>17</v>
      </c>
      <c r="B17" s="157" t="s">
        <v>262</v>
      </c>
      <c r="C17" s="157" t="s">
        <v>262</v>
      </c>
      <c r="D17" s="132" t="s">
        <v>266</v>
      </c>
      <c r="E17" s="621">
        <v>72</v>
      </c>
      <c r="F17" s="130" t="s">
        <v>454</v>
      </c>
      <c r="G17" s="130" t="s">
        <v>276</v>
      </c>
      <c r="H17" s="158" t="s">
        <v>268</v>
      </c>
      <c r="I17" s="159">
        <v>96</v>
      </c>
      <c r="J17" s="509">
        <v>1</v>
      </c>
      <c r="K17" s="509">
        <v>1</v>
      </c>
      <c r="L17" s="509">
        <v>1</v>
      </c>
      <c r="M17" s="509">
        <v>1</v>
      </c>
      <c r="N17" s="160">
        <v>120</v>
      </c>
      <c r="O17" s="160"/>
      <c r="P17" s="161" t="e">
        <f t="shared" si="0"/>
        <v>#DIV/0!</v>
      </c>
      <c r="Q17" s="161">
        <f t="shared" si="1"/>
        <v>0</v>
      </c>
      <c r="R17" s="162">
        <f>IF(N17="nio",0,IF(N17&gt;0,VLOOKUP(G17,'3-Productie normen'!A:P,VLOOKUP(N17,'3-Productie normen'!S:T,2,FALSE),FALSE)))</f>
        <v>0</v>
      </c>
      <c r="S17" s="162">
        <f t="shared" si="2"/>
        <v>0</v>
      </c>
      <c r="T17" s="163" t="str">
        <f>VLOOKUP(G17,'3-Productie normen'!A:P,12,FALSE)</f>
        <v>L</v>
      </c>
      <c r="U17" s="163"/>
      <c r="W17" s="131">
        <f t="shared" si="3"/>
        <v>11520</v>
      </c>
    </row>
    <row r="18" spans="1:23" ht="14.1" customHeight="1">
      <c r="A18" s="144">
        <v>18</v>
      </c>
      <c r="B18" s="157" t="s">
        <v>262</v>
      </c>
      <c r="C18" s="157" t="s">
        <v>262</v>
      </c>
      <c r="D18" s="132" t="s">
        <v>266</v>
      </c>
      <c r="E18" s="621"/>
      <c r="F18" s="130" t="s">
        <v>277</v>
      </c>
      <c r="G18" s="130" t="s">
        <v>274</v>
      </c>
      <c r="H18" s="158" t="s">
        <v>268</v>
      </c>
      <c r="I18" s="159">
        <v>12</v>
      </c>
      <c r="J18" s="509">
        <v>1</v>
      </c>
      <c r="K18" s="509">
        <v>1</v>
      </c>
      <c r="L18" s="509">
        <v>1</v>
      </c>
      <c r="M18" s="509">
        <v>1</v>
      </c>
      <c r="N18" s="160">
        <v>40</v>
      </c>
      <c r="O18" s="160">
        <v>0</v>
      </c>
      <c r="P18" s="161" t="e">
        <f t="shared" si="0"/>
        <v>#DIV/0!</v>
      </c>
      <c r="Q18" s="161">
        <f t="shared" si="1"/>
        <v>0</v>
      </c>
      <c r="R18" s="162">
        <f>IF(N18="nio",0,IF(N18&gt;0,VLOOKUP(G18,'3-Productie normen'!A:P,VLOOKUP(N18,'3-Productie normen'!S:T,2,FALSE),FALSE)))</f>
        <v>0</v>
      </c>
      <c r="S18" s="162">
        <f t="shared" si="2"/>
        <v>0</v>
      </c>
      <c r="T18" s="163" t="str">
        <f>VLOOKUP(G18,'3-Productie normen'!A:P,12,FALSE)</f>
        <v>V</v>
      </c>
      <c r="U18" s="163"/>
      <c r="W18" s="131">
        <f t="shared" si="3"/>
        <v>480</v>
      </c>
    </row>
    <row r="19" spans="1:23" ht="14.1" customHeight="1">
      <c r="A19" s="144">
        <v>19</v>
      </c>
      <c r="B19" s="157" t="s">
        <v>262</v>
      </c>
      <c r="C19" s="157" t="s">
        <v>262</v>
      </c>
      <c r="D19" s="132" t="s">
        <v>266</v>
      </c>
      <c r="E19" s="621">
        <v>74</v>
      </c>
      <c r="F19" s="130" t="s">
        <v>275</v>
      </c>
      <c r="G19" s="130" t="s">
        <v>276</v>
      </c>
      <c r="H19" s="158" t="s">
        <v>268</v>
      </c>
      <c r="I19" s="159">
        <v>79</v>
      </c>
      <c r="J19" s="509">
        <v>1</v>
      </c>
      <c r="K19" s="509">
        <v>1</v>
      </c>
      <c r="L19" s="509">
        <v>1</v>
      </c>
      <c r="M19" s="509">
        <v>1</v>
      </c>
      <c r="N19" s="160">
        <v>120</v>
      </c>
      <c r="O19" s="160"/>
      <c r="P19" s="161" t="e">
        <f t="shared" si="0"/>
        <v>#DIV/0!</v>
      </c>
      <c r="Q19" s="161">
        <f t="shared" si="1"/>
        <v>0</v>
      </c>
      <c r="R19" s="162">
        <f>IF(N19="nio",0,IF(N19&gt;0,VLOOKUP(G19,'3-Productie normen'!A:P,VLOOKUP(N19,'3-Productie normen'!S:T,2,FALSE),FALSE)))</f>
        <v>0</v>
      </c>
      <c r="S19" s="162">
        <f t="shared" si="2"/>
        <v>0</v>
      </c>
      <c r="T19" s="163" t="str">
        <f>VLOOKUP(G19,'3-Productie normen'!A:P,12,FALSE)</f>
        <v>L</v>
      </c>
      <c r="U19" s="163"/>
      <c r="W19" s="131">
        <f t="shared" si="3"/>
        <v>9480</v>
      </c>
    </row>
    <row r="20" spans="1:23" ht="14.1" customHeight="1">
      <c r="A20" s="144">
        <v>20</v>
      </c>
      <c r="B20" s="157" t="s">
        <v>262</v>
      </c>
      <c r="C20" s="157" t="s">
        <v>262</v>
      </c>
      <c r="D20" s="132" t="s">
        <v>266</v>
      </c>
      <c r="E20" s="621"/>
      <c r="F20" s="130" t="s">
        <v>278</v>
      </c>
      <c r="G20" s="130" t="s">
        <v>228</v>
      </c>
      <c r="H20" s="158" t="s">
        <v>268</v>
      </c>
      <c r="I20" s="159">
        <v>11</v>
      </c>
      <c r="J20" s="509">
        <v>1</v>
      </c>
      <c r="K20" s="509">
        <v>1</v>
      </c>
      <c r="L20" s="509">
        <v>1</v>
      </c>
      <c r="M20" s="509">
        <v>1</v>
      </c>
      <c r="N20" s="160">
        <v>80</v>
      </c>
      <c r="O20" s="160"/>
      <c r="P20" s="161" t="e">
        <f t="shared" si="0"/>
        <v>#DIV/0!</v>
      </c>
      <c r="Q20" s="161">
        <f t="shared" si="1"/>
        <v>0</v>
      </c>
      <c r="R20" s="162">
        <f>IF(N20="nio",0,IF(N20&gt;0,VLOOKUP(G20,'3-Productie normen'!A:P,VLOOKUP(N20,'3-Productie normen'!S:T,2,FALSE),FALSE)))</f>
        <v>0</v>
      </c>
      <c r="S20" s="162">
        <f t="shared" si="2"/>
        <v>0</v>
      </c>
      <c r="T20" s="163" t="str">
        <f>VLOOKUP(G20,'3-Productie normen'!A:P,12,FALSE)</f>
        <v>B</v>
      </c>
      <c r="U20" s="163"/>
      <c r="W20" s="131">
        <f t="shared" si="3"/>
        <v>880</v>
      </c>
    </row>
    <row r="21" spans="1:23" ht="14.1" customHeight="1">
      <c r="A21" s="144">
        <v>21</v>
      </c>
      <c r="B21" s="157" t="s">
        <v>262</v>
      </c>
      <c r="C21" s="157" t="s">
        <v>262</v>
      </c>
      <c r="D21" s="132" t="s">
        <v>266</v>
      </c>
      <c r="E21" s="621">
        <v>76</v>
      </c>
      <c r="F21" s="130" t="s">
        <v>280</v>
      </c>
      <c r="G21" s="130" t="s">
        <v>276</v>
      </c>
      <c r="H21" s="158" t="s">
        <v>268</v>
      </c>
      <c r="I21" s="159">
        <v>106</v>
      </c>
      <c r="J21" s="509">
        <v>1</v>
      </c>
      <c r="K21" s="509">
        <v>1</v>
      </c>
      <c r="L21" s="509">
        <v>1</v>
      </c>
      <c r="M21" s="509">
        <v>1</v>
      </c>
      <c r="N21" s="160">
        <v>120</v>
      </c>
      <c r="O21" s="160"/>
      <c r="P21" s="161" t="e">
        <f t="shared" si="0"/>
        <v>#DIV/0!</v>
      </c>
      <c r="Q21" s="161">
        <f t="shared" si="1"/>
        <v>0</v>
      </c>
      <c r="R21" s="162">
        <f>IF(N21="nio",0,IF(N21&gt;0,VLOOKUP(G21,'3-Productie normen'!A:P,VLOOKUP(N21,'3-Productie normen'!S:T,2,FALSE),FALSE)))</f>
        <v>0</v>
      </c>
      <c r="S21" s="162">
        <f t="shared" si="2"/>
        <v>0</v>
      </c>
      <c r="T21" s="163" t="str">
        <f>VLOOKUP(G21,'3-Productie normen'!A:P,12,FALSE)</f>
        <v>L</v>
      </c>
      <c r="U21" s="163"/>
      <c r="W21" s="131">
        <f t="shared" si="3"/>
        <v>12720</v>
      </c>
    </row>
    <row r="22" spans="1:23" ht="14.1" customHeight="1">
      <c r="A22" s="144">
        <v>22</v>
      </c>
      <c r="B22" s="157" t="s">
        <v>262</v>
      </c>
      <c r="C22" s="157" t="s">
        <v>262</v>
      </c>
      <c r="D22" s="132" t="s">
        <v>266</v>
      </c>
      <c r="E22" s="621"/>
      <c r="F22" s="130" t="s">
        <v>279</v>
      </c>
      <c r="G22" s="130" t="s">
        <v>274</v>
      </c>
      <c r="H22" s="158" t="s">
        <v>268</v>
      </c>
      <c r="I22" s="159">
        <v>12</v>
      </c>
      <c r="J22" s="509">
        <v>1</v>
      </c>
      <c r="K22" s="509">
        <v>1</v>
      </c>
      <c r="L22" s="509">
        <v>1</v>
      </c>
      <c r="M22" s="509">
        <v>1</v>
      </c>
      <c r="N22" s="160">
        <v>40</v>
      </c>
      <c r="O22" s="160"/>
      <c r="P22" s="161" t="e">
        <f t="shared" si="0"/>
        <v>#DIV/0!</v>
      </c>
      <c r="Q22" s="161">
        <f t="shared" si="1"/>
        <v>0</v>
      </c>
      <c r="R22" s="162">
        <f>IF(N22="nio",0,IF(N22&gt;0,VLOOKUP(G22,'3-Productie normen'!A:P,VLOOKUP(N22,'3-Productie normen'!S:T,2,FALSE),FALSE)))</f>
        <v>0</v>
      </c>
      <c r="S22" s="162">
        <f t="shared" si="2"/>
        <v>0</v>
      </c>
      <c r="T22" s="163" t="str">
        <f>VLOOKUP(G22,'3-Productie normen'!A:P,12,FALSE)</f>
        <v>V</v>
      </c>
      <c r="U22" s="163"/>
      <c r="W22" s="131">
        <f t="shared" si="3"/>
        <v>480</v>
      </c>
    </row>
    <row r="23" spans="1:23" ht="14.1" customHeight="1">
      <c r="A23" s="144">
        <v>23</v>
      </c>
      <c r="B23" s="157" t="s">
        <v>262</v>
      </c>
      <c r="C23" s="157" t="s">
        <v>262</v>
      </c>
      <c r="D23" s="132" t="s">
        <v>266</v>
      </c>
      <c r="E23" s="621"/>
      <c r="F23" s="130" t="s">
        <v>278</v>
      </c>
      <c r="G23" s="130" t="s">
        <v>228</v>
      </c>
      <c r="H23" s="158" t="s">
        <v>268</v>
      </c>
      <c r="I23" s="159">
        <v>11</v>
      </c>
      <c r="J23" s="509">
        <v>1</v>
      </c>
      <c r="K23" s="509">
        <v>1</v>
      </c>
      <c r="L23" s="509">
        <v>1</v>
      </c>
      <c r="M23" s="509">
        <v>1</v>
      </c>
      <c r="N23" s="160">
        <v>80</v>
      </c>
      <c r="O23" s="160"/>
      <c r="P23" s="161" t="e">
        <f t="shared" si="0"/>
        <v>#DIV/0!</v>
      </c>
      <c r="Q23" s="161">
        <f t="shared" si="1"/>
        <v>0</v>
      </c>
      <c r="R23" s="162">
        <f>IF(N23="nio",0,IF(N23&gt;0,VLOOKUP(G23,'3-Productie normen'!A:P,VLOOKUP(N23,'3-Productie normen'!S:T,2,FALSE),FALSE)))</f>
        <v>0</v>
      </c>
      <c r="S23" s="162">
        <f t="shared" si="2"/>
        <v>0</v>
      </c>
      <c r="T23" s="163" t="str">
        <f>VLOOKUP(G23,'3-Productie normen'!A:P,12,FALSE)</f>
        <v>B</v>
      </c>
      <c r="U23" s="163"/>
      <c r="W23" s="131">
        <f t="shared" si="3"/>
        <v>880</v>
      </c>
    </row>
    <row r="24" spans="1:23" ht="14.1" customHeight="1">
      <c r="A24" s="144">
        <v>24</v>
      </c>
      <c r="B24" s="157" t="s">
        <v>262</v>
      </c>
      <c r="C24" s="157" t="s">
        <v>262</v>
      </c>
      <c r="D24" s="132" t="s">
        <v>266</v>
      </c>
      <c r="E24" s="621"/>
      <c r="F24" s="157" t="s">
        <v>455</v>
      </c>
      <c r="G24" s="157" t="s">
        <v>274</v>
      </c>
      <c r="H24" s="158" t="s">
        <v>268</v>
      </c>
      <c r="I24" s="169">
        <v>23</v>
      </c>
      <c r="J24" s="509">
        <v>1</v>
      </c>
      <c r="K24" s="509">
        <v>1</v>
      </c>
      <c r="L24" s="509">
        <v>1</v>
      </c>
      <c r="M24" s="509">
        <v>1</v>
      </c>
      <c r="N24" s="160" t="s">
        <v>115</v>
      </c>
      <c r="O24" s="160"/>
      <c r="P24" s="161">
        <f t="shared" si="0"/>
        <v>0</v>
      </c>
      <c r="Q24" s="161">
        <f t="shared" si="1"/>
        <v>0</v>
      </c>
      <c r="R24" s="162">
        <f>IF(N24="nio",0,IF(N24&gt;0,VLOOKUP(G24,'3-Productie normen'!A:P,VLOOKUP(N24,'3-Productie normen'!S:T,2,FALSE),FALSE)))</f>
        <v>0</v>
      </c>
      <c r="S24" s="162">
        <f t="shared" si="2"/>
        <v>0</v>
      </c>
      <c r="T24" s="163" t="str">
        <f>VLOOKUP(G24,'3-Productie normen'!A:P,12,FALSE)</f>
        <v>V</v>
      </c>
      <c r="U24" s="163"/>
      <c r="W24" s="131">
        <f t="shared" si="3"/>
        <v>0</v>
      </c>
    </row>
    <row r="25" spans="1:23" ht="14.1" customHeight="1">
      <c r="A25" s="144">
        <v>25</v>
      </c>
      <c r="B25" s="157" t="s">
        <v>262</v>
      </c>
      <c r="C25" s="157" t="s">
        <v>262</v>
      </c>
      <c r="D25" s="132" t="s">
        <v>266</v>
      </c>
      <c r="E25" s="621"/>
      <c r="F25" s="158" t="s">
        <v>282</v>
      </c>
      <c r="G25" s="158" t="s">
        <v>229</v>
      </c>
      <c r="H25" s="158" t="s">
        <v>453</v>
      </c>
      <c r="I25" s="169">
        <v>36</v>
      </c>
      <c r="J25" s="509">
        <v>1</v>
      </c>
      <c r="K25" s="509">
        <v>1</v>
      </c>
      <c r="L25" s="509">
        <v>1</v>
      </c>
      <c r="M25" s="509">
        <v>1</v>
      </c>
      <c r="N25" s="160">
        <v>200</v>
      </c>
      <c r="O25" s="160"/>
      <c r="P25" s="161" t="e">
        <f t="shared" si="0"/>
        <v>#DIV/0!</v>
      </c>
      <c r="Q25" s="161">
        <f t="shared" si="1"/>
        <v>0</v>
      </c>
      <c r="R25" s="162">
        <f>IF(N25="nio",0,IF(N25&gt;0,VLOOKUP(G25,'3-Productie normen'!A:P,VLOOKUP(N25,'3-Productie normen'!S:T,2,FALSE),FALSE)))</f>
        <v>0</v>
      </c>
      <c r="S25" s="162">
        <f t="shared" si="2"/>
        <v>0</v>
      </c>
      <c r="T25" s="163" t="str">
        <f>VLOOKUP(G25,'3-Productie normen'!A:P,12,FALSE)</f>
        <v>V</v>
      </c>
      <c r="U25" s="163"/>
      <c r="W25" s="131">
        <f t="shared" si="3"/>
        <v>7200</v>
      </c>
    </row>
    <row r="26" spans="1:23" ht="14.1" customHeight="1">
      <c r="A26" s="144">
        <v>26</v>
      </c>
      <c r="B26" s="157" t="s">
        <v>262</v>
      </c>
      <c r="C26" s="157" t="s">
        <v>262</v>
      </c>
      <c r="D26" s="132" t="s">
        <v>266</v>
      </c>
      <c r="E26" s="621"/>
      <c r="F26" s="158" t="s">
        <v>283</v>
      </c>
      <c r="G26" s="157" t="s">
        <v>284</v>
      </c>
      <c r="H26" s="158" t="s">
        <v>285</v>
      </c>
      <c r="I26" s="169">
        <v>1</v>
      </c>
      <c r="J26" s="509">
        <v>1</v>
      </c>
      <c r="K26" s="509">
        <v>1</v>
      </c>
      <c r="L26" s="509">
        <v>1</v>
      </c>
      <c r="M26" s="509">
        <v>1</v>
      </c>
      <c r="N26" s="160">
        <v>200</v>
      </c>
      <c r="O26" s="160"/>
      <c r="P26" s="161" t="e">
        <f t="shared" si="0"/>
        <v>#DIV/0!</v>
      </c>
      <c r="Q26" s="161">
        <f t="shared" si="1"/>
        <v>0</v>
      </c>
      <c r="R26" s="162">
        <f>IF(N26="nio",0,IF(N26&gt;0,VLOOKUP(G26,'3-Productie normen'!A:P,VLOOKUP(N26,'3-Productie normen'!S:T,2,FALSE),FALSE)))</f>
        <v>0</v>
      </c>
      <c r="S26" s="162">
        <f t="shared" si="2"/>
        <v>0</v>
      </c>
      <c r="T26" s="163" t="str">
        <f>VLOOKUP(G26,'3-Productie normen'!A:P,12,FALSE)</f>
        <v>V</v>
      </c>
      <c r="U26" s="163"/>
      <c r="W26" s="131">
        <f t="shared" si="3"/>
        <v>200</v>
      </c>
    </row>
    <row r="27" spans="1:23" ht="14.1" customHeight="1">
      <c r="A27" s="144">
        <v>27</v>
      </c>
      <c r="B27" s="157" t="s">
        <v>262</v>
      </c>
      <c r="C27" s="157" t="s">
        <v>262</v>
      </c>
      <c r="D27" s="132" t="s">
        <v>266</v>
      </c>
      <c r="E27" s="621">
        <v>71</v>
      </c>
      <c r="F27" s="158" t="s">
        <v>347</v>
      </c>
      <c r="G27" s="130" t="s">
        <v>276</v>
      </c>
      <c r="H27" s="158" t="s">
        <v>285</v>
      </c>
      <c r="I27" s="169">
        <v>54</v>
      </c>
      <c r="J27" s="509">
        <v>1</v>
      </c>
      <c r="K27" s="509">
        <v>1</v>
      </c>
      <c r="L27" s="509">
        <v>1</v>
      </c>
      <c r="M27" s="509">
        <v>1</v>
      </c>
      <c r="N27" s="160">
        <v>120</v>
      </c>
      <c r="O27" s="160"/>
      <c r="P27" s="161" t="e">
        <f t="shared" si="0"/>
        <v>#DIV/0!</v>
      </c>
      <c r="Q27" s="161">
        <f t="shared" si="1"/>
        <v>0</v>
      </c>
      <c r="R27" s="162">
        <f>IF(N27="nio",0,IF(N27&gt;0,VLOOKUP(G27,'3-Productie normen'!A:P,VLOOKUP(N27,'3-Productie normen'!S:T,2,FALSE),FALSE)))</f>
        <v>0</v>
      </c>
      <c r="S27" s="162">
        <f t="shared" si="2"/>
        <v>0</v>
      </c>
      <c r="T27" s="163" t="str">
        <f>VLOOKUP(G27,'3-Productie normen'!A:P,12,FALSE)</f>
        <v>L</v>
      </c>
      <c r="U27" s="163"/>
      <c r="W27" s="131">
        <f t="shared" si="3"/>
        <v>6480</v>
      </c>
    </row>
    <row r="28" spans="1:23" ht="14.1" customHeight="1">
      <c r="A28" s="144">
        <v>28</v>
      </c>
      <c r="B28" s="157" t="s">
        <v>262</v>
      </c>
      <c r="C28" s="157" t="s">
        <v>262</v>
      </c>
      <c r="D28" s="132" t="s">
        <v>266</v>
      </c>
      <c r="E28" s="621">
        <v>73</v>
      </c>
      <c r="F28" s="158" t="s">
        <v>347</v>
      </c>
      <c r="G28" s="130" t="s">
        <v>276</v>
      </c>
      <c r="H28" s="158" t="s">
        <v>285</v>
      </c>
      <c r="I28" s="169">
        <v>54</v>
      </c>
      <c r="J28" s="509">
        <v>1</v>
      </c>
      <c r="K28" s="509">
        <v>1</v>
      </c>
      <c r="L28" s="509">
        <v>1</v>
      </c>
      <c r="M28" s="509">
        <v>1</v>
      </c>
      <c r="N28" s="160">
        <v>120</v>
      </c>
      <c r="O28" s="160"/>
      <c r="P28" s="161" t="e">
        <f t="shared" si="0"/>
        <v>#DIV/0!</v>
      </c>
      <c r="Q28" s="161">
        <f t="shared" si="1"/>
        <v>0</v>
      </c>
      <c r="R28" s="162">
        <f>IF(N28="nio",0,IF(N28&gt;0,VLOOKUP(G28,'3-Productie normen'!A:P,VLOOKUP(N28,'3-Productie normen'!S:T,2,FALSE),FALSE)))</f>
        <v>0</v>
      </c>
      <c r="S28" s="162">
        <f t="shared" si="2"/>
        <v>0</v>
      </c>
      <c r="T28" s="163" t="str">
        <f>VLOOKUP(G28,'3-Productie normen'!A:P,12,FALSE)</f>
        <v>L</v>
      </c>
      <c r="U28" s="163"/>
      <c r="W28" s="131">
        <f t="shared" si="3"/>
        <v>6480</v>
      </c>
    </row>
    <row r="29" spans="1:23" ht="14.1" customHeight="1">
      <c r="A29" s="144">
        <v>29</v>
      </c>
      <c r="B29" s="157" t="s">
        <v>262</v>
      </c>
      <c r="C29" s="157" t="s">
        <v>262</v>
      </c>
      <c r="D29" s="132" t="s">
        <v>266</v>
      </c>
      <c r="E29" s="621">
        <v>75</v>
      </c>
      <c r="F29" s="165" t="s">
        <v>347</v>
      </c>
      <c r="G29" s="130" t="s">
        <v>276</v>
      </c>
      <c r="H29" s="158" t="s">
        <v>285</v>
      </c>
      <c r="I29" s="169">
        <v>54</v>
      </c>
      <c r="J29" s="509">
        <v>1</v>
      </c>
      <c r="K29" s="509">
        <v>1</v>
      </c>
      <c r="L29" s="509">
        <v>1</v>
      </c>
      <c r="M29" s="509">
        <v>1</v>
      </c>
      <c r="N29" s="160">
        <v>120</v>
      </c>
      <c r="O29" s="160"/>
      <c r="P29" s="161" t="e">
        <f t="shared" si="0"/>
        <v>#DIV/0!</v>
      </c>
      <c r="Q29" s="161">
        <f t="shared" si="1"/>
        <v>0</v>
      </c>
      <c r="R29" s="162">
        <f>IF(N29="nio",0,IF(N29&gt;0,VLOOKUP(G29,'3-Productie normen'!A:P,VLOOKUP(N29,'3-Productie normen'!S:T,2,FALSE),FALSE)))</f>
        <v>0</v>
      </c>
      <c r="S29" s="162">
        <f t="shared" si="2"/>
        <v>0</v>
      </c>
      <c r="T29" s="163" t="str">
        <f>VLOOKUP(G29,'3-Productie normen'!A:P,12,FALSE)</f>
        <v>L</v>
      </c>
      <c r="U29" s="163"/>
      <c r="W29" s="131">
        <f t="shared" si="3"/>
        <v>6480</v>
      </c>
    </row>
    <row r="30" spans="1:23" ht="14.1" customHeight="1">
      <c r="A30" s="144">
        <v>30</v>
      </c>
      <c r="B30" s="157" t="s">
        <v>262</v>
      </c>
      <c r="C30" s="157" t="s">
        <v>262</v>
      </c>
      <c r="D30" s="132" t="s">
        <v>266</v>
      </c>
      <c r="E30" s="621">
        <v>77</v>
      </c>
      <c r="F30" s="166" t="s">
        <v>347</v>
      </c>
      <c r="G30" s="130" t="s">
        <v>276</v>
      </c>
      <c r="H30" s="167" t="s">
        <v>285</v>
      </c>
      <c r="I30" s="169">
        <v>54</v>
      </c>
      <c r="J30" s="509">
        <v>1</v>
      </c>
      <c r="K30" s="509">
        <v>1</v>
      </c>
      <c r="L30" s="509">
        <v>1</v>
      </c>
      <c r="M30" s="509">
        <v>1</v>
      </c>
      <c r="N30" s="160">
        <v>120</v>
      </c>
      <c r="O30" s="160"/>
      <c r="P30" s="161" t="e">
        <f t="shared" si="0"/>
        <v>#DIV/0!</v>
      </c>
      <c r="Q30" s="161">
        <f t="shared" si="1"/>
        <v>0</v>
      </c>
      <c r="R30" s="162">
        <f>IF(N30="nio",0,IF(N30&gt;0,VLOOKUP(G30,'3-Productie normen'!A:P,VLOOKUP(N30,'3-Productie normen'!S:T,2,FALSE),FALSE)))</f>
        <v>0</v>
      </c>
      <c r="S30" s="162">
        <f t="shared" si="2"/>
        <v>0</v>
      </c>
      <c r="T30" s="163" t="str">
        <f>VLOOKUP(G30,'3-Productie normen'!A:P,12,FALSE)</f>
        <v>L</v>
      </c>
      <c r="U30" s="163"/>
      <c r="W30" s="131">
        <f t="shared" si="3"/>
        <v>6480</v>
      </c>
    </row>
    <row r="31" spans="1:23" ht="14.1" customHeight="1">
      <c r="A31" s="144">
        <v>31</v>
      </c>
      <c r="B31" s="157" t="s">
        <v>262</v>
      </c>
      <c r="C31" s="157" t="s">
        <v>262</v>
      </c>
      <c r="D31" s="170" t="s">
        <v>266</v>
      </c>
      <c r="E31" s="622">
        <v>79</v>
      </c>
      <c r="F31" s="168" t="s">
        <v>347</v>
      </c>
      <c r="G31" s="130" t="s">
        <v>276</v>
      </c>
      <c r="H31" s="158" t="s">
        <v>285</v>
      </c>
      <c r="I31" s="169">
        <v>54</v>
      </c>
      <c r="J31" s="509">
        <v>1</v>
      </c>
      <c r="K31" s="509">
        <v>1</v>
      </c>
      <c r="L31" s="509">
        <v>1</v>
      </c>
      <c r="M31" s="509">
        <v>1</v>
      </c>
      <c r="N31" s="160">
        <v>120</v>
      </c>
      <c r="O31" s="160"/>
      <c r="P31" s="161" t="e">
        <f t="shared" si="0"/>
        <v>#DIV/0!</v>
      </c>
      <c r="Q31" s="161">
        <f t="shared" si="1"/>
        <v>0</v>
      </c>
      <c r="R31" s="162">
        <f>IF(N31="nio",0,IF(N31&gt;0,VLOOKUP(G31,'3-Productie normen'!A:P,VLOOKUP(N31,'3-Productie normen'!S:T,2,FALSE),FALSE)))</f>
        <v>0</v>
      </c>
      <c r="S31" s="162">
        <f t="shared" si="2"/>
        <v>0</v>
      </c>
      <c r="T31" s="163" t="str">
        <f>VLOOKUP(G31,'3-Productie normen'!A:P,12,FALSE)</f>
        <v>L</v>
      </c>
      <c r="U31" s="163"/>
      <c r="W31" s="131">
        <f t="shared" si="3"/>
        <v>6480</v>
      </c>
    </row>
    <row r="32" spans="1:23" ht="14.1" customHeight="1">
      <c r="A32" s="144">
        <v>32</v>
      </c>
      <c r="B32" s="157" t="s">
        <v>262</v>
      </c>
      <c r="C32" s="157" t="s">
        <v>262</v>
      </c>
      <c r="D32" s="132" t="s">
        <v>266</v>
      </c>
      <c r="E32" s="621">
        <v>81</v>
      </c>
      <c r="F32" s="158" t="s">
        <v>347</v>
      </c>
      <c r="G32" s="130" t="s">
        <v>276</v>
      </c>
      <c r="H32" s="158" t="s">
        <v>285</v>
      </c>
      <c r="I32" s="169">
        <v>54</v>
      </c>
      <c r="J32" s="509">
        <v>1</v>
      </c>
      <c r="K32" s="509">
        <v>1</v>
      </c>
      <c r="L32" s="509">
        <v>1</v>
      </c>
      <c r="M32" s="509">
        <v>1</v>
      </c>
      <c r="N32" s="160">
        <v>120</v>
      </c>
      <c r="O32" s="160"/>
      <c r="P32" s="161" t="e">
        <f t="shared" si="0"/>
        <v>#DIV/0!</v>
      </c>
      <c r="Q32" s="161">
        <f t="shared" si="1"/>
        <v>0</v>
      </c>
      <c r="R32" s="162">
        <f>IF(N32="nio",0,IF(N32&gt;0,VLOOKUP(G32,'3-Productie normen'!A:P,VLOOKUP(N32,'3-Productie normen'!S:T,2,FALSE),FALSE)))</f>
        <v>0</v>
      </c>
      <c r="S32" s="162">
        <f t="shared" si="2"/>
        <v>0</v>
      </c>
      <c r="T32" s="163" t="str">
        <f>VLOOKUP(G32,'3-Productie normen'!A:P,12,FALSE)</f>
        <v>L</v>
      </c>
      <c r="U32" s="163"/>
      <c r="W32" s="131">
        <f t="shared" si="3"/>
        <v>6480</v>
      </c>
    </row>
    <row r="33" spans="1:23" ht="14.1" customHeight="1">
      <c r="A33" s="144">
        <v>33</v>
      </c>
      <c r="B33" s="157" t="s">
        <v>262</v>
      </c>
      <c r="C33" s="157" t="s">
        <v>262</v>
      </c>
      <c r="D33" s="132" t="s">
        <v>266</v>
      </c>
      <c r="E33" s="621"/>
      <c r="F33" s="130" t="s">
        <v>457</v>
      </c>
      <c r="G33" s="130" t="s">
        <v>229</v>
      </c>
      <c r="H33" s="158" t="s">
        <v>285</v>
      </c>
      <c r="I33" s="169">
        <v>86</v>
      </c>
      <c r="J33" s="509">
        <v>1</v>
      </c>
      <c r="K33" s="509">
        <v>1</v>
      </c>
      <c r="L33" s="509">
        <v>1</v>
      </c>
      <c r="M33" s="509">
        <v>1</v>
      </c>
      <c r="N33" s="160">
        <v>200</v>
      </c>
      <c r="O33" s="160"/>
      <c r="P33" s="161" t="e">
        <f t="shared" si="0"/>
        <v>#DIV/0!</v>
      </c>
      <c r="Q33" s="161">
        <f t="shared" si="1"/>
        <v>0</v>
      </c>
      <c r="R33" s="162">
        <f>IF(N33="nio",0,IF(N33&gt;0,VLOOKUP(G33,'3-Productie normen'!A:P,VLOOKUP(N33,'3-Productie normen'!S:T,2,FALSE),FALSE)))</f>
        <v>0</v>
      </c>
      <c r="S33" s="162">
        <f t="shared" si="2"/>
        <v>0</v>
      </c>
      <c r="T33" s="163" t="str">
        <f>VLOOKUP(G33,'3-Productie normen'!A:P,12,FALSE)</f>
        <v>V</v>
      </c>
      <c r="U33" s="163"/>
      <c r="W33" s="131">
        <f t="shared" si="3"/>
        <v>17200</v>
      </c>
    </row>
    <row r="34" spans="1:23" ht="14.1" customHeight="1">
      <c r="A34" s="144">
        <v>34</v>
      </c>
      <c r="B34" s="157" t="s">
        <v>262</v>
      </c>
      <c r="C34" s="157" t="s">
        <v>262</v>
      </c>
      <c r="D34" s="132" t="s">
        <v>266</v>
      </c>
      <c r="E34" s="621"/>
      <c r="F34" s="130" t="s">
        <v>267</v>
      </c>
      <c r="G34" s="130" t="s">
        <v>229</v>
      </c>
      <c r="H34" s="158" t="s">
        <v>310</v>
      </c>
      <c r="I34" s="169">
        <v>73</v>
      </c>
      <c r="J34" s="509">
        <v>1</v>
      </c>
      <c r="K34" s="509">
        <v>1</v>
      </c>
      <c r="L34" s="509">
        <v>1</v>
      </c>
      <c r="M34" s="509">
        <v>1</v>
      </c>
      <c r="N34" s="160">
        <v>200</v>
      </c>
      <c r="O34" s="160"/>
      <c r="P34" s="161" t="e">
        <f t="shared" si="0"/>
        <v>#DIV/0!</v>
      </c>
      <c r="Q34" s="161">
        <f t="shared" si="1"/>
        <v>0</v>
      </c>
      <c r="R34" s="162">
        <f>IF(N34="nio",0,IF(N34&gt;0,VLOOKUP(G34,'3-Productie normen'!A:P,VLOOKUP(N34,'3-Productie normen'!S:T,2,FALSE),FALSE)))</f>
        <v>0</v>
      </c>
      <c r="S34" s="162">
        <f t="shared" si="2"/>
        <v>0</v>
      </c>
      <c r="T34" s="163" t="str">
        <f>VLOOKUP(G34,'3-Productie normen'!A:P,12,FALSE)</f>
        <v>V</v>
      </c>
      <c r="U34" s="163"/>
      <c r="W34" s="131">
        <f t="shared" si="3"/>
        <v>14600</v>
      </c>
    </row>
    <row r="35" spans="1:23" ht="14.1" customHeight="1">
      <c r="A35" s="144">
        <v>35</v>
      </c>
      <c r="B35" s="157" t="s">
        <v>262</v>
      </c>
      <c r="C35" s="157" t="s">
        <v>262</v>
      </c>
      <c r="D35" s="132" t="s">
        <v>266</v>
      </c>
      <c r="E35" s="621"/>
      <c r="F35" s="130" t="s">
        <v>286</v>
      </c>
      <c r="G35" s="130" t="s">
        <v>17</v>
      </c>
      <c r="H35" s="158" t="s">
        <v>268</v>
      </c>
      <c r="I35" s="169">
        <v>33</v>
      </c>
      <c r="J35" s="509">
        <v>1</v>
      </c>
      <c r="K35" s="509">
        <v>1</v>
      </c>
      <c r="L35" s="509">
        <v>1</v>
      </c>
      <c r="M35" s="509">
        <v>1</v>
      </c>
      <c r="N35" s="160">
        <v>200</v>
      </c>
      <c r="O35" s="160">
        <v>200</v>
      </c>
      <c r="P35" s="161" t="e">
        <f t="shared" si="0"/>
        <v>#DIV/0!</v>
      </c>
      <c r="Q35" s="161" t="e">
        <f t="shared" si="1"/>
        <v>#DIV/0!</v>
      </c>
      <c r="R35" s="162">
        <f>IF(N35="nio",0,IF(N35&gt;0,VLOOKUP(G35,'3-Productie normen'!A:P,VLOOKUP(N35,'3-Productie normen'!S:T,2,FALSE),FALSE)))</f>
        <v>0</v>
      </c>
      <c r="S35" s="162">
        <f t="shared" si="2"/>
        <v>0</v>
      </c>
      <c r="T35" s="163" t="str">
        <f>VLOOKUP(G35,'3-Productie normen'!A:P,12,FALSE)</f>
        <v>S</v>
      </c>
      <c r="U35" s="163"/>
      <c r="W35" s="131">
        <f t="shared" si="3"/>
        <v>13200</v>
      </c>
    </row>
    <row r="36" spans="1:23" ht="14.1" customHeight="1">
      <c r="A36" s="144">
        <v>36</v>
      </c>
      <c r="B36" s="157" t="s">
        <v>262</v>
      </c>
      <c r="C36" s="157" t="s">
        <v>262</v>
      </c>
      <c r="D36" s="132" t="s">
        <v>266</v>
      </c>
      <c r="E36" s="621"/>
      <c r="F36" s="130" t="s">
        <v>287</v>
      </c>
      <c r="G36" s="130" t="s">
        <v>17</v>
      </c>
      <c r="H36" s="158" t="s">
        <v>268</v>
      </c>
      <c r="I36" s="169">
        <v>1</v>
      </c>
      <c r="J36" s="509">
        <v>1</v>
      </c>
      <c r="K36" s="509">
        <v>1</v>
      </c>
      <c r="L36" s="509">
        <v>1</v>
      </c>
      <c r="M36" s="509">
        <v>1</v>
      </c>
      <c r="N36" s="160">
        <v>200</v>
      </c>
      <c r="O36" s="160">
        <v>200</v>
      </c>
      <c r="P36" s="161" t="e">
        <f t="shared" si="0"/>
        <v>#DIV/0!</v>
      </c>
      <c r="Q36" s="161" t="e">
        <f t="shared" si="1"/>
        <v>#DIV/0!</v>
      </c>
      <c r="R36" s="162">
        <f>IF(N36="nio",0,IF(N36&gt;0,VLOOKUP(G36,'3-Productie normen'!A:P,VLOOKUP(N36,'3-Productie normen'!S:T,2,FALSE),FALSE)))</f>
        <v>0</v>
      </c>
      <c r="S36" s="162">
        <f t="shared" si="2"/>
        <v>0</v>
      </c>
      <c r="T36" s="163" t="str">
        <f>VLOOKUP(G36,'3-Productie normen'!A:P,12,FALSE)</f>
        <v>S</v>
      </c>
      <c r="U36" s="163"/>
      <c r="W36" s="131">
        <f t="shared" si="3"/>
        <v>400</v>
      </c>
    </row>
    <row r="37" spans="1:23" ht="14.1" customHeight="1">
      <c r="A37" s="144">
        <v>37</v>
      </c>
      <c r="B37" s="157" t="s">
        <v>262</v>
      </c>
      <c r="C37" s="157" t="s">
        <v>262</v>
      </c>
      <c r="D37" s="132" t="s">
        <v>266</v>
      </c>
      <c r="E37" s="621"/>
      <c r="F37" s="130" t="s">
        <v>288</v>
      </c>
      <c r="G37" s="130" t="s">
        <v>17</v>
      </c>
      <c r="H37" s="158" t="s">
        <v>268</v>
      </c>
      <c r="I37" s="169">
        <v>32</v>
      </c>
      <c r="J37" s="509">
        <v>1</v>
      </c>
      <c r="K37" s="509">
        <v>1</v>
      </c>
      <c r="L37" s="509">
        <v>1</v>
      </c>
      <c r="M37" s="509">
        <v>1</v>
      </c>
      <c r="N37" s="160">
        <v>200</v>
      </c>
      <c r="O37" s="160">
        <v>200</v>
      </c>
      <c r="P37" s="161" t="e">
        <f t="shared" si="0"/>
        <v>#DIV/0!</v>
      </c>
      <c r="Q37" s="161" t="e">
        <f t="shared" si="1"/>
        <v>#DIV/0!</v>
      </c>
      <c r="R37" s="162">
        <f>IF(N37="nio",0,IF(N37&gt;0,VLOOKUP(G37,'3-Productie normen'!A:P,VLOOKUP(N37,'3-Productie normen'!S:T,2,FALSE),FALSE)))</f>
        <v>0</v>
      </c>
      <c r="S37" s="162">
        <f t="shared" si="2"/>
        <v>0</v>
      </c>
      <c r="T37" s="163" t="str">
        <f>VLOOKUP(G37,'3-Productie normen'!A:P,12,FALSE)</f>
        <v>S</v>
      </c>
      <c r="U37" s="163"/>
      <c r="W37" s="131">
        <f t="shared" si="3"/>
        <v>12800</v>
      </c>
    </row>
    <row r="38" spans="1:23" ht="14.1" customHeight="1">
      <c r="A38" s="144">
        <v>38</v>
      </c>
      <c r="B38" s="157" t="s">
        <v>262</v>
      </c>
      <c r="C38" s="157" t="s">
        <v>262</v>
      </c>
      <c r="D38" s="132" t="s">
        <v>266</v>
      </c>
      <c r="E38" s="621"/>
      <c r="F38" s="130" t="s">
        <v>287</v>
      </c>
      <c r="G38" s="130" t="s">
        <v>17</v>
      </c>
      <c r="H38" s="158" t="s">
        <v>268</v>
      </c>
      <c r="I38" s="169">
        <v>1</v>
      </c>
      <c r="J38" s="509">
        <v>1</v>
      </c>
      <c r="K38" s="509">
        <v>1</v>
      </c>
      <c r="L38" s="509">
        <v>1</v>
      </c>
      <c r="M38" s="509">
        <v>1</v>
      </c>
      <c r="N38" s="160">
        <v>200</v>
      </c>
      <c r="O38" s="160">
        <v>200</v>
      </c>
      <c r="P38" s="161" t="e">
        <f t="shared" si="0"/>
        <v>#DIV/0!</v>
      </c>
      <c r="Q38" s="161" t="e">
        <f t="shared" si="1"/>
        <v>#DIV/0!</v>
      </c>
      <c r="R38" s="162">
        <f>IF(N38="nio",0,IF(N38&gt;0,VLOOKUP(G38,'3-Productie normen'!A:P,VLOOKUP(N38,'3-Productie normen'!S:T,2,FALSE),FALSE)))</f>
        <v>0</v>
      </c>
      <c r="S38" s="162">
        <f t="shared" si="2"/>
        <v>0</v>
      </c>
      <c r="T38" s="163" t="str">
        <f>VLOOKUP(G38,'3-Productie normen'!A:P,12,FALSE)</f>
        <v>S</v>
      </c>
      <c r="U38" s="163"/>
      <c r="W38" s="131">
        <f t="shared" si="3"/>
        <v>400</v>
      </c>
    </row>
    <row r="39" spans="1:23" ht="14.1" customHeight="1">
      <c r="A39" s="144">
        <v>39</v>
      </c>
      <c r="B39" s="157" t="s">
        <v>262</v>
      </c>
      <c r="C39" s="157" t="s">
        <v>262</v>
      </c>
      <c r="D39" s="132" t="s">
        <v>266</v>
      </c>
      <c r="E39" s="621"/>
      <c r="F39" s="130" t="s">
        <v>289</v>
      </c>
      <c r="G39" s="130" t="s">
        <v>228</v>
      </c>
      <c r="H39" s="158" t="s">
        <v>268</v>
      </c>
      <c r="I39" s="577">
        <v>20</v>
      </c>
      <c r="J39" s="509">
        <v>1</v>
      </c>
      <c r="K39" s="509">
        <v>1</v>
      </c>
      <c r="L39" s="509">
        <v>1</v>
      </c>
      <c r="M39" s="509">
        <v>1</v>
      </c>
      <c r="N39" s="629">
        <v>120</v>
      </c>
      <c r="O39" s="160"/>
      <c r="P39" s="161" t="e">
        <f t="shared" si="0"/>
        <v>#DIV/0!</v>
      </c>
      <c r="Q39" s="161">
        <f t="shared" si="1"/>
        <v>0</v>
      </c>
      <c r="R39" s="162">
        <f>IF(N39="nio",0,IF(N39&gt;0,VLOOKUP(G39,'3-Productie normen'!A:P,VLOOKUP(N39,'3-Productie normen'!S:T,2,FALSE),FALSE)))</f>
        <v>0</v>
      </c>
      <c r="S39" s="162">
        <f t="shared" si="2"/>
        <v>0</v>
      </c>
      <c r="T39" s="163" t="str">
        <f>VLOOKUP(G39,'3-Productie normen'!A:P,12,FALSE)</f>
        <v>B</v>
      </c>
      <c r="U39" s="163"/>
      <c r="W39" s="131">
        <f t="shared" si="3"/>
        <v>2400</v>
      </c>
    </row>
    <row r="40" spans="1:23" ht="14.1" customHeight="1">
      <c r="A40" s="144">
        <v>40</v>
      </c>
      <c r="B40" s="157" t="s">
        <v>262</v>
      </c>
      <c r="C40" s="157" t="s">
        <v>262</v>
      </c>
      <c r="D40" s="132" t="s">
        <v>266</v>
      </c>
      <c r="E40" s="621"/>
      <c r="F40" s="130" t="s">
        <v>290</v>
      </c>
      <c r="G40" s="157" t="s">
        <v>17</v>
      </c>
      <c r="H40" s="158" t="s">
        <v>268</v>
      </c>
      <c r="I40" s="169">
        <v>7</v>
      </c>
      <c r="J40" s="509">
        <v>1</v>
      </c>
      <c r="K40" s="509">
        <v>1</v>
      </c>
      <c r="L40" s="509">
        <v>1</v>
      </c>
      <c r="M40" s="509">
        <v>1</v>
      </c>
      <c r="N40" s="160">
        <v>200</v>
      </c>
      <c r="O40" s="160">
        <v>200</v>
      </c>
      <c r="P40" s="161" t="e">
        <f t="shared" si="0"/>
        <v>#DIV/0!</v>
      </c>
      <c r="Q40" s="161" t="e">
        <f t="shared" si="1"/>
        <v>#DIV/0!</v>
      </c>
      <c r="R40" s="162">
        <f>IF(N40="nio",0,IF(N40&gt;0,VLOOKUP(G40,'3-Productie normen'!A:P,VLOOKUP(N40,'3-Productie normen'!S:T,2,FALSE),FALSE)))</f>
        <v>0</v>
      </c>
      <c r="S40" s="162">
        <f t="shared" si="2"/>
        <v>0</v>
      </c>
      <c r="T40" s="163" t="str">
        <f>VLOOKUP(G40,'3-Productie normen'!A:P,12,FALSE)</f>
        <v>S</v>
      </c>
      <c r="U40" s="163"/>
      <c r="W40" s="131">
        <f t="shared" si="3"/>
        <v>2800</v>
      </c>
    </row>
    <row r="41" spans="1:23" ht="14.1" customHeight="1">
      <c r="A41" s="144">
        <v>41</v>
      </c>
      <c r="B41" s="157" t="s">
        <v>262</v>
      </c>
      <c r="C41" s="157" t="s">
        <v>262</v>
      </c>
      <c r="D41" s="132" t="s">
        <v>266</v>
      </c>
      <c r="E41" s="621"/>
      <c r="F41" s="130" t="s">
        <v>286</v>
      </c>
      <c r="G41" s="130" t="s">
        <v>17</v>
      </c>
      <c r="H41" s="158" t="s">
        <v>268</v>
      </c>
      <c r="I41" s="169">
        <v>32</v>
      </c>
      <c r="J41" s="509">
        <v>1</v>
      </c>
      <c r="K41" s="509">
        <v>1</v>
      </c>
      <c r="L41" s="509">
        <v>1</v>
      </c>
      <c r="M41" s="509">
        <v>1</v>
      </c>
      <c r="N41" s="160">
        <v>200</v>
      </c>
      <c r="O41" s="160">
        <v>200</v>
      </c>
      <c r="P41" s="161" t="e">
        <f t="shared" si="0"/>
        <v>#DIV/0!</v>
      </c>
      <c r="Q41" s="161" t="e">
        <f t="shared" si="1"/>
        <v>#DIV/0!</v>
      </c>
      <c r="R41" s="162">
        <f>IF(N41="nio",0,IF(N41&gt;0,VLOOKUP(G41,'3-Productie normen'!A:P,VLOOKUP(N41,'3-Productie normen'!S:T,2,FALSE),FALSE)))</f>
        <v>0</v>
      </c>
      <c r="S41" s="162">
        <f t="shared" si="2"/>
        <v>0</v>
      </c>
      <c r="T41" s="163" t="str">
        <f>VLOOKUP(G41,'3-Productie normen'!A:P,12,FALSE)</f>
        <v>S</v>
      </c>
      <c r="U41" s="163"/>
      <c r="W41" s="131">
        <f t="shared" si="3"/>
        <v>12800</v>
      </c>
    </row>
    <row r="42" spans="1:23" ht="14.1" customHeight="1">
      <c r="A42" s="144">
        <v>42</v>
      </c>
      <c r="B42" s="157" t="s">
        <v>262</v>
      </c>
      <c r="C42" s="157" t="s">
        <v>262</v>
      </c>
      <c r="D42" s="132" t="s">
        <v>266</v>
      </c>
      <c r="E42" s="621"/>
      <c r="F42" s="130" t="s">
        <v>287</v>
      </c>
      <c r="G42" s="130" t="s">
        <v>17</v>
      </c>
      <c r="H42" s="158" t="s">
        <v>268</v>
      </c>
      <c r="I42" s="169">
        <v>1</v>
      </c>
      <c r="J42" s="509">
        <v>1</v>
      </c>
      <c r="K42" s="509">
        <v>1</v>
      </c>
      <c r="L42" s="509">
        <v>1</v>
      </c>
      <c r="M42" s="509">
        <v>1</v>
      </c>
      <c r="N42" s="160">
        <v>200</v>
      </c>
      <c r="O42" s="160">
        <v>200</v>
      </c>
      <c r="P42" s="161" t="e">
        <f t="shared" si="0"/>
        <v>#DIV/0!</v>
      </c>
      <c r="Q42" s="161" t="e">
        <f t="shared" si="1"/>
        <v>#DIV/0!</v>
      </c>
      <c r="R42" s="162">
        <f>IF(N42="nio",0,IF(N42&gt;0,VLOOKUP(G42,'3-Productie normen'!A:P,VLOOKUP(N42,'3-Productie normen'!S:T,2,FALSE),FALSE)))</f>
        <v>0</v>
      </c>
      <c r="S42" s="162">
        <f t="shared" si="2"/>
        <v>0</v>
      </c>
      <c r="T42" s="163" t="str">
        <f>VLOOKUP(G42,'3-Productie normen'!A:P,12,FALSE)</f>
        <v>S</v>
      </c>
      <c r="U42" s="163"/>
      <c r="W42" s="131">
        <f t="shared" si="3"/>
        <v>400</v>
      </c>
    </row>
    <row r="43" spans="1:23" ht="14.1" customHeight="1">
      <c r="A43" s="144">
        <v>43</v>
      </c>
      <c r="B43" s="157" t="s">
        <v>262</v>
      </c>
      <c r="C43" s="157" t="s">
        <v>262</v>
      </c>
      <c r="D43" s="132" t="s">
        <v>266</v>
      </c>
      <c r="E43" s="621"/>
      <c r="F43" s="130" t="s">
        <v>288</v>
      </c>
      <c r="G43" s="130" t="s">
        <v>17</v>
      </c>
      <c r="H43" s="158" t="s">
        <v>268</v>
      </c>
      <c r="I43" s="169">
        <v>32</v>
      </c>
      <c r="J43" s="509">
        <v>1</v>
      </c>
      <c r="K43" s="509">
        <v>1</v>
      </c>
      <c r="L43" s="509">
        <v>1</v>
      </c>
      <c r="M43" s="509">
        <v>1</v>
      </c>
      <c r="N43" s="160">
        <v>200</v>
      </c>
      <c r="O43" s="160">
        <v>200</v>
      </c>
      <c r="P43" s="161" t="e">
        <f t="shared" si="0"/>
        <v>#DIV/0!</v>
      </c>
      <c r="Q43" s="161" t="e">
        <f t="shared" si="1"/>
        <v>#DIV/0!</v>
      </c>
      <c r="R43" s="162">
        <f>IF(N43="nio",0,IF(N43&gt;0,VLOOKUP(G43,'3-Productie normen'!A:P,VLOOKUP(N43,'3-Productie normen'!S:T,2,FALSE),FALSE)))</f>
        <v>0</v>
      </c>
      <c r="S43" s="162">
        <f t="shared" si="2"/>
        <v>0</v>
      </c>
      <c r="T43" s="163" t="str">
        <f>VLOOKUP(G43,'3-Productie normen'!A:P,12,FALSE)</f>
        <v>S</v>
      </c>
      <c r="U43" s="163"/>
      <c r="W43" s="131">
        <f t="shared" si="3"/>
        <v>12800</v>
      </c>
    </row>
    <row r="44" spans="1:23" ht="14.1" customHeight="1">
      <c r="A44" s="144">
        <v>44</v>
      </c>
      <c r="B44" s="157" t="s">
        <v>262</v>
      </c>
      <c r="C44" s="157" t="s">
        <v>262</v>
      </c>
      <c r="D44" s="132" t="s">
        <v>266</v>
      </c>
      <c r="E44" s="621"/>
      <c r="F44" s="130" t="s">
        <v>287</v>
      </c>
      <c r="G44" s="130" t="s">
        <v>17</v>
      </c>
      <c r="H44" s="158" t="s">
        <v>268</v>
      </c>
      <c r="I44" s="169">
        <v>1</v>
      </c>
      <c r="J44" s="509">
        <v>1</v>
      </c>
      <c r="K44" s="509">
        <v>1</v>
      </c>
      <c r="L44" s="509">
        <v>1</v>
      </c>
      <c r="M44" s="509">
        <v>1</v>
      </c>
      <c r="N44" s="160">
        <v>200</v>
      </c>
      <c r="O44" s="160">
        <v>200</v>
      </c>
      <c r="P44" s="161" t="e">
        <f t="shared" si="0"/>
        <v>#DIV/0!</v>
      </c>
      <c r="Q44" s="161" t="e">
        <f t="shared" si="1"/>
        <v>#DIV/0!</v>
      </c>
      <c r="R44" s="162">
        <f>IF(N44="nio",0,IF(N44&gt;0,VLOOKUP(G44,'3-Productie normen'!A:P,VLOOKUP(N44,'3-Productie normen'!S:T,2,FALSE),FALSE)))</f>
        <v>0</v>
      </c>
      <c r="S44" s="162">
        <f t="shared" si="2"/>
        <v>0</v>
      </c>
      <c r="T44" s="163" t="str">
        <f>VLOOKUP(G44,'3-Productie normen'!A:P,12,FALSE)</f>
        <v>S</v>
      </c>
      <c r="U44" s="163"/>
      <c r="W44" s="131">
        <f t="shared" si="3"/>
        <v>400</v>
      </c>
    </row>
    <row r="45" spans="1:23" ht="14.1" customHeight="1">
      <c r="A45" s="144">
        <v>45</v>
      </c>
      <c r="B45" s="157" t="s">
        <v>262</v>
      </c>
      <c r="C45" s="157" t="s">
        <v>262</v>
      </c>
      <c r="D45" s="132" t="s">
        <v>266</v>
      </c>
      <c r="E45" s="621"/>
      <c r="F45" s="157" t="s">
        <v>291</v>
      </c>
      <c r="G45" s="157" t="s">
        <v>274</v>
      </c>
      <c r="H45" s="158" t="s">
        <v>268</v>
      </c>
      <c r="I45" s="159">
        <v>3</v>
      </c>
      <c r="J45" s="509">
        <v>1</v>
      </c>
      <c r="K45" s="509">
        <v>1</v>
      </c>
      <c r="L45" s="509">
        <v>1</v>
      </c>
      <c r="M45" s="509">
        <v>1</v>
      </c>
      <c r="N45" s="160" t="s">
        <v>115</v>
      </c>
      <c r="O45" s="160"/>
      <c r="P45" s="161">
        <f t="shared" si="0"/>
        <v>0</v>
      </c>
      <c r="Q45" s="161">
        <f t="shared" si="1"/>
        <v>0</v>
      </c>
      <c r="R45" s="162">
        <f>IF(N45="nio",0,IF(N45&gt;0,VLOOKUP(G45,'3-Productie normen'!A:P,VLOOKUP(N45,'3-Productie normen'!S:T,2,FALSE),FALSE)))</f>
        <v>0</v>
      </c>
      <c r="S45" s="162">
        <f t="shared" si="2"/>
        <v>0</v>
      </c>
      <c r="T45" s="163" t="str">
        <f>VLOOKUP(G45,'3-Productie normen'!A:P,12,FALSE)</f>
        <v>V</v>
      </c>
      <c r="U45" s="163"/>
      <c r="W45" s="131">
        <f t="shared" si="3"/>
        <v>0</v>
      </c>
    </row>
    <row r="46" spans="1:23" ht="14.1" customHeight="1">
      <c r="A46" s="144">
        <v>46</v>
      </c>
      <c r="B46" s="157" t="s">
        <v>262</v>
      </c>
      <c r="C46" s="157" t="s">
        <v>262</v>
      </c>
      <c r="D46" s="132" t="s">
        <v>266</v>
      </c>
      <c r="E46" s="621"/>
      <c r="F46" s="157" t="s">
        <v>292</v>
      </c>
      <c r="G46" s="157" t="s">
        <v>229</v>
      </c>
      <c r="H46" s="158" t="s">
        <v>268</v>
      </c>
      <c r="I46" s="159">
        <v>27</v>
      </c>
      <c r="J46" s="509">
        <v>1</v>
      </c>
      <c r="K46" s="509">
        <v>1</v>
      </c>
      <c r="L46" s="509">
        <v>1</v>
      </c>
      <c r="M46" s="509">
        <v>1</v>
      </c>
      <c r="N46" s="160">
        <v>200</v>
      </c>
      <c r="O46" s="160"/>
      <c r="P46" s="161" t="e">
        <f t="shared" si="0"/>
        <v>#DIV/0!</v>
      </c>
      <c r="Q46" s="161">
        <f t="shared" si="1"/>
        <v>0</v>
      </c>
      <c r="R46" s="162">
        <f>IF(N46="nio",0,IF(N46&gt;0,VLOOKUP(G46,'3-Productie normen'!A:P,VLOOKUP(N46,'3-Productie normen'!S:T,2,FALSE),FALSE)))</f>
        <v>0</v>
      </c>
      <c r="S46" s="162">
        <f t="shared" si="2"/>
        <v>0</v>
      </c>
      <c r="T46" s="163" t="str">
        <f>VLOOKUP(G46,'3-Productie normen'!A:P,12,FALSE)</f>
        <v>V</v>
      </c>
      <c r="U46" s="163"/>
      <c r="W46" s="131">
        <f t="shared" si="3"/>
        <v>5400</v>
      </c>
    </row>
    <row r="47" spans="1:23" ht="14.1" customHeight="1">
      <c r="A47" s="144">
        <v>47</v>
      </c>
      <c r="B47" s="157" t="s">
        <v>262</v>
      </c>
      <c r="C47" s="157" t="s">
        <v>262</v>
      </c>
      <c r="D47" s="132" t="s">
        <v>266</v>
      </c>
      <c r="E47" s="621"/>
      <c r="F47" s="157" t="s">
        <v>293</v>
      </c>
      <c r="G47" s="157" t="s">
        <v>230</v>
      </c>
      <c r="H47" s="158" t="s">
        <v>294</v>
      </c>
      <c r="I47" s="159">
        <v>272</v>
      </c>
      <c r="J47" s="509">
        <v>1</v>
      </c>
      <c r="K47" s="509">
        <v>1</v>
      </c>
      <c r="L47" s="509">
        <v>1</v>
      </c>
      <c r="M47" s="509">
        <v>1</v>
      </c>
      <c r="N47" s="160">
        <v>200</v>
      </c>
      <c r="O47" s="160"/>
      <c r="P47" s="161" t="e">
        <f t="shared" si="0"/>
        <v>#DIV/0!</v>
      </c>
      <c r="Q47" s="161">
        <f t="shared" si="1"/>
        <v>0</v>
      </c>
      <c r="R47" s="162">
        <f>IF(N47="nio",0,IF(N47&gt;0,VLOOKUP(G47,'3-Productie normen'!A:P,VLOOKUP(N47,'3-Productie normen'!S:T,2,FALSE),FALSE)))</f>
        <v>0</v>
      </c>
      <c r="S47" s="162">
        <f t="shared" si="2"/>
        <v>0</v>
      </c>
      <c r="T47" s="163" t="str">
        <f>VLOOKUP(G47,'3-Productie normen'!A:P,12,FALSE)</f>
        <v>V</v>
      </c>
      <c r="U47" s="163"/>
      <c r="W47" s="131">
        <f t="shared" si="3"/>
        <v>54400</v>
      </c>
    </row>
    <row r="48" spans="1:23" ht="14.1" customHeight="1">
      <c r="A48" s="144">
        <v>48</v>
      </c>
      <c r="B48" s="157" t="s">
        <v>262</v>
      </c>
      <c r="C48" s="157" t="s">
        <v>262</v>
      </c>
      <c r="D48" s="132" t="s">
        <v>266</v>
      </c>
      <c r="E48" s="621"/>
      <c r="F48" s="158" t="s">
        <v>295</v>
      </c>
      <c r="G48" s="158" t="s">
        <v>274</v>
      </c>
      <c r="H48" s="158" t="s">
        <v>294</v>
      </c>
      <c r="I48" s="159">
        <v>29</v>
      </c>
      <c r="J48" s="509">
        <v>1</v>
      </c>
      <c r="K48" s="509">
        <v>1</v>
      </c>
      <c r="L48" s="509">
        <v>1</v>
      </c>
      <c r="M48" s="509">
        <v>1</v>
      </c>
      <c r="N48" s="160">
        <v>40</v>
      </c>
      <c r="O48" s="160"/>
      <c r="P48" s="161" t="e">
        <f t="shared" si="0"/>
        <v>#DIV/0!</v>
      </c>
      <c r="Q48" s="161">
        <f t="shared" si="1"/>
        <v>0</v>
      </c>
      <c r="R48" s="162">
        <f>IF(N48="nio",0,IF(N48&gt;0,VLOOKUP(G48,'3-Productie normen'!A:P,VLOOKUP(N48,'3-Productie normen'!S:T,2,FALSE),FALSE)))</f>
        <v>0</v>
      </c>
      <c r="S48" s="162">
        <f t="shared" si="2"/>
        <v>0</v>
      </c>
      <c r="T48" s="163" t="str">
        <f>VLOOKUP(G48,'3-Productie normen'!A:P,12,FALSE)</f>
        <v>V</v>
      </c>
      <c r="U48" s="163"/>
      <c r="W48" s="131">
        <f t="shared" si="3"/>
        <v>1160</v>
      </c>
    </row>
    <row r="49" spans="1:23" ht="14.1" customHeight="1">
      <c r="A49" s="144">
        <v>49</v>
      </c>
      <c r="B49" s="157" t="s">
        <v>262</v>
      </c>
      <c r="C49" s="157" t="s">
        <v>262</v>
      </c>
      <c r="D49" s="132" t="s">
        <v>266</v>
      </c>
      <c r="E49" s="621"/>
      <c r="F49" s="158" t="s">
        <v>293</v>
      </c>
      <c r="G49" s="157" t="s">
        <v>230</v>
      </c>
      <c r="H49" s="158" t="s">
        <v>294</v>
      </c>
      <c r="I49" s="159">
        <v>269</v>
      </c>
      <c r="J49" s="509">
        <v>1</v>
      </c>
      <c r="K49" s="509">
        <v>1</v>
      </c>
      <c r="L49" s="509">
        <v>1</v>
      </c>
      <c r="M49" s="509">
        <v>1</v>
      </c>
      <c r="N49" s="160">
        <v>200</v>
      </c>
      <c r="O49" s="160"/>
      <c r="P49" s="161" t="e">
        <f t="shared" si="0"/>
        <v>#DIV/0!</v>
      </c>
      <c r="Q49" s="161">
        <f t="shared" si="1"/>
        <v>0</v>
      </c>
      <c r="R49" s="162">
        <f>IF(N49="nio",0,IF(N49&gt;0,VLOOKUP(G49,'3-Productie normen'!A:P,VLOOKUP(N49,'3-Productie normen'!S:T,2,FALSE),FALSE)))</f>
        <v>0</v>
      </c>
      <c r="S49" s="162">
        <f t="shared" si="2"/>
        <v>0</v>
      </c>
      <c r="T49" s="163" t="str">
        <f>VLOOKUP(G49,'3-Productie normen'!A:P,12,FALSE)</f>
        <v>V</v>
      </c>
      <c r="U49" s="163"/>
      <c r="W49" s="131">
        <f t="shared" si="3"/>
        <v>53800</v>
      </c>
    </row>
    <row r="50" spans="1:23" ht="14.1" customHeight="1">
      <c r="A50" s="144">
        <v>50</v>
      </c>
      <c r="B50" s="157" t="s">
        <v>262</v>
      </c>
      <c r="C50" s="157" t="s">
        <v>262</v>
      </c>
      <c r="D50" s="132" t="s">
        <v>266</v>
      </c>
      <c r="E50" s="621"/>
      <c r="F50" s="158" t="s">
        <v>295</v>
      </c>
      <c r="G50" s="157" t="s">
        <v>274</v>
      </c>
      <c r="H50" s="158" t="s">
        <v>294</v>
      </c>
      <c r="I50" s="159">
        <v>29</v>
      </c>
      <c r="J50" s="509">
        <v>1</v>
      </c>
      <c r="K50" s="509">
        <v>1</v>
      </c>
      <c r="L50" s="509">
        <v>1</v>
      </c>
      <c r="M50" s="509">
        <v>1</v>
      </c>
      <c r="N50" s="160">
        <v>40</v>
      </c>
      <c r="O50" s="160"/>
      <c r="P50" s="161" t="e">
        <f t="shared" si="0"/>
        <v>#DIV/0!</v>
      </c>
      <c r="Q50" s="161">
        <f t="shared" si="1"/>
        <v>0</v>
      </c>
      <c r="R50" s="162">
        <f>IF(N50="nio",0,IF(N50&gt;0,VLOOKUP(G50,'3-Productie normen'!A:P,VLOOKUP(N50,'3-Productie normen'!S:T,2,FALSE),FALSE)))</f>
        <v>0</v>
      </c>
      <c r="S50" s="162">
        <f t="shared" si="2"/>
        <v>0</v>
      </c>
      <c r="T50" s="163" t="str">
        <f>VLOOKUP(G50,'3-Productie normen'!A:P,12,FALSE)</f>
        <v>V</v>
      </c>
      <c r="U50" s="163"/>
      <c r="W50" s="131">
        <f t="shared" si="3"/>
        <v>1160</v>
      </c>
    </row>
    <row r="51" spans="1:23" ht="14.1" customHeight="1">
      <c r="A51" s="144">
        <v>51</v>
      </c>
      <c r="B51" s="157" t="s">
        <v>262</v>
      </c>
      <c r="C51" s="157" t="s">
        <v>262</v>
      </c>
      <c r="D51" s="132" t="s">
        <v>266</v>
      </c>
      <c r="E51" s="621"/>
      <c r="F51" s="158" t="s">
        <v>296</v>
      </c>
      <c r="G51" s="158" t="s">
        <v>274</v>
      </c>
      <c r="H51" s="158" t="s">
        <v>297</v>
      </c>
      <c r="I51" s="169">
        <v>31</v>
      </c>
      <c r="J51" s="509">
        <v>1</v>
      </c>
      <c r="K51" s="509">
        <v>1</v>
      </c>
      <c r="L51" s="509">
        <v>1</v>
      </c>
      <c r="M51" s="509">
        <v>1</v>
      </c>
      <c r="N51" s="160">
        <v>40</v>
      </c>
      <c r="O51" s="160"/>
      <c r="P51" s="161" t="e">
        <f t="shared" si="0"/>
        <v>#DIV/0!</v>
      </c>
      <c r="Q51" s="161">
        <f t="shared" si="1"/>
        <v>0</v>
      </c>
      <c r="R51" s="162">
        <f>IF(N51="nio",0,IF(N51&gt;0,VLOOKUP(G51,'3-Productie normen'!A:P,VLOOKUP(N51,'3-Productie normen'!S:T,2,FALSE),FALSE)))</f>
        <v>0</v>
      </c>
      <c r="S51" s="162">
        <f t="shared" si="2"/>
        <v>0</v>
      </c>
      <c r="T51" s="163" t="str">
        <f>VLOOKUP(G51,'3-Productie normen'!A:P,12,FALSE)</f>
        <v>V</v>
      </c>
      <c r="U51" s="163"/>
      <c r="W51" s="131">
        <f t="shared" si="3"/>
        <v>1240</v>
      </c>
    </row>
    <row r="52" spans="1:23" ht="14.1" customHeight="1">
      <c r="A52" s="144">
        <v>52</v>
      </c>
      <c r="B52" s="157" t="s">
        <v>262</v>
      </c>
      <c r="C52" s="157" t="s">
        <v>262</v>
      </c>
      <c r="D52" s="132" t="s">
        <v>266</v>
      </c>
      <c r="E52" s="621"/>
      <c r="F52" s="165" t="s">
        <v>458</v>
      </c>
      <c r="G52" s="165" t="s">
        <v>230</v>
      </c>
      <c r="H52" s="158" t="s">
        <v>294</v>
      </c>
      <c r="I52" s="159">
        <v>317</v>
      </c>
      <c r="J52" s="509">
        <v>1</v>
      </c>
      <c r="K52" s="509">
        <v>1</v>
      </c>
      <c r="L52" s="509">
        <v>1</v>
      </c>
      <c r="M52" s="509">
        <v>1</v>
      </c>
      <c r="N52" s="160">
        <v>40</v>
      </c>
      <c r="O52" s="160"/>
      <c r="P52" s="161" t="e">
        <f t="shared" si="0"/>
        <v>#DIV/0!</v>
      </c>
      <c r="Q52" s="161">
        <f t="shared" si="1"/>
        <v>0</v>
      </c>
      <c r="R52" s="162">
        <f>IF(N52="nio",0,IF(N52&gt;0,VLOOKUP(G52,'3-Productie normen'!A:P,VLOOKUP(N52,'3-Productie normen'!S:T,2,FALSE),FALSE)))</f>
        <v>0</v>
      </c>
      <c r="S52" s="162">
        <f t="shared" si="2"/>
        <v>0</v>
      </c>
      <c r="T52" s="163" t="str">
        <f>VLOOKUP(G52,'3-Productie normen'!A:P,12,FALSE)</f>
        <v>V</v>
      </c>
      <c r="U52" s="163"/>
      <c r="W52" s="131">
        <f t="shared" si="3"/>
        <v>12680</v>
      </c>
    </row>
    <row r="53" spans="1:23" ht="14.1" customHeight="1">
      <c r="A53" s="144">
        <v>53</v>
      </c>
      <c r="B53" s="157" t="s">
        <v>262</v>
      </c>
      <c r="C53" s="157" t="s">
        <v>262</v>
      </c>
      <c r="D53" s="132" t="s">
        <v>266</v>
      </c>
      <c r="E53" s="621"/>
      <c r="F53" s="166" t="s">
        <v>295</v>
      </c>
      <c r="G53" s="166" t="s">
        <v>274</v>
      </c>
      <c r="H53" s="167" t="s">
        <v>294</v>
      </c>
      <c r="I53" s="159">
        <v>31</v>
      </c>
      <c r="J53" s="509">
        <v>1</v>
      </c>
      <c r="K53" s="509">
        <v>1</v>
      </c>
      <c r="L53" s="509">
        <v>1</v>
      </c>
      <c r="M53" s="509">
        <v>1</v>
      </c>
      <c r="N53" s="160">
        <v>40</v>
      </c>
      <c r="O53" s="160"/>
      <c r="P53" s="161" t="e">
        <f t="shared" si="0"/>
        <v>#DIV/0!</v>
      </c>
      <c r="Q53" s="161">
        <f t="shared" si="1"/>
        <v>0</v>
      </c>
      <c r="R53" s="162">
        <f>IF(N53="nio",0,IF(N53&gt;0,VLOOKUP(G53,'3-Productie normen'!A:P,VLOOKUP(N53,'3-Productie normen'!S:T,2,FALSE),FALSE)))</f>
        <v>0</v>
      </c>
      <c r="S53" s="162">
        <f t="shared" si="2"/>
        <v>0</v>
      </c>
      <c r="T53" s="163" t="str">
        <f>VLOOKUP(G53,'3-Productie normen'!A:P,12,FALSE)</f>
        <v>V</v>
      </c>
      <c r="U53" s="163"/>
      <c r="W53" s="131">
        <f t="shared" si="3"/>
        <v>1240</v>
      </c>
    </row>
    <row r="54" spans="1:23" ht="14.1" customHeight="1">
      <c r="A54" s="144">
        <v>54</v>
      </c>
      <c r="B54" s="157" t="s">
        <v>262</v>
      </c>
      <c r="C54" s="157" t="s">
        <v>262</v>
      </c>
      <c r="D54" s="170" t="s">
        <v>266</v>
      </c>
      <c r="E54" s="622"/>
      <c r="F54" s="168" t="s">
        <v>289</v>
      </c>
      <c r="G54" s="130" t="s">
        <v>228</v>
      </c>
      <c r="H54" s="158" t="s">
        <v>268</v>
      </c>
      <c r="I54" s="577">
        <v>20</v>
      </c>
      <c r="J54" s="509">
        <v>1</v>
      </c>
      <c r="K54" s="509">
        <v>1</v>
      </c>
      <c r="L54" s="509">
        <v>1</v>
      </c>
      <c r="M54" s="509">
        <v>1</v>
      </c>
      <c r="N54" s="629">
        <v>200</v>
      </c>
      <c r="O54" s="160"/>
      <c r="P54" s="161" t="e">
        <f t="shared" si="0"/>
        <v>#DIV/0!</v>
      </c>
      <c r="Q54" s="161">
        <f t="shared" si="1"/>
        <v>0</v>
      </c>
      <c r="R54" s="162">
        <f>IF(N54="nio",0,IF(N54&gt;0,VLOOKUP(G54,'3-Productie normen'!A:P,VLOOKUP(N54,'3-Productie normen'!S:T,2,FALSE),FALSE)))</f>
        <v>0</v>
      </c>
      <c r="S54" s="162">
        <f t="shared" si="2"/>
        <v>0</v>
      </c>
      <c r="T54" s="163" t="str">
        <f>VLOOKUP(G54,'3-Productie normen'!A:P,12,FALSE)</f>
        <v>B</v>
      </c>
      <c r="U54" s="163"/>
      <c r="W54" s="131">
        <f t="shared" si="3"/>
        <v>4000</v>
      </c>
    </row>
    <row r="55" spans="1:23" ht="14.1" customHeight="1">
      <c r="A55" s="144">
        <v>55</v>
      </c>
      <c r="B55" s="157" t="s">
        <v>262</v>
      </c>
      <c r="C55" s="157" t="s">
        <v>262</v>
      </c>
      <c r="D55" s="132" t="s">
        <v>266</v>
      </c>
      <c r="E55" s="621"/>
      <c r="F55" s="158" t="s">
        <v>290</v>
      </c>
      <c r="G55" s="158" t="s">
        <v>17</v>
      </c>
      <c r="H55" s="158" t="s">
        <v>268</v>
      </c>
      <c r="I55" s="159">
        <v>7</v>
      </c>
      <c r="J55" s="509">
        <v>1</v>
      </c>
      <c r="K55" s="509">
        <v>1</v>
      </c>
      <c r="L55" s="509">
        <v>1</v>
      </c>
      <c r="M55" s="509">
        <v>1</v>
      </c>
      <c r="N55" s="160">
        <v>200</v>
      </c>
      <c r="O55" s="160"/>
      <c r="P55" s="161" t="e">
        <f t="shared" si="0"/>
        <v>#DIV/0!</v>
      </c>
      <c r="Q55" s="161">
        <f t="shared" si="1"/>
        <v>0</v>
      </c>
      <c r="R55" s="162">
        <f>IF(N55="nio",0,IF(N55&gt;0,VLOOKUP(G55,'3-Productie normen'!A:P,VLOOKUP(N55,'3-Productie normen'!S:T,2,FALSE),FALSE)))</f>
        <v>0</v>
      </c>
      <c r="S55" s="162">
        <f t="shared" si="2"/>
        <v>0</v>
      </c>
      <c r="T55" s="163" t="str">
        <f>VLOOKUP(G55,'3-Productie normen'!A:P,12,FALSE)</f>
        <v>S</v>
      </c>
      <c r="U55" s="163"/>
      <c r="W55" s="131">
        <f t="shared" si="3"/>
        <v>1400</v>
      </c>
    </row>
    <row r="56" spans="1:23" ht="14.1" customHeight="1">
      <c r="A56" s="144">
        <v>56</v>
      </c>
      <c r="B56" s="157" t="s">
        <v>262</v>
      </c>
      <c r="C56" s="157" t="s">
        <v>262</v>
      </c>
      <c r="D56" s="132" t="s">
        <v>266</v>
      </c>
      <c r="E56" s="621"/>
      <c r="F56" s="130" t="s">
        <v>286</v>
      </c>
      <c r="G56" s="130" t="s">
        <v>17</v>
      </c>
      <c r="H56" s="158" t="s">
        <v>268</v>
      </c>
      <c r="I56" s="159">
        <v>32</v>
      </c>
      <c r="J56" s="509">
        <v>1</v>
      </c>
      <c r="K56" s="509">
        <v>1</v>
      </c>
      <c r="L56" s="509">
        <v>1</v>
      </c>
      <c r="M56" s="509">
        <v>1</v>
      </c>
      <c r="N56" s="160">
        <v>200</v>
      </c>
      <c r="O56" s="160"/>
      <c r="P56" s="161" t="e">
        <f t="shared" si="0"/>
        <v>#DIV/0!</v>
      </c>
      <c r="Q56" s="161">
        <f t="shared" si="1"/>
        <v>0</v>
      </c>
      <c r="R56" s="162">
        <f>IF(N56="nio",0,IF(N56&gt;0,VLOOKUP(G56,'3-Productie normen'!A:P,VLOOKUP(N56,'3-Productie normen'!S:T,2,FALSE),FALSE)))</f>
        <v>0</v>
      </c>
      <c r="S56" s="162">
        <f t="shared" si="2"/>
        <v>0</v>
      </c>
      <c r="T56" s="163" t="str">
        <f>VLOOKUP(G56,'3-Productie normen'!A:P,12,FALSE)</f>
        <v>S</v>
      </c>
      <c r="U56" s="163"/>
      <c r="W56" s="131">
        <f t="shared" si="3"/>
        <v>6400</v>
      </c>
    </row>
    <row r="57" spans="1:23" ht="14.1" customHeight="1">
      <c r="A57" s="144">
        <v>57</v>
      </c>
      <c r="B57" s="157" t="s">
        <v>262</v>
      </c>
      <c r="C57" s="157" t="s">
        <v>262</v>
      </c>
      <c r="D57" s="132" t="s">
        <v>266</v>
      </c>
      <c r="E57" s="621"/>
      <c r="F57" s="130" t="s">
        <v>287</v>
      </c>
      <c r="G57" s="130" t="s">
        <v>17</v>
      </c>
      <c r="H57" s="158" t="s">
        <v>268</v>
      </c>
      <c r="I57" s="159">
        <v>1</v>
      </c>
      <c r="J57" s="509">
        <v>1</v>
      </c>
      <c r="K57" s="509">
        <v>1</v>
      </c>
      <c r="L57" s="509">
        <v>1</v>
      </c>
      <c r="M57" s="509">
        <v>1</v>
      </c>
      <c r="N57" s="160">
        <v>200</v>
      </c>
      <c r="O57" s="160"/>
      <c r="P57" s="161" t="e">
        <f t="shared" si="0"/>
        <v>#DIV/0!</v>
      </c>
      <c r="Q57" s="161">
        <f t="shared" si="1"/>
        <v>0</v>
      </c>
      <c r="R57" s="162">
        <f>IF(N57="nio",0,IF(N57&gt;0,VLOOKUP(G57,'3-Productie normen'!A:P,VLOOKUP(N57,'3-Productie normen'!S:T,2,FALSE),FALSE)))</f>
        <v>0</v>
      </c>
      <c r="S57" s="162">
        <f t="shared" si="2"/>
        <v>0</v>
      </c>
      <c r="T57" s="163" t="str">
        <f>VLOOKUP(G57,'3-Productie normen'!A:P,12,FALSE)</f>
        <v>S</v>
      </c>
      <c r="U57" s="163"/>
      <c r="W57" s="131">
        <f t="shared" si="3"/>
        <v>200</v>
      </c>
    </row>
    <row r="58" spans="1:23" ht="14.1" customHeight="1">
      <c r="A58" s="144">
        <v>58</v>
      </c>
      <c r="B58" s="157" t="s">
        <v>262</v>
      </c>
      <c r="C58" s="157" t="s">
        <v>262</v>
      </c>
      <c r="D58" s="132" t="s">
        <v>266</v>
      </c>
      <c r="E58" s="621"/>
      <c r="F58" s="130" t="s">
        <v>288</v>
      </c>
      <c r="G58" s="130" t="s">
        <v>17</v>
      </c>
      <c r="H58" s="158" t="s">
        <v>268</v>
      </c>
      <c r="I58" s="159">
        <v>32</v>
      </c>
      <c r="J58" s="509">
        <v>1</v>
      </c>
      <c r="K58" s="509">
        <v>1</v>
      </c>
      <c r="L58" s="509">
        <v>1</v>
      </c>
      <c r="M58" s="509">
        <v>1</v>
      </c>
      <c r="N58" s="160">
        <v>200</v>
      </c>
      <c r="O58" s="160"/>
      <c r="P58" s="161" t="e">
        <f t="shared" si="0"/>
        <v>#DIV/0!</v>
      </c>
      <c r="Q58" s="161">
        <f t="shared" si="1"/>
        <v>0</v>
      </c>
      <c r="R58" s="162">
        <f>IF(N58="nio",0,IF(N58&gt;0,VLOOKUP(G58,'3-Productie normen'!A:P,VLOOKUP(N58,'3-Productie normen'!S:T,2,FALSE),FALSE)))</f>
        <v>0</v>
      </c>
      <c r="S58" s="162">
        <f t="shared" si="2"/>
        <v>0</v>
      </c>
      <c r="T58" s="163" t="str">
        <f>VLOOKUP(G58,'3-Productie normen'!A:P,12,FALSE)</f>
        <v>S</v>
      </c>
      <c r="U58" s="163"/>
      <c r="W58" s="131">
        <f t="shared" si="3"/>
        <v>6400</v>
      </c>
    </row>
    <row r="59" spans="1:23" ht="14.1" customHeight="1">
      <c r="A59" s="144">
        <v>59</v>
      </c>
      <c r="B59" s="157" t="s">
        <v>262</v>
      </c>
      <c r="C59" s="157" t="s">
        <v>262</v>
      </c>
      <c r="D59" s="132" t="s">
        <v>266</v>
      </c>
      <c r="E59" s="621"/>
      <c r="F59" s="130" t="s">
        <v>298</v>
      </c>
      <c r="G59" s="130" t="s">
        <v>229</v>
      </c>
      <c r="H59" s="158" t="s">
        <v>299</v>
      </c>
      <c r="I59" s="159">
        <v>8</v>
      </c>
      <c r="J59" s="509">
        <v>1</v>
      </c>
      <c r="K59" s="509">
        <v>1</v>
      </c>
      <c r="L59" s="509">
        <v>1</v>
      </c>
      <c r="M59" s="509">
        <v>1</v>
      </c>
      <c r="N59" s="160">
        <v>200</v>
      </c>
      <c r="O59" s="160"/>
      <c r="P59" s="161" t="e">
        <f t="shared" si="0"/>
        <v>#DIV/0!</v>
      </c>
      <c r="Q59" s="161">
        <f t="shared" si="1"/>
        <v>0</v>
      </c>
      <c r="R59" s="162">
        <f>IF(N59="nio",0,IF(N59&gt;0,VLOOKUP(G59,'3-Productie normen'!A:P,VLOOKUP(N59,'3-Productie normen'!S:T,2,FALSE),FALSE)))</f>
        <v>0</v>
      </c>
      <c r="S59" s="162">
        <f t="shared" si="2"/>
        <v>0</v>
      </c>
      <c r="T59" s="163" t="str">
        <f>VLOOKUP(G59,'3-Productie normen'!A:P,12,FALSE)</f>
        <v>V</v>
      </c>
      <c r="U59" s="163"/>
      <c r="W59" s="131">
        <f t="shared" si="3"/>
        <v>1600</v>
      </c>
    </row>
    <row r="60" spans="1:23" ht="14.1" customHeight="1">
      <c r="A60" s="144">
        <v>60</v>
      </c>
      <c r="B60" s="157" t="s">
        <v>262</v>
      </c>
      <c r="C60" s="157" t="s">
        <v>262</v>
      </c>
      <c r="D60" s="132" t="s">
        <v>266</v>
      </c>
      <c r="E60" s="621"/>
      <c r="F60" s="130" t="s">
        <v>298</v>
      </c>
      <c r="G60" s="130" t="s">
        <v>229</v>
      </c>
      <c r="H60" s="158" t="s">
        <v>299</v>
      </c>
      <c r="I60" s="159">
        <v>8</v>
      </c>
      <c r="J60" s="509">
        <v>1</v>
      </c>
      <c r="K60" s="509">
        <v>1</v>
      </c>
      <c r="L60" s="509">
        <v>1</v>
      </c>
      <c r="M60" s="509">
        <v>1</v>
      </c>
      <c r="N60" s="160">
        <v>200</v>
      </c>
      <c r="O60" s="160"/>
      <c r="P60" s="161" t="e">
        <f t="shared" si="0"/>
        <v>#DIV/0!</v>
      </c>
      <c r="Q60" s="161">
        <f t="shared" si="1"/>
        <v>0</v>
      </c>
      <c r="R60" s="162">
        <f>IF(N60="nio",0,IF(N60&gt;0,VLOOKUP(G60,'3-Productie normen'!A:P,VLOOKUP(N60,'3-Productie normen'!S:T,2,FALSE),FALSE)))</f>
        <v>0</v>
      </c>
      <c r="S60" s="162">
        <f t="shared" si="2"/>
        <v>0</v>
      </c>
      <c r="T60" s="163" t="str">
        <f>VLOOKUP(G60,'3-Productie normen'!A:P,12,FALSE)</f>
        <v>V</v>
      </c>
      <c r="U60" s="163"/>
      <c r="W60" s="131">
        <f t="shared" si="3"/>
        <v>1600</v>
      </c>
    </row>
    <row r="61" spans="1:23" ht="14.1" customHeight="1">
      <c r="A61" s="144">
        <v>61</v>
      </c>
      <c r="B61" s="157" t="s">
        <v>262</v>
      </c>
      <c r="C61" s="157" t="s">
        <v>262</v>
      </c>
      <c r="D61" s="132" t="s">
        <v>266</v>
      </c>
      <c r="E61" s="621"/>
      <c r="F61" s="130" t="s">
        <v>300</v>
      </c>
      <c r="G61" s="130" t="s">
        <v>228</v>
      </c>
      <c r="H61" s="158" t="s">
        <v>285</v>
      </c>
      <c r="I61" s="159">
        <v>18</v>
      </c>
      <c r="J61" s="509">
        <v>1</v>
      </c>
      <c r="K61" s="509">
        <v>1</v>
      </c>
      <c r="L61" s="509">
        <v>1</v>
      </c>
      <c r="M61" s="509">
        <v>1</v>
      </c>
      <c r="N61" s="160">
        <v>80</v>
      </c>
      <c r="O61" s="160"/>
      <c r="P61" s="161" t="e">
        <f t="shared" si="0"/>
        <v>#DIV/0!</v>
      </c>
      <c r="Q61" s="161">
        <f t="shared" si="1"/>
        <v>0</v>
      </c>
      <c r="R61" s="162">
        <f>IF(N61="nio",0,IF(N61&gt;0,VLOOKUP(G61,'3-Productie normen'!A:P,VLOOKUP(N61,'3-Productie normen'!S:T,2,FALSE),FALSE)))</f>
        <v>0</v>
      </c>
      <c r="S61" s="162">
        <f t="shared" si="2"/>
        <v>0</v>
      </c>
      <c r="T61" s="163" t="str">
        <f>VLOOKUP(G61,'3-Productie normen'!A:P,12,FALSE)</f>
        <v>B</v>
      </c>
      <c r="U61" s="163"/>
      <c r="W61" s="131">
        <f t="shared" si="3"/>
        <v>1440</v>
      </c>
    </row>
    <row r="62" spans="1:23" ht="14.1" customHeight="1">
      <c r="A62" s="144">
        <v>62</v>
      </c>
      <c r="B62" s="157" t="s">
        <v>262</v>
      </c>
      <c r="C62" s="157" t="s">
        <v>262</v>
      </c>
      <c r="D62" s="132" t="s">
        <v>266</v>
      </c>
      <c r="E62" s="621"/>
      <c r="F62" s="130" t="s">
        <v>301</v>
      </c>
      <c r="G62" s="130" t="s">
        <v>229</v>
      </c>
      <c r="H62" s="158" t="s">
        <v>310</v>
      </c>
      <c r="I62" s="159">
        <v>351</v>
      </c>
      <c r="J62" s="509">
        <v>1</v>
      </c>
      <c r="K62" s="509">
        <v>1</v>
      </c>
      <c r="L62" s="509">
        <v>1</v>
      </c>
      <c r="M62" s="509">
        <v>1</v>
      </c>
      <c r="N62" s="629">
        <v>200</v>
      </c>
      <c r="O62" s="160"/>
      <c r="P62" s="161" t="e">
        <f t="shared" si="0"/>
        <v>#DIV/0!</v>
      </c>
      <c r="Q62" s="161">
        <f t="shared" si="1"/>
        <v>0</v>
      </c>
      <c r="R62" s="162">
        <f>IF(N62="nio",0,IF(N62&gt;0,VLOOKUP(G62,'3-Productie normen'!A:P,VLOOKUP(N62,'3-Productie normen'!S:T,2,FALSE),FALSE)))</f>
        <v>0</v>
      </c>
      <c r="S62" s="162">
        <f t="shared" si="2"/>
        <v>0</v>
      </c>
      <c r="T62" s="163" t="str">
        <f>VLOOKUP(G62,'3-Productie normen'!A:P,12,FALSE)</f>
        <v>V</v>
      </c>
      <c r="U62" s="163"/>
      <c r="W62" s="131">
        <f t="shared" si="3"/>
        <v>70200</v>
      </c>
    </row>
    <row r="63" spans="1:23" ht="14.1" customHeight="1">
      <c r="A63" s="144">
        <v>63</v>
      </c>
      <c r="B63" s="157" t="s">
        <v>262</v>
      </c>
      <c r="C63" s="157" t="s">
        <v>262</v>
      </c>
      <c r="D63" s="132" t="s">
        <v>266</v>
      </c>
      <c r="E63" s="621"/>
      <c r="F63" s="130" t="s">
        <v>267</v>
      </c>
      <c r="G63" s="130" t="s">
        <v>229</v>
      </c>
      <c r="H63" s="158" t="s">
        <v>310</v>
      </c>
      <c r="I63" s="159">
        <v>387</v>
      </c>
      <c r="J63" s="509">
        <v>1</v>
      </c>
      <c r="K63" s="509">
        <v>1</v>
      </c>
      <c r="L63" s="509">
        <v>1</v>
      </c>
      <c r="M63" s="509">
        <v>1</v>
      </c>
      <c r="N63" s="160">
        <v>200</v>
      </c>
      <c r="O63" s="160"/>
      <c r="P63" s="161" t="e">
        <f t="shared" si="0"/>
        <v>#DIV/0!</v>
      </c>
      <c r="Q63" s="161">
        <f t="shared" si="1"/>
        <v>0</v>
      </c>
      <c r="R63" s="162">
        <f>IF(N63="nio",0,IF(N63&gt;0,VLOOKUP(G63,'3-Productie normen'!A:P,VLOOKUP(N63,'3-Productie normen'!S:T,2,FALSE),FALSE)))</f>
        <v>0</v>
      </c>
      <c r="S63" s="162">
        <f t="shared" si="2"/>
        <v>0</v>
      </c>
      <c r="T63" s="163" t="str">
        <f>VLOOKUP(G63,'3-Productie normen'!A:P,12,FALSE)</f>
        <v>V</v>
      </c>
      <c r="U63" s="163"/>
      <c r="W63" s="131">
        <f t="shared" si="3"/>
        <v>77400</v>
      </c>
    </row>
    <row r="64" spans="1:23" ht="14.1" customHeight="1">
      <c r="A64" s="144">
        <v>64</v>
      </c>
      <c r="B64" s="157" t="s">
        <v>262</v>
      </c>
      <c r="C64" s="157" t="s">
        <v>262</v>
      </c>
      <c r="D64" s="132" t="s">
        <v>266</v>
      </c>
      <c r="E64" s="621"/>
      <c r="F64" s="130" t="s">
        <v>302</v>
      </c>
      <c r="G64" s="130" t="s">
        <v>303</v>
      </c>
      <c r="H64" s="158" t="s">
        <v>310</v>
      </c>
      <c r="I64" s="159">
        <v>283</v>
      </c>
      <c r="J64" s="509">
        <v>1</v>
      </c>
      <c r="K64" s="509">
        <v>1</v>
      </c>
      <c r="L64" s="509">
        <v>1</v>
      </c>
      <c r="M64" s="509">
        <v>1</v>
      </c>
      <c r="N64" s="629">
        <v>200</v>
      </c>
      <c r="O64" s="160"/>
      <c r="P64" s="161" t="e">
        <f t="shared" si="0"/>
        <v>#DIV/0!</v>
      </c>
      <c r="Q64" s="161">
        <f t="shared" si="1"/>
        <v>0</v>
      </c>
      <c r="R64" s="162">
        <f>IF(N64="nio",0,IF(N64&gt;0,VLOOKUP(G64,'3-Productie normen'!A:P,VLOOKUP(N64,'3-Productie normen'!S:T,2,FALSE),FALSE)))</f>
        <v>0</v>
      </c>
      <c r="S64" s="162">
        <f t="shared" si="2"/>
        <v>0</v>
      </c>
      <c r="T64" s="163" t="str">
        <f>VLOOKUP(G64,'3-Productie normen'!A:P,12,FALSE)</f>
        <v>V</v>
      </c>
      <c r="U64" s="163"/>
      <c r="W64" s="131">
        <f t="shared" si="3"/>
        <v>56600</v>
      </c>
    </row>
    <row r="65" spans="1:23" ht="14.1" customHeight="1">
      <c r="A65" s="144">
        <v>65</v>
      </c>
      <c r="B65" s="157" t="s">
        <v>262</v>
      </c>
      <c r="C65" s="157" t="s">
        <v>262</v>
      </c>
      <c r="D65" s="132" t="s">
        <v>266</v>
      </c>
      <c r="E65" s="621"/>
      <c r="F65" s="130" t="s">
        <v>304</v>
      </c>
      <c r="G65" s="130" t="s">
        <v>228</v>
      </c>
      <c r="H65" s="158" t="s">
        <v>268</v>
      </c>
      <c r="I65" s="159">
        <v>6</v>
      </c>
      <c r="J65" s="509">
        <v>1</v>
      </c>
      <c r="K65" s="509">
        <v>1</v>
      </c>
      <c r="L65" s="509">
        <v>1</v>
      </c>
      <c r="M65" s="509">
        <v>1</v>
      </c>
      <c r="N65" s="629">
        <v>80</v>
      </c>
      <c r="O65" s="160"/>
      <c r="P65" s="161" t="e">
        <f t="shared" si="0"/>
        <v>#DIV/0!</v>
      </c>
      <c r="Q65" s="161">
        <f t="shared" si="1"/>
        <v>0</v>
      </c>
      <c r="R65" s="162">
        <f>IF(N65="nio",0,IF(N65&gt;0,VLOOKUP(G65,'3-Productie normen'!A:P,VLOOKUP(N65,'3-Productie normen'!S:T,2,FALSE),FALSE)))</f>
        <v>0</v>
      </c>
      <c r="S65" s="162">
        <f t="shared" si="2"/>
        <v>0</v>
      </c>
      <c r="T65" s="163" t="str">
        <f>VLOOKUP(G65,'3-Productie normen'!A:P,12,FALSE)</f>
        <v>B</v>
      </c>
      <c r="U65" s="163"/>
      <c r="W65" s="131">
        <f t="shared" si="3"/>
        <v>480</v>
      </c>
    </row>
    <row r="66" spans="1:23" ht="14.1" customHeight="1">
      <c r="A66" s="144">
        <v>66</v>
      </c>
      <c r="B66" s="157" t="s">
        <v>262</v>
      </c>
      <c r="C66" s="157" t="s">
        <v>262</v>
      </c>
      <c r="D66" s="132" t="s">
        <v>266</v>
      </c>
      <c r="E66" s="621"/>
      <c r="F66" s="130" t="s">
        <v>305</v>
      </c>
      <c r="G66" s="130" t="s">
        <v>274</v>
      </c>
      <c r="H66" s="158" t="s">
        <v>268</v>
      </c>
      <c r="I66" s="159">
        <v>4</v>
      </c>
      <c r="J66" s="509">
        <v>1</v>
      </c>
      <c r="K66" s="509">
        <v>1</v>
      </c>
      <c r="L66" s="509">
        <v>1</v>
      </c>
      <c r="M66" s="509">
        <v>1</v>
      </c>
      <c r="N66" s="629">
        <v>40</v>
      </c>
      <c r="O66" s="160"/>
      <c r="P66" s="161" t="e">
        <f t="shared" si="0"/>
        <v>#DIV/0!</v>
      </c>
      <c r="Q66" s="161">
        <f t="shared" si="1"/>
        <v>0</v>
      </c>
      <c r="R66" s="162">
        <f>IF(N66="nio",0,IF(N66&gt;0,VLOOKUP(G66,'3-Productie normen'!A:P,VLOOKUP(N66,'3-Productie normen'!S:T,2,FALSE),FALSE)))</f>
        <v>0</v>
      </c>
      <c r="S66" s="162">
        <f t="shared" si="2"/>
        <v>0</v>
      </c>
      <c r="T66" s="163" t="str">
        <f>VLOOKUP(G66,'3-Productie normen'!A:P,12,FALSE)</f>
        <v>V</v>
      </c>
      <c r="U66" s="163"/>
      <c r="W66" s="131">
        <f t="shared" si="3"/>
        <v>160</v>
      </c>
    </row>
    <row r="67" spans="1:23" ht="14.1" customHeight="1">
      <c r="A67" s="144">
        <v>67</v>
      </c>
      <c r="B67" s="157" t="s">
        <v>262</v>
      </c>
      <c r="C67" s="157" t="s">
        <v>262</v>
      </c>
      <c r="D67" s="132" t="s">
        <v>266</v>
      </c>
      <c r="E67" s="621"/>
      <c r="F67" s="130" t="s">
        <v>306</v>
      </c>
      <c r="G67" s="157" t="s">
        <v>303</v>
      </c>
      <c r="H67" s="158" t="s">
        <v>268</v>
      </c>
      <c r="I67" s="159">
        <v>36</v>
      </c>
      <c r="J67" s="509">
        <v>1</v>
      </c>
      <c r="K67" s="509">
        <v>1</v>
      </c>
      <c r="L67" s="509">
        <v>1</v>
      </c>
      <c r="M67" s="509">
        <v>1</v>
      </c>
      <c r="N67" s="160" t="s">
        <v>115</v>
      </c>
      <c r="O67" s="160"/>
      <c r="P67" s="161">
        <f t="shared" si="0"/>
        <v>0</v>
      </c>
      <c r="Q67" s="161">
        <f t="shared" si="1"/>
        <v>0</v>
      </c>
      <c r="R67" s="162">
        <f>IF(N67="nio",0,IF(N67&gt;0,VLOOKUP(G67,'3-Productie normen'!A:P,VLOOKUP(N67,'3-Productie normen'!S:T,2,FALSE),FALSE)))</f>
        <v>0</v>
      </c>
      <c r="S67" s="162">
        <f t="shared" si="2"/>
        <v>0</v>
      </c>
      <c r="T67" s="163" t="str">
        <f>VLOOKUP(G67,'3-Productie normen'!A:P,12,FALSE)</f>
        <v>V</v>
      </c>
      <c r="U67" s="163"/>
      <c r="W67" s="131">
        <f t="shared" si="3"/>
        <v>0</v>
      </c>
    </row>
    <row r="68" spans="1:23" ht="14.1" customHeight="1">
      <c r="A68" s="144">
        <v>68</v>
      </c>
      <c r="B68" s="157" t="s">
        <v>262</v>
      </c>
      <c r="C68" s="157" t="s">
        <v>262</v>
      </c>
      <c r="D68" s="132" t="s">
        <v>266</v>
      </c>
      <c r="E68" s="621"/>
      <c r="F68" s="130" t="s">
        <v>307</v>
      </c>
      <c r="G68" s="130" t="s">
        <v>274</v>
      </c>
      <c r="H68" s="158" t="s">
        <v>285</v>
      </c>
      <c r="I68" s="159">
        <v>62</v>
      </c>
      <c r="J68" s="509">
        <v>1</v>
      </c>
      <c r="K68" s="509">
        <v>1</v>
      </c>
      <c r="L68" s="509">
        <v>1</v>
      </c>
      <c r="M68" s="509">
        <v>1</v>
      </c>
      <c r="N68" s="160">
        <v>40</v>
      </c>
      <c r="O68" s="160"/>
      <c r="P68" s="161" t="e">
        <f t="shared" si="0"/>
        <v>#DIV/0!</v>
      </c>
      <c r="Q68" s="161">
        <f t="shared" si="1"/>
        <v>0</v>
      </c>
      <c r="R68" s="162">
        <f>IF(N68="nio",0,IF(N68&gt;0,VLOOKUP(G68,'3-Productie normen'!A:P,VLOOKUP(N68,'3-Productie normen'!S:T,2,FALSE),FALSE)))</f>
        <v>0</v>
      </c>
      <c r="S68" s="162">
        <f t="shared" si="2"/>
        <v>0</v>
      </c>
      <c r="T68" s="163" t="str">
        <f>VLOOKUP(G68,'3-Productie normen'!A:P,12,FALSE)</f>
        <v>V</v>
      </c>
      <c r="U68" s="163"/>
      <c r="W68" s="131">
        <f t="shared" si="3"/>
        <v>2480</v>
      </c>
    </row>
    <row r="69" spans="1:23" ht="14.1" customHeight="1">
      <c r="A69" s="144">
        <v>69</v>
      </c>
      <c r="B69" s="157" t="s">
        <v>262</v>
      </c>
      <c r="C69" s="157" t="s">
        <v>262</v>
      </c>
      <c r="D69" s="132" t="s">
        <v>266</v>
      </c>
      <c r="E69" s="621"/>
      <c r="F69" s="130" t="s">
        <v>308</v>
      </c>
      <c r="G69" s="130" t="s">
        <v>274</v>
      </c>
      <c r="H69" s="158" t="s">
        <v>285</v>
      </c>
      <c r="I69" s="159">
        <v>18</v>
      </c>
      <c r="J69" s="509">
        <v>1</v>
      </c>
      <c r="K69" s="509">
        <v>1</v>
      </c>
      <c r="L69" s="509">
        <v>1</v>
      </c>
      <c r="M69" s="509">
        <v>1</v>
      </c>
      <c r="N69" s="160" t="s">
        <v>115</v>
      </c>
      <c r="O69" s="160"/>
      <c r="P69" s="161">
        <f t="shared" si="0"/>
        <v>0</v>
      </c>
      <c r="Q69" s="161">
        <f t="shared" si="1"/>
        <v>0</v>
      </c>
      <c r="R69" s="162">
        <f>IF(N69="nio",0,IF(N69&gt;0,VLOOKUP(G69,'3-Productie normen'!A:P,VLOOKUP(N69,'3-Productie normen'!S:T,2,FALSE),FALSE)))</f>
        <v>0</v>
      </c>
      <c r="S69" s="162">
        <f t="shared" si="2"/>
        <v>0</v>
      </c>
      <c r="T69" s="163" t="str">
        <f>VLOOKUP(G69,'3-Productie normen'!A:P,12,FALSE)</f>
        <v>V</v>
      </c>
      <c r="U69" s="163"/>
      <c r="W69" s="131">
        <f t="shared" si="3"/>
        <v>0</v>
      </c>
    </row>
    <row r="70" spans="1:23" ht="14.1" customHeight="1">
      <c r="A70" s="144">
        <v>70</v>
      </c>
      <c r="B70" s="157" t="s">
        <v>262</v>
      </c>
      <c r="C70" s="157" t="s">
        <v>262</v>
      </c>
      <c r="D70" s="132" t="s">
        <v>266</v>
      </c>
      <c r="E70" s="621"/>
      <c r="F70" s="130" t="s">
        <v>309</v>
      </c>
      <c r="G70" s="130" t="s">
        <v>17</v>
      </c>
      <c r="H70" s="158" t="s">
        <v>285</v>
      </c>
      <c r="I70" s="159">
        <v>9</v>
      </c>
      <c r="J70" s="509">
        <v>1</v>
      </c>
      <c r="K70" s="509">
        <v>1</v>
      </c>
      <c r="L70" s="509">
        <v>1</v>
      </c>
      <c r="M70" s="509">
        <v>1</v>
      </c>
      <c r="N70" s="160" t="s">
        <v>115</v>
      </c>
      <c r="O70" s="160"/>
      <c r="P70" s="161">
        <f t="shared" si="0"/>
        <v>0</v>
      </c>
      <c r="Q70" s="161">
        <f t="shared" si="1"/>
        <v>0</v>
      </c>
      <c r="R70" s="162">
        <f>IF(N70="nio",0,IF(N70&gt;0,VLOOKUP(G70,'3-Productie normen'!A:P,VLOOKUP(N70,'3-Productie normen'!S:T,2,FALSE),FALSE)))</f>
        <v>0</v>
      </c>
      <c r="S70" s="162">
        <f t="shared" si="2"/>
        <v>0</v>
      </c>
      <c r="T70" s="163" t="str">
        <f>VLOOKUP(G70,'3-Productie normen'!A:P,12,FALSE)</f>
        <v>S</v>
      </c>
      <c r="U70" s="163"/>
      <c r="W70" s="131">
        <f t="shared" si="3"/>
        <v>0</v>
      </c>
    </row>
    <row r="71" spans="1:23" ht="14.1" customHeight="1">
      <c r="A71" s="144">
        <v>71</v>
      </c>
      <c r="B71" s="157" t="s">
        <v>262</v>
      </c>
      <c r="C71" s="157" t="s">
        <v>262</v>
      </c>
      <c r="D71" s="132" t="s">
        <v>266</v>
      </c>
      <c r="E71" s="621"/>
      <c r="F71" s="130" t="s">
        <v>287</v>
      </c>
      <c r="G71" s="130" t="s">
        <v>17</v>
      </c>
      <c r="H71" s="158" t="s">
        <v>268</v>
      </c>
      <c r="I71" s="159">
        <v>15</v>
      </c>
      <c r="J71" s="509">
        <v>1</v>
      </c>
      <c r="K71" s="509">
        <v>1</v>
      </c>
      <c r="L71" s="509">
        <v>1</v>
      </c>
      <c r="M71" s="509">
        <v>1</v>
      </c>
      <c r="N71" s="629">
        <v>200</v>
      </c>
      <c r="O71" s="160">
        <v>200</v>
      </c>
      <c r="P71" s="161" t="e">
        <f t="shared" si="0"/>
        <v>#DIV/0!</v>
      </c>
      <c r="Q71" s="161" t="e">
        <f t="shared" si="1"/>
        <v>#DIV/0!</v>
      </c>
      <c r="R71" s="162">
        <f>IF(N71="nio",0,IF(N71&gt;0,VLOOKUP(G71,'3-Productie normen'!A:P,VLOOKUP(N71,'3-Productie normen'!S:T,2,FALSE),FALSE)))</f>
        <v>0</v>
      </c>
      <c r="S71" s="162">
        <f t="shared" si="2"/>
        <v>0</v>
      </c>
      <c r="T71" s="163" t="str">
        <f>VLOOKUP(G71,'3-Productie normen'!A:P,12,FALSE)</f>
        <v>S</v>
      </c>
      <c r="U71" s="163"/>
      <c r="W71" s="131">
        <f t="shared" si="3"/>
        <v>6000</v>
      </c>
    </row>
    <row r="72" spans="1:23" ht="14.1" customHeight="1">
      <c r="A72" s="144">
        <v>72</v>
      </c>
      <c r="B72" s="157" t="s">
        <v>262</v>
      </c>
      <c r="C72" s="157" t="s">
        <v>262</v>
      </c>
      <c r="D72" s="132" t="s">
        <v>266</v>
      </c>
      <c r="E72" s="621"/>
      <c r="F72" s="130" t="s">
        <v>309</v>
      </c>
      <c r="G72" s="130" t="s">
        <v>17</v>
      </c>
      <c r="H72" s="158" t="s">
        <v>268</v>
      </c>
      <c r="I72" s="159">
        <v>17</v>
      </c>
      <c r="J72" s="509">
        <v>1</v>
      </c>
      <c r="K72" s="509">
        <v>1</v>
      </c>
      <c r="L72" s="509">
        <v>1</v>
      </c>
      <c r="M72" s="509">
        <v>1</v>
      </c>
      <c r="N72" s="629">
        <v>200</v>
      </c>
      <c r="O72" s="160">
        <v>200</v>
      </c>
      <c r="P72" s="161" t="e">
        <f t="shared" si="0"/>
        <v>#DIV/0!</v>
      </c>
      <c r="Q72" s="161" t="e">
        <f t="shared" si="1"/>
        <v>#DIV/0!</v>
      </c>
      <c r="R72" s="162">
        <f>IF(N72="nio",0,IF(N72&gt;0,VLOOKUP(G72,'3-Productie normen'!A:P,VLOOKUP(N72,'3-Productie normen'!S:T,2,FALSE),FALSE)))</f>
        <v>0</v>
      </c>
      <c r="S72" s="162">
        <f t="shared" si="2"/>
        <v>0</v>
      </c>
      <c r="T72" s="163" t="str">
        <f>VLOOKUP(G72,'3-Productie normen'!A:P,12,FALSE)</f>
        <v>S</v>
      </c>
      <c r="U72" s="163"/>
      <c r="W72" s="131">
        <f t="shared" si="3"/>
        <v>6800</v>
      </c>
    </row>
    <row r="73" spans="1:23" ht="14.1" customHeight="1">
      <c r="A73" s="144">
        <v>73</v>
      </c>
      <c r="B73" s="157" t="s">
        <v>262</v>
      </c>
      <c r="C73" s="157" t="s">
        <v>262</v>
      </c>
      <c r="D73" s="132" t="s">
        <v>266</v>
      </c>
      <c r="E73" s="621"/>
      <c r="F73" s="130" t="s">
        <v>311</v>
      </c>
      <c r="G73" s="130" t="s">
        <v>276</v>
      </c>
      <c r="H73" s="158" t="s">
        <v>268</v>
      </c>
      <c r="I73" s="159">
        <v>133</v>
      </c>
      <c r="J73" s="509">
        <v>1</v>
      </c>
      <c r="K73" s="509">
        <v>1</v>
      </c>
      <c r="L73" s="509">
        <v>1</v>
      </c>
      <c r="M73" s="509">
        <v>1</v>
      </c>
      <c r="N73" s="160" t="s">
        <v>115</v>
      </c>
      <c r="O73" s="160"/>
      <c r="P73" s="161">
        <f t="shared" si="0"/>
        <v>0</v>
      </c>
      <c r="Q73" s="161">
        <f t="shared" si="1"/>
        <v>0</v>
      </c>
      <c r="R73" s="162">
        <f>IF(N73="nio",0,IF(N73&gt;0,VLOOKUP(G73,'3-Productie normen'!A:P,VLOOKUP(N73,'3-Productie normen'!S:T,2,FALSE),FALSE)))</f>
        <v>0</v>
      </c>
      <c r="S73" s="162">
        <f t="shared" si="2"/>
        <v>0</v>
      </c>
      <c r="T73" s="163" t="str">
        <f>VLOOKUP(G73,'3-Productie normen'!A:P,12,FALSE)</f>
        <v>L</v>
      </c>
      <c r="U73" s="163"/>
      <c r="W73" s="131">
        <f t="shared" si="3"/>
        <v>0</v>
      </c>
    </row>
    <row r="74" spans="1:23" ht="14.1" customHeight="1">
      <c r="A74" s="144">
        <v>74</v>
      </c>
      <c r="B74" s="157" t="s">
        <v>262</v>
      </c>
      <c r="C74" s="157" t="s">
        <v>262</v>
      </c>
      <c r="D74" s="132" t="s">
        <v>266</v>
      </c>
      <c r="E74" s="621"/>
      <c r="F74" s="130" t="s">
        <v>312</v>
      </c>
      <c r="G74" s="130" t="s">
        <v>276</v>
      </c>
      <c r="H74" s="158" t="s">
        <v>268</v>
      </c>
      <c r="I74" s="159"/>
      <c r="J74" s="509">
        <v>1</v>
      </c>
      <c r="K74" s="509">
        <v>1</v>
      </c>
      <c r="L74" s="509">
        <v>1</v>
      </c>
      <c r="M74" s="509">
        <v>1</v>
      </c>
      <c r="N74" s="160" t="s">
        <v>115</v>
      </c>
      <c r="O74" s="160"/>
      <c r="P74" s="161">
        <f t="shared" ref="P74:P137" si="4">IF(N74="nio",0,IF(N74&gt;0,N74*I74/R74,0))*J74</f>
        <v>0</v>
      </c>
      <c r="Q74" s="161">
        <f t="shared" ref="Q74:Q137" si="5">IF(O74&gt;0,O74*I74/S74,0)*K74</f>
        <v>0</v>
      </c>
      <c r="R74" s="162">
        <f>IF(N74="nio",0,IF(N74&gt;0,VLOOKUP(G74,'3-Productie normen'!A:P,VLOOKUP(N74,'3-Productie normen'!S:T,2,FALSE),FALSE)))</f>
        <v>0</v>
      </c>
      <c r="S74" s="162">
        <f t="shared" ref="S74:S137" si="6">IF(O74&gt;0,R74*$S$8,0)</f>
        <v>0</v>
      </c>
      <c r="T74" s="163" t="str">
        <f>VLOOKUP(G74,'3-Productie normen'!A:P,12,FALSE)</f>
        <v>L</v>
      </c>
      <c r="U74" s="163"/>
      <c r="W74" s="131">
        <f t="shared" ref="W74:W137" si="7">SUM(N74:O74)*I74</f>
        <v>0</v>
      </c>
    </row>
    <row r="75" spans="1:23" ht="14.1" customHeight="1">
      <c r="A75" s="144">
        <v>75</v>
      </c>
      <c r="B75" s="157" t="s">
        <v>262</v>
      </c>
      <c r="C75" s="157" t="s">
        <v>262</v>
      </c>
      <c r="D75" s="132" t="s">
        <v>266</v>
      </c>
      <c r="E75" s="621"/>
      <c r="F75" s="130" t="s">
        <v>313</v>
      </c>
      <c r="G75" s="130" t="s">
        <v>276</v>
      </c>
      <c r="H75" s="158" t="s">
        <v>268</v>
      </c>
      <c r="I75" s="159"/>
      <c r="J75" s="509">
        <v>1</v>
      </c>
      <c r="K75" s="509">
        <v>1</v>
      </c>
      <c r="L75" s="509">
        <v>1</v>
      </c>
      <c r="M75" s="509">
        <v>1</v>
      </c>
      <c r="N75" s="160" t="s">
        <v>115</v>
      </c>
      <c r="O75" s="160"/>
      <c r="P75" s="161">
        <f t="shared" si="4"/>
        <v>0</v>
      </c>
      <c r="Q75" s="161">
        <f t="shared" si="5"/>
        <v>0</v>
      </c>
      <c r="R75" s="162">
        <f>IF(N75="nio",0,IF(N75&gt;0,VLOOKUP(G75,'3-Productie normen'!A:P,VLOOKUP(N75,'3-Productie normen'!S:T,2,FALSE),FALSE)))</f>
        <v>0</v>
      </c>
      <c r="S75" s="162">
        <f t="shared" si="6"/>
        <v>0</v>
      </c>
      <c r="T75" s="163" t="str">
        <f>VLOOKUP(G75,'3-Productie normen'!A:P,12,FALSE)</f>
        <v>L</v>
      </c>
      <c r="U75" s="163"/>
      <c r="W75" s="131">
        <f t="shared" si="7"/>
        <v>0</v>
      </c>
    </row>
    <row r="76" spans="1:23" ht="14.1" customHeight="1">
      <c r="A76" s="144">
        <v>76</v>
      </c>
      <c r="B76" s="157" t="s">
        <v>262</v>
      </c>
      <c r="C76" s="157" t="s">
        <v>262</v>
      </c>
      <c r="D76" s="132" t="s">
        <v>266</v>
      </c>
      <c r="E76" s="621">
        <v>51</v>
      </c>
      <c r="F76" s="130" t="s">
        <v>314</v>
      </c>
      <c r="G76" s="130" t="s">
        <v>276</v>
      </c>
      <c r="H76" s="158" t="s">
        <v>268</v>
      </c>
      <c r="I76" s="159">
        <v>27</v>
      </c>
      <c r="J76" s="509">
        <v>1</v>
      </c>
      <c r="K76" s="509">
        <v>1</v>
      </c>
      <c r="L76" s="509">
        <v>1</v>
      </c>
      <c r="M76" s="509">
        <v>1</v>
      </c>
      <c r="N76" s="160">
        <v>120</v>
      </c>
      <c r="O76" s="160"/>
      <c r="P76" s="161" t="e">
        <f t="shared" si="4"/>
        <v>#DIV/0!</v>
      </c>
      <c r="Q76" s="161">
        <f t="shared" si="5"/>
        <v>0</v>
      </c>
      <c r="R76" s="162">
        <f>IF(N76="nio",0,IF(N76&gt;0,VLOOKUP(G76,'3-Productie normen'!A:P,VLOOKUP(N76,'3-Productie normen'!S:T,2,FALSE),FALSE)))</f>
        <v>0</v>
      </c>
      <c r="S76" s="162">
        <f t="shared" si="6"/>
        <v>0</v>
      </c>
      <c r="T76" s="163" t="str">
        <f>VLOOKUP(G76,'3-Productie normen'!A:P,12,FALSE)</f>
        <v>L</v>
      </c>
      <c r="U76" s="163"/>
      <c r="W76" s="131">
        <f t="shared" si="7"/>
        <v>3240</v>
      </c>
    </row>
    <row r="77" spans="1:23" ht="14.1" customHeight="1">
      <c r="A77" s="144">
        <v>77</v>
      </c>
      <c r="B77" s="157" t="s">
        <v>262</v>
      </c>
      <c r="C77" s="157" t="s">
        <v>262</v>
      </c>
      <c r="D77" s="132" t="s">
        <v>266</v>
      </c>
      <c r="E77" s="621"/>
      <c r="F77" s="130" t="s">
        <v>315</v>
      </c>
      <c r="G77" s="130" t="s">
        <v>303</v>
      </c>
      <c r="H77" s="158" t="s">
        <v>268</v>
      </c>
      <c r="I77" s="159"/>
      <c r="J77" s="509">
        <v>1</v>
      </c>
      <c r="K77" s="509">
        <v>1</v>
      </c>
      <c r="L77" s="509">
        <v>1</v>
      </c>
      <c r="M77" s="509">
        <v>1</v>
      </c>
      <c r="N77" s="160" t="s">
        <v>115</v>
      </c>
      <c r="O77" s="160"/>
      <c r="P77" s="161">
        <f t="shared" si="4"/>
        <v>0</v>
      </c>
      <c r="Q77" s="161">
        <f t="shared" si="5"/>
        <v>0</v>
      </c>
      <c r="R77" s="162">
        <f>IF(N77="nio",0,IF(N77&gt;0,VLOOKUP(G77,'3-Productie normen'!A:P,VLOOKUP(N77,'3-Productie normen'!S:T,2,FALSE),FALSE)))</f>
        <v>0</v>
      </c>
      <c r="S77" s="162">
        <f t="shared" si="6"/>
        <v>0</v>
      </c>
      <c r="T77" s="163" t="str">
        <f>VLOOKUP(G77,'3-Productie normen'!A:P,12,FALSE)</f>
        <v>V</v>
      </c>
      <c r="U77" s="163"/>
      <c r="W77" s="131">
        <f t="shared" si="7"/>
        <v>0</v>
      </c>
    </row>
    <row r="78" spans="1:23" ht="14.1" customHeight="1">
      <c r="A78" s="144">
        <v>78</v>
      </c>
      <c r="B78" s="157" t="s">
        <v>262</v>
      </c>
      <c r="C78" s="157" t="s">
        <v>262</v>
      </c>
      <c r="D78" s="132" t="s">
        <v>266</v>
      </c>
      <c r="E78" s="621"/>
      <c r="F78" s="130" t="s">
        <v>315</v>
      </c>
      <c r="G78" s="130" t="s">
        <v>303</v>
      </c>
      <c r="H78" s="158" t="s">
        <v>268</v>
      </c>
      <c r="I78" s="577"/>
      <c r="J78" s="509">
        <v>1</v>
      </c>
      <c r="K78" s="509">
        <v>1</v>
      </c>
      <c r="L78" s="509">
        <v>1</v>
      </c>
      <c r="M78" s="509">
        <v>1</v>
      </c>
      <c r="N78" s="160" t="s">
        <v>115</v>
      </c>
      <c r="O78" s="160"/>
      <c r="P78" s="161">
        <f t="shared" si="4"/>
        <v>0</v>
      </c>
      <c r="Q78" s="161">
        <f t="shared" si="5"/>
        <v>0</v>
      </c>
      <c r="R78" s="162">
        <f>IF(N78="nio",0,IF(N78&gt;0,VLOOKUP(G78,'3-Productie normen'!A:P,VLOOKUP(N78,'3-Productie normen'!S:T,2,FALSE),FALSE)))</f>
        <v>0</v>
      </c>
      <c r="S78" s="162">
        <f t="shared" si="6"/>
        <v>0</v>
      </c>
      <c r="T78" s="163" t="str">
        <f>VLOOKUP(G78,'3-Productie normen'!A:P,12,FALSE)</f>
        <v>V</v>
      </c>
      <c r="U78" s="163"/>
      <c r="W78" s="131">
        <f t="shared" si="7"/>
        <v>0</v>
      </c>
    </row>
    <row r="79" spans="1:23" ht="14.1" customHeight="1">
      <c r="A79" s="144">
        <v>79</v>
      </c>
      <c r="B79" s="157" t="s">
        <v>262</v>
      </c>
      <c r="C79" s="157" t="s">
        <v>262</v>
      </c>
      <c r="D79" s="132" t="s">
        <v>266</v>
      </c>
      <c r="E79" s="621"/>
      <c r="F79" s="130" t="s">
        <v>316</v>
      </c>
      <c r="G79" s="130" t="s">
        <v>274</v>
      </c>
      <c r="H79" s="158" t="s">
        <v>268</v>
      </c>
      <c r="I79" s="159"/>
      <c r="J79" s="509">
        <v>1</v>
      </c>
      <c r="K79" s="509">
        <v>1</v>
      </c>
      <c r="L79" s="509">
        <v>1</v>
      </c>
      <c r="M79" s="509">
        <v>1</v>
      </c>
      <c r="N79" s="160" t="s">
        <v>115</v>
      </c>
      <c r="O79" s="160"/>
      <c r="P79" s="161">
        <f t="shared" si="4"/>
        <v>0</v>
      </c>
      <c r="Q79" s="161">
        <f t="shared" si="5"/>
        <v>0</v>
      </c>
      <c r="R79" s="162">
        <f>IF(N79="nio",0,IF(N79&gt;0,VLOOKUP(G79,'3-Productie normen'!A:P,VLOOKUP(N79,'3-Productie normen'!S:T,2,FALSE),FALSE)))</f>
        <v>0</v>
      </c>
      <c r="S79" s="162">
        <f t="shared" si="6"/>
        <v>0</v>
      </c>
      <c r="T79" s="163" t="str">
        <f>VLOOKUP(G79,'3-Productie normen'!A:P,12,FALSE)</f>
        <v>V</v>
      </c>
      <c r="U79" s="163"/>
      <c r="W79" s="131">
        <f t="shared" si="7"/>
        <v>0</v>
      </c>
    </row>
    <row r="80" spans="1:23" ht="14.1" customHeight="1">
      <c r="A80" s="144">
        <v>80</v>
      </c>
      <c r="B80" s="157" t="s">
        <v>262</v>
      </c>
      <c r="C80" s="157" t="s">
        <v>262</v>
      </c>
      <c r="D80" s="132" t="s">
        <v>266</v>
      </c>
      <c r="E80" s="621"/>
      <c r="F80" s="130" t="s">
        <v>317</v>
      </c>
      <c r="G80" s="130" t="s">
        <v>229</v>
      </c>
      <c r="H80" s="158" t="s">
        <v>268</v>
      </c>
      <c r="I80" s="159">
        <v>15</v>
      </c>
      <c r="J80" s="509">
        <v>1</v>
      </c>
      <c r="K80" s="509">
        <v>1</v>
      </c>
      <c r="L80" s="509">
        <v>1</v>
      </c>
      <c r="M80" s="509">
        <v>1</v>
      </c>
      <c r="N80" s="160">
        <v>200</v>
      </c>
      <c r="O80" s="160"/>
      <c r="P80" s="161" t="e">
        <f t="shared" si="4"/>
        <v>#DIV/0!</v>
      </c>
      <c r="Q80" s="161">
        <f t="shared" si="5"/>
        <v>0</v>
      </c>
      <c r="R80" s="162">
        <f>IF(N80="nio",0,IF(N80&gt;0,VLOOKUP(G80,'3-Productie normen'!A:P,VLOOKUP(N80,'3-Productie normen'!S:T,2,FALSE),FALSE)))</f>
        <v>0</v>
      </c>
      <c r="S80" s="162">
        <f t="shared" si="6"/>
        <v>0</v>
      </c>
      <c r="T80" s="163" t="str">
        <f>VLOOKUP(G80,'3-Productie normen'!A:P,12,FALSE)</f>
        <v>V</v>
      </c>
      <c r="U80" s="163"/>
      <c r="W80" s="131">
        <f t="shared" si="7"/>
        <v>3000</v>
      </c>
    </row>
    <row r="81" spans="1:23" ht="14.1" customHeight="1">
      <c r="A81" s="144">
        <v>81</v>
      </c>
      <c r="B81" s="157" t="s">
        <v>262</v>
      </c>
      <c r="C81" s="157" t="s">
        <v>262</v>
      </c>
      <c r="D81" s="132" t="s">
        <v>266</v>
      </c>
      <c r="E81" s="621"/>
      <c r="F81" s="130" t="s">
        <v>287</v>
      </c>
      <c r="G81" s="157" t="s">
        <v>17</v>
      </c>
      <c r="H81" s="158" t="s">
        <v>310</v>
      </c>
      <c r="I81" s="159">
        <v>15</v>
      </c>
      <c r="J81" s="509">
        <v>1</v>
      </c>
      <c r="K81" s="509">
        <v>1</v>
      </c>
      <c r="L81" s="509">
        <v>1</v>
      </c>
      <c r="M81" s="509">
        <v>1</v>
      </c>
      <c r="N81" s="160">
        <v>200</v>
      </c>
      <c r="O81" s="160">
        <v>200</v>
      </c>
      <c r="P81" s="161" t="e">
        <f t="shared" si="4"/>
        <v>#DIV/0!</v>
      </c>
      <c r="Q81" s="161" t="e">
        <f t="shared" si="5"/>
        <v>#DIV/0!</v>
      </c>
      <c r="R81" s="162">
        <f>IF(N81="nio",0,IF(N81&gt;0,VLOOKUP(G81,'3-Productie normen'!A:P,VLOOKUP(N81,'3-Productie normen'!S:T,2,FALSE),FALSE)))</f>
        <v>0</v>
      </c>
      <c r="S81" s="162">
        <f t="shared" si="6"/>
        <v>0</v>
      </c>
      <c r="T81" s="163" t="str">
        <f>VLOOKUP(G81,'3-Productie normen'!A:P,12,FALSE)</f>
        <v>S</v>
      </c>
      <c r="U81" s="163"/>
      <c r="W81" s="131">
        <f t="shared" si="7"/>
        <v>6000</v>
      </c>
    </row>
    <row r="82" spans="1:23" ht="14.1" customHeight="1">
      <c r="A82" s="144">
        <v>82</v>
      </c>
      <c r="B82" s="157" t="s">
        <v>262</v>
      </c>
      <c r="C82" s="157" t="s">
        <v>262</v>
      </c>
      <c r="D82" s="132" t="s">
        <v>266</v>
      </c>
      <c r="E82" s="621"/>
      <c r="F82" s="130" t="s">
        <v>309</v>
      </c>
      <c r="G82" s="130" t="s">
        <v>17</v>
      </c>
      <c r="H82" s="158" t="s">
        <v>310</v>
      </c>
      <c r="I82" s="633">
        <v>17</v>
      </c>
      <c r="J82" s="509">
        <v>1</v>
      </c>
      <c r="K82" s="509">
        <v>1</v>
      </c>
      <c r="L82" s="509">
        <v>1</v>
      </c>
      <c r="M82" s="509">
        <v>1</v>
      </c>
      <c r="N82" s="160">
        <v>200</v>
      </c>
      <c r="O82" s="160">
        <v>200</v>
      </c>
      <c r="P82" s="161" t="e">
        <f t="shared" si="4"/>
        <v>#DIV/0!</v>
      </c>
      <c r="Q82" s="161" t="e">
        <f t="shared" si="5"/>
        <v>#DIV/0!</v>
      </c>
      <c r="R82" s="162">
        <f>IF(N82="nio",0,IF(N82&gt;0,VLOOKUP(G82,'3-Productie normen'!A:P,VLOOKUP(N82,'3-Productie normen'!S:T,2,FALSE),FALSE)))</f>
        <v>0</v>
      </c>
      <c r="S82" s="162">
        <f t="shared" si="6"/>
        <v>0</v>
      </c>
      <c r="T82" s="163" t="str">
        <f>VLOOKUP(G82,'3-Productie normen'!A:P,12,FALSE)</f>
        <v>S</v>
      </c>
      <c r="U82" s="163"/>
      <c r="W82" s="131">
        <f t="shared" si="7"/>
        <v>6800</v>
      </c>
    </row>
    <row r="83" spans="1:23" ht="14.1" customHeight="1">
      <c r="A83" s="144">
        <v>83</v>
      </c>
      <c r="B83" s="157" t="s">
        <v>262</v>
      </c>
      <c r="C83" s="157" t="s">
        <v>262</v>
      </c>
      <c r="D83" s="132" t="s">
        <v>266</v>
      </c>
      <c r="E83" s="621"/>
      <c r="F83" s="130" t="s">
        <v>311</v>
      </c>
      <c r="G83" s="130" t="s">
        <v>276</v>
      </c>
      <c r="H83" s="158" t="s">
        <v>268</v>
      </c>
      <c r="I83" s="633">
        <v>120</v>
      </c>
      <c r="J83" s="509">
        <v>1</v>
      </c>
      <c r="K83" s="509">
        <v>1</v>
      </c>
      <c r="L83" s="509">
        <v>1</v>
      </c>
      <c r="M83" s="509">
        <v>1</v>
      </c>
      <c r="N83" s="160" t="s">
        <v>115</v>
      </c>
      <c r="O83" s="160"/>
      <c r="P83" s="161">
        <f t="shared" si="4"/>
        <v>0</v>
      </c>
      <c r="Q83" s="161">
        <f t="shared" si="5"/>
        <v>0</v>
      </c>
      <c r="R83" s="162">
        <f>IF(N83="nio",0,IF(N83&gt;0,VLOOKUP(G83,'3-Productie normen'!A:P,VLOOKUP(N83,'3-Productie normen'!S:T,2,FALSE),FALSE)))</f>
        <v>0</v>
      </c>
      <c r="S83" s="162">
        <f t="shared" si="6"/>
        <v>0</v>
      </c>
      <c r="T83" s="163" t="str">
        <f>VLOOKUP(G83,'3-Productie normen'!A:P,12,FALSE)</f>
        <v>L</v>
      </c>
      <c r="U83" s="163"/>
      <c r="W83" s="131">
        <f t="shared" si="7"/>
        <v>0</v>
      </c>
    </row>
    <row r="84" spans="1:23" ht="14.1" customHeight="1">
      <c r="A84" s="144">
        <v>84</v>
      </c>
      <c r="B84" s="157" t="s">
        <v>262</v>
      </c>
      <c r="C84" s="157" t="s">
        <v>262</v>
      </c>
      <c r="D84" s="132" t="s">
        <v>266</v>
      </c>
      <c r="E84" s="621"/>
      <c r="F84" s="130" t="s">
        <v>315</v>
      </c>
      <c r="G84" s="157" t="s">
        <v>303</v>
      </c>
      <c r="H84" s="158" t="s">
        <v>268</v>
      </c>
      <c r="I84" s="159"/>
      <c r="J84" s="509">
        <v>1</v>
      </c>
      <c r="K84" s="509">
        <v>1</v>
      </c>
      <c r="L84" s="509">
        <v>1</v>
      </c>
      <c r="M84" s="509">
        <v>1</v>
      </c>
      <c r="N84" s="160" t="s">
        <v>115</v>
      </c>
      <c r="O84" s="160"/>
      <c r="P84" s="161">
        <f t="shared" si="4"/>
        <v>0</v>
      </c>
      <c r="Q84" s="161">
        <f t="shared" si="5"/>
        <v>0</v>
      </c>
      <c r="R84" s="162">
        <f>IF(N84="nio",0,IF(N84&gt;0,VLOOKUP(G84,'3-Productie normen'!A:P,VLOOKUP(N84,'3-Productie normen'!S:T,2,FALSE),FALSE)))</f>
        <v>0</v>
      </c>
      <c r="S84" s="162">
        <f t="shared" si="6"/>
        <v>0</v>
      </c>
      <c r="T84" s="163" t="str">
        <f>VLOOKUP(G84,'3-Productie normen'!A:P,12,FALSE)</f>
        <v>V</v>
      </c>
      <c r="U84" s="163"/>
      <c r="W84" s="131">
        <f t="shared" si="7"/>
        <v>0</v>
      </c>
    </row>
    <row r="85" spans="1:23" ht="14.1" customHeight="1">
      <c r="A85" s="144">
        <v>85</v>
      </c>
      <c r="B85" s="157" t="s">
        <v>262</v>
      </c>
      <c r="C85" s="157" t="s">
        <v>262</v>
      </c>
      <c r="D85" s="132" t="s">
        <v>266</v>
      </c>
      <c r="E85" s="621"/>
      <c r="F85" s="130" t="s">
        <v>318</v>
      </c>
      <c r="G85" s="130" t="s">
        <v>276</v>
      </c>
      <c r="H85" s="158" t="s">
        <v>268</v>
      </c>
      <c r="I85" s="159"/>
      <c r="J85" s="509">
        <v>1</v>
      </c>
      <c r="K85" s="509">
        <v>1</v>
      </c>
      <c r="L85" s="509">
        <v>1</v>
      </c>
      <c r="M85" s="509">
        <v>1</v>
      </c>
      <c r="N85" s="160" t="s">
        <v>115</v>
      </c>
      <c r="O85" s="160"/>
      <c r="P85" s="161">
        <f t="shared" si="4"/>
        <v>0</v>
      </c>
      <c r="Q85" s="161">
        <f t="shared" si="5"/>
        <v>0</v>
      </c>
      <c r="R85" s="162">
        <f>IF(N85="nio",0,IF(N85&gt;0,VLOOKUP(G85,'3-Productie normen'!A:P,VLOOKUP(N85,'3-Productie normen'!S:T,2,FALSE),FALSE)))</f>
        <v>0</v>
      </c>
      <c r="S85" s="162">
        <f t="shared" si="6"/>
        <v>0</v>
      </c>
      <c r="T85" s="163" t="str">
        <f>VLOOKUP(G85,'3-Productie normen'!A:P,12,FALSE)</f>
        <v>L</v>
      </c>
      <c r="U85" s="163"/>
      <c r="W85" s="131">
        <f t="shared" si="7"/>
        <v>0</v>
      </c>
    </row>
    <row r="86" spans="1:23" ht="14.1" customHeight="1">
      <c r="A86" s="144">
        <v>86</v>
      </c>
      <c r="B86" s="157" t="s">
        <v>262</v>
      </c>
      <c r="C86" s="157" t="s">
        <v>262</v>
      </c>
      <c r="D86" s="132" t="s">
        <v>266</v>
      </c>
      <c r="E86" s="621"/>
      <c r="F86" s="130" t="s">
        <v>319</v>
      </c>
      <c r="G86" s="521" t="s">
        <v>229</v>
      </c>
      <c r="H86" s="158" t="s">
        <v>299</v>
      </c>
      <c r="I86" s="159"/>
      <c r="J86" s="509">
        <v>1</v>
      </c>
      <c r="K86" s="509">
        <v>1</v>
      </c>
      <c r="L86" s="509">
        <v>1</v>
      </c>
      <c r="M86" s="509">
        <v>1</v>
      </c>
      <c r="N86" s="160" t="s">
        <v>115</v>
      </c>
      <c r="O86" s="160"/>
      <c r="P86" s="161">
        <f t="shared" si="4"/>
        <v>0</v>
      </c>
      <c r="Q86" s="161">
        <f t="shared" si="5"/>
        <v>0</v>
      </c>
      <c r="R86" s="162">
        <f>IF(N86="nio",0,IF(N86&gt;0,VLOOKUP(G86,'3-Productie normen'!A:P,VLOOKUP(N86,'3-Productie normen'!S:T,2,FALSE),FALSE)))</f>
        <v>0</v>
      </c>
      <c r="S86" s="162">
        <f t="shared" si="6"/>
        <v>0</v>
      </c>
      <c r="T86" s="163" t="str">
        <f>VLOOKUP(G86,'3-Productie normen'!A:P,12,FALSE)</f>
        <v>V</v>
      </c>
      <c r="U86" s="163"/>
      <c r="W86" s="131">
        <f t="shared" si="7"/>
        <v>0</v>
      </c>
    </row>
    <row r="87" spans="1:23" ht="14.1" customHeight="1">
      <c r="A87" s="144">
        <v>87</v>
      </c>
      <c r="B87" s="157" t="s">
        <v>262</v>
      </c>
      <c r="C87" s="157" t="s">
        <v>262</v>
      </c>
      <c r="D87" s="132" t="s">
        <v>266</v>
      </c>
      <c r="E87" s="621">
        <v>53</v>
      </c>
      <c r="F87" s="130" t="s">
        <v>320</v>
      </c>
      <c r="G87" s="130" t="s">
        <v>303</v>
      </c>
      <c r="H87" s="158" t="s">
        <v>321</v>
      </c>
      <c r="I87" s="159"/>
      <c r="J87" s="509">
        <v>1</v>
      </c>
      <c r="K87" s="509">
        <v>1</v>
      </c>
      <c r="L87" s="509">
        <v>1</v>
      </c>
      <c r="M87" s="509">
        <v>1</v>
      </c>
      <c r="N87" s="160" t="s">
        <v>115</v>
      </c>
      <c r="O87" s="160"/>
      <c r="P87" s="161">
        <f t="shared" si="4"/>
        <v>0</v>
      </c>
      <c r="Q87" s="161">
        <f t="shared" si="5"/>
        <v>0</v>
      </c>
      <c r="R87" s="162">
        <f>IF(N87="nio",0,IF(N87&gt;0,VLOOKUP(G87,'3-Productie normen'!A:P,VLOOKUP(N87,'3-Productie normen'!S:T,2,FALSE),FALSE)))</f>
        <v>0</v>
      </c>
      <c r="S87" s="162">
        <f t="shared" si="6"/>
        <v>0</v>
      </c>
      <c r="T87" s="163" t="str">
        <f>VLOOKUP(G87,'3-Productie normen'!A:P,12,FALSE)</f>
        <v>V</v>
      </c>
      <c r="U87" s="163"/>
      <c r="W87" s="131">
        <f t="shared" si="7"/>
        <v>0</v>
      </c>
    </row>
    <row r="88" spans="1:23" ht="14.1" customHeight="1">
      <c r="A88" s="144">
        <v>88</v>
      </c>
      <c r="B88" s="157" t="s">
        <v>262</v>
      </c>
      <c r="C88" s="157" t="s">
        <v>262</v>
      </c>
      <c r="D88" s="132" t="s">
        <v>266</v>
      </c>
      <c r="E88" s="621"/>
      <c r="F88" s="130" t="s">
        <v>322</v>
      </c>
      <c r="G88" s="130" t="s">
        <v>229</v>
      </c>
      <c r="H88" s="158" t="s">
        <v>321</v>
      </c>
      <c r="I88" s="159"/>
      <c r="J88" s="509">
        <v>1</v>
      </c>
      <c r="K88" s="509">
        <v>1</v>
      </c>
      <c r="L88" s="509">
        <v>1</v>
      </c>
      <c r="M88" s="509">
        <v>1</v>
      </c>
      <c r="N88" s="160" t="s">
        <v>115</v>
      </c>
      <c r="O88" s="160"/>
      <c r="P88" s="161">
        <f t="shared" si="4"/>
        <v>0</v>
      </c>
      <c r="Q88" s="161">
        <f t="shared" si="5"/>
        <v>0</v>
      </c>
      <c r="R88" s="162">
        <f>IF(N88="nio",0,IF(N88&gt;0,VLOOKUP(G88,'3-Productie normen'!A:P,VLOOKUP(N88,'3-Productie normen'!S:T,2,FALSE),FALSE)))</f>
        <v>0</v>
      </c>
      <c r="S88" s="162">
        <f t="shared" si="6"/>
        <v>0</v>
      </c>
      <c r="T88" s="163" t="str">
        <f>VLOOKUP(G88,'3-Productie normen'!A:P,12,FALSE)</f>
        <v>V</v>
      </c>
      <c r="U88" s="163"/>
      <c r="W88" s="131">
        <f t="shared" si="7"/>
        <v>0</v>
      </c>
    </row>
    <row r="89" spans="1:23" ht="14.1" customHeight="1">
      <c r="A89" s="144">
        <v>89</v>
      </c>
      <c r="B89" s="157" t="s">
        <v>262</v>
      </c>
      <c r="C89" s="157" t="s">
        <v>262</v>
      </c>
      <c r="D89" s="132" t="s">
        <v>266</v>
      </c>
      <c r="E89" s="621"/>
      <c r="F89" s="130" t="s">
        <v>287</v>
      </c>
      <c r="G89" s="130" t="s">
        <v>17</v>
      </c>
      <c r="H89" s="158" t="s">
        <v>268</v>
      </c>
      <c r="I89" s="159">
        <v>1</v>
      </c>
      <c r="J89" s="509">
        <v>1</v>
      </c>
      <c r="K89" s="509">
        <v>1</v>
      </c>
      <c r="L89" s="509">
        <v>1</v>
      </c>
      <c r="M89" s="509">
        <v>1</v>
      </c>
      <c r="N89" s="160">
        <v>200</v>
      </c>
      <c r="O89" s="160">
        <v>200</v>
      </c>
      <c r="P89" s="161" t="e">
        <f t="shared" si="4"/>
        <v>#DIV/0!</v>
      </c>
      <c r="Q89" s="161" t="e">
        <f t="shared" si="5"/>
        <v>#DIV/0!</v>
      </c>
      <c r="R89" s="162">
        <f>IF(N89="nio",0,IF(N89&gt;0,VLOOKUP(G89,'3-Productie normen'!A:P,VLOOKUP(N89,'3-Productie normen'!S:T,2,FALSE),FALSE)))</f>
        <v>0</v>
      </c>
      <c r="S89" s="162">
        <f t="shared" si="6"/>
        <v>0</v>
      </c>
      <c r="T89" s="163" t="str">
        <f>VLOOKUP(G89,'3-Productie normen'!A:P,12,FALSE)</f>
        <v>S</v>
      </c>
      <c r="U89" s="163"/>
      <c r="W89" s="131">
        <f t="shared" si="7"/>
        <v>400</v>
      </c>
    </row>
    <row r="90" spans="1:23" ht="14.1" customHeight="1">
      <c r="A90" s="144">
        <v>90</v>
      </c>
      <c r="B90" s="157" t="s">
        <v>262</v>
      </c>
      <c r="C90" s="157" t="s">
        <v>262</v>
      </c>
      <c r="D90" s="132" t="s">
        <v>266</v>
      </c>
      <c r="E90" s="621"/>
      <c r="F90" s="130" t="s">
        <v>287</v>
      </c>
      <c r="G90" s="130" t="s">
        <v>17</v>
      </c>
      <c r="H90" s="158" t="s">
        <v>268</v>
      </c>
      <c r="I90" s="159">
        <v>1</v>
      </c>
      <c r="J90" s="509">
        <v>1</v>
      </c>
      <c r="K90" s="509">
        <v>1</v>
      </c>
      <c r="L90" s="509">
        <v>1</v>
      </c>
      <c r="M90" s="509">
        <v>1</v>
      </c>
      <c r="N90" s="160">
        <v>200</v>
      </c>
      <c r="O90" s="160">
        <v>200</v>
      </c>
      <c r="P90" s="161" t="e">
        <f t="shared" si="4"/>
        <v>#DIV/0!</v>
      </c>
      <c r="Q90" s="161" t="e">
        <f t="shared" si="5"/>
        <v>#DIV/0!</v>
      </c>
      <c r="R90" s="162">
        <f>IF(N90="nio",0,IF(N90&gt;0,VLOOKUP(G90,'3-Productie normen'!A:P,VLOOKUP(N90,'3-Productie normen'!S:T,2,FALSE),FALSE)))</f>
        <v>0</v>
      </c>
      <c r="S90" s="162">
        <f t="shared" si="6"/>
        <v>0</v>
      </c>
      <c r="T90" s="163" t="str">
        <f>VLOOKUP(G90,'3-Productie normen'!A:P,12,FALSE)</f>
        <v>S</v>
      </c>
      <c r="U90" s="163"/>
      <c r="W90" s="131">
        <f t="shared" si="7"/>
        <v>400</v>
      </c>
    </row>
    <row r="91" spans="1:23" ht="14.1" customHeight="1">
      <c r="A91" s="144">
        <v>91</v>
      </c>
      <c r="B91" s="157" t="s">
        <v>262</v>
      </c>
      <c r="C91" s="157" t="s">
        <v>262</v>
      </c>
      <c r="D91" s="132" t="s">
        <v>266</v>
      </c>
      <c r="E91" s="621"/>
      <c r="F91" s="130" t="s">
        <v>323</v>
      </c>
      <c r="G91" s="130" t="s">
        <v>274</v>
      </c>
      <c r="H91" s="158" t="s">
        <v>268</v>
      </c>
      <c r="I91" s="633"/>
      <c r="J91" s="509">
        <v>1</v>
      </c>
      <c r="K91" s="509">
        <v>1</v>
      </c>
      <c r="L91" s="509">
        <v>1</v>
      </c>
      <c r="M91" s="509">
        <v>1</v>
      </c>
      <c r="N91" s="160" t="s">
        <v>115</v>
      </c>
      <c r="O91" s="160"/>
      <c r="P91" s="161">
        <f t="shared" si="4"/>
        <v>0</v>
      </c>
      <c r="Q91" s="161">
        <f t="shared" si="5"/>
        <v>0</v>
      </c>
      <c r="R91" s="162">
        <f>IF(N91="nio",0,IF(N91&gt;0,VLOOKUP(G91,'3-Productie normen'!A:P,VLOOKUP(N91,'3-Productie normen'!S:T,2,FALSE),FALSE)))</f>
        <v>0</v>
      </c>
      <c r="S91" s="162">
        <f t="shared" si="6"/>
        <v>0</v>
      </c>
      <c r="T91" s="163" t="str">
        <f>VLOOKUP(G91,'3-Productie normen'!A:P,12,FALSE)</f>
        <v>V</v>
      </c>
      <c r="U91" s="163"/>
      <c r="W91" s="131">
        <f t="shared" si="7"/>
        <v>0</v>
      </c>
    </row>
    <row r="92" spans="1:23" ht="14.1" customHeight="1">
      <c r="A92" s="144">
        <v>92</v>
      </c>
      <c r="B92" s="157" t="s">
        <v>262</v>
      </c>
      <c r="C92" s="157" t="s">
        <v>262</v>
      </c>
      <c r="D92" s="132" t="s">
        <v>266</v>
      </c>
      <c r="E92" s="621"/>
      <c r="F92" s="130" t="s">
        <v>271</v>
      </c>
      <c r="G92" s="130" t="s">
        <v>17</v>
      </c>
      <c r="H92" s="158" t="s">
        <v>268</v>
      </c>
      <c r="I92" s="633">
        <v>4</v>
      </c>
      <c r="J92" s="509">
        <v>1</v>
      </c>
      <c r="K92" s="509">
        <v>1</v>
      </c>
      <c r="L92" s="509">
        <v>1</v>
      </c>
      <c r="M92" s="509">
        <v>1</v>
      </c>
      <c r="N92" s="160">
        <v>200</v>
      </c>
      <c r="O92" s="160">
        <v>200</v>
      </c>
      <c r="P92" s="161" t="e">
        <f t="shared" si="4"/>
        <v>#DIV/0!</v>
      </c>
      <c r="Q92" s="161" t="e">
        <f t="shared" si="5"/>
        <v>#DIV/0!</v>
      </c>
      <c r="R92" s="162">
        <f>IF(N92="nio",0,IF(N92&gt;0,VLOOKUP(G92,'3-Productie normen'!A:P,VLOOKUP(N92,'3-Productie normen'!S:T,2,FALSE),FALSE)))</f>
        <v>0</v>
      </c>
      <c r="S92" s="162">
        <f t="shared" si="6"/>
        <v>0</v>
      </c>
      <c r="T92" s="163" t="str">
        <f>VLOOKUP(G92,'3-Productie normen'!A:P,12,FALSE)</f>
        <v>S</v>
      </c>
      <c r="U92" s="163"/>
      <c r="W92" s="131">
        <f t="shared" si="7"/>
        <v>1600</v>
      </c>
    </row>
    <row r="93" spans="1:23" ht="14.1" customHeight="1">
      <c r="A93" s="144">
        <v>93</v>
      </c>
      <c r="B93" s="157" t="s">
        <v>262</v>
      </c>
      <c r="C93" s="157" t="s">
        <v>262</v>
      </c>
      <c r="D93" s="132" t="s">
        <v>266</v>
      </c>
      <c r="E93" s="621">
        <v>55</v>
      </c>
      <c r="F93" s="130" t="s">
        <v>324</v>
      </c>
      <c r="G93" s="130" t="s">
        <v>276</v>
      </c>
      <c r="H93" s="158" t="s">
        <v>268</v>
      </c>
      <c r="I93" s="159">
        <v>248</v>
      </c>
      <c r="J93" s="509">
        <v>1</v>
      </c>
      <c r="K93" s="509">
        <v>1</v>
      </c>
      <c r="L93" s="509">
        <v>1</v>
      </c>
      <c r="M93" s="509">
        <v>1</v>
      </c>
      <c r="N93" s="160">
        <v>120</v>
      </c>
      <c r="O93" s="160"/>
      <c r="P93" s="161" t="e">
        <f t="shared" si="4"/>
        <v>#DIV/0!</v>
      </c>
      <c r="Q93" s="161">
        <f t="shared" si="5"/>
        <v>0</v>
      </c>
      <c r="R93" s="162">
        <f>IF(N93="nio",0,IF(N93&gt;0,VLOOKUP(G93,'3-Productie normen'!A:P,VLOOKUP(N93,'3-Productie normen'!S:T,2,FALSE),FALSE)))</f>
        <v>0</v>
      </c>
      <c r="S93" s="162">
        <f t="shared" si="6"/>
        <v>0</v>
      </c>
      <c r="T93" s="163" t="str">
        <f>VLOOKUP(G93,'3-Productie normen'!A:P,12,FALSE)</f>
        <v>L</v>
      </c>
      <c r="U93" s="163"/>
      <c r="W93" s="131">
        <f t="shared" si="7"/>
        <v>29760</v>
      </c>
    </row>
    <row r="94" spans="1:23" ht="14.1" customHeight="1">
      <c r="A94" s="144">
        <v>94</v>
      </c>
      <c r="B94" s="157" t="s">
        <v>262</v>
      </c>
      <c r="C94" s="157" t="s">
        <v>262</v>
      </c>
      <c r="D94" s="132" t="s">
        <v>266</v>
      </c>
      <c r="E94" s="621">
        <v>57</v>
      </c>
      <c r="F94" s="130" t="s">
        <v>324</v>
      </c>
      <c r="G94" s="130" t="s">
        <v>276</v>
      </c>
      <c r="H94" s="158" t="s">
        <v>268</v>
      </c>
      <c r="I94" s="159">
        <v>237</v>
      </c>
      <c r="J94" s="509">
        <v>1</v>
      </c>
      <c r="K94" s="509">
        <v>1</v>
      </c>
      <c r="L94" s="509">
        <v>1</v>
      </c>
      <c r="M94" s="509">
        <v>1</v>
      </c>
      <c r="N94" s="160">
        <v>120</v>
      </c>
      <c r="O94" s="160"/>
      <c r="P94" s="161" t="e">
        <f t="shared" si="4"/>
        <v>#DIV/0!</v>
      </c>
      <c r="Q94" s="161">
        <f t="shared" si="5"/>
        <v>0</v>
      </c>
      <c r="R94" s="162">
        <f>IF(N94="nio",0,IF(N94&gt;0,VLOOKUP(G94,'3-Productie normen'!A:P,VLOOKUP(N94,'3-Productie normen'!S:T,2,FALSE),FALSE)))</f>
        <v>0</v>
      </c>
      <c r="S94" s="162">
        <f t="shared" si="6"/>
        <v>0</v>
      </c>
      <c r="T94" s="163" t="str">
        <f>VLOOKUP(G94,'3-Productie normen'!A:P,12,FALSE)</f>
        <v>L</v>
      </c>
      <c r="U94" s="163"/>
      <c r="W94" s="131">
        <f t="shared" si="7"/>
        <v>28440</v>
      </c>
    </row>
    <row r="95" spans="1:23" ht="14.1" customHeight="1">
      <c r="A95" s="144">
        <v>95</v>
      </c>
      <c r="B95" s="157" t="s">
        <v>262</v>
      </c>
      <c r="C95" s="157" t="s">
        <v>262</v>
      </c>
      <c r="D95" s="132" t="s">
        <v>266</v>
      </c>
      <c r="E95" s="621"/>
      <c r="F95" s="130" t="s">
        <v>283</v>
      </c>
      <c r="G95" s="130" t="s">
        <v>284</v>
      </c>
      <c r="H95" s="158" t="s">
        <v>285</v>
      </c>
      <c r="I95" s="159">
        <v>3</v>
      </c>
      <c r="J95" s="509">
        <v>1</v>
      </c>
      <c r="K95" s="509">
        <v>1</v>
      </c>
      <c r="L95" s="509">
        <v>1</v>
      </c>
      <c r="M95" s="509">
        <v>1</v>
      </c>
      <c r="N95" s="160">
        <v>200</v>
      </c>
      <c r="O95" s="160"/>
      <c r="P95" s="161" t="e">
        <f t="shared" si="4"/>
        <v>#DIV/0!</v>
      </c>
      <c r="Q95" s="161">
        <f t="shared" si="5"/>
        <v>0</v>
      </c>
      <c r="R95" s="162">
        <f>IF(N95="nio",0,IF(N95&gt;0,VLOOKUP(G95,'3-Productie normen'!A:P,VLOOKUP(N95,'3-Productie normen'!S:T,2,FALSE),FALSE)))</f>
        <v>0</v>
      </c>
      <c r="S95" s="162">
        <f t="shared" si="6"/>
        <v>0</v>
      </c>
      <c r="T95" s="163" t="str">
        <f>VLOOKUP(G95,'3-Productie normen'!A:P,12,FALSE)</f>
        <v>V</v>
      </c>
      <c r="U95" s="163"/>
      <c r="W95" s="131">
        <f t="shared" si="7"/>
        <v>600</v>
      </c>
    </row>
    <row r="96" spans="1:23" ht="14.1" customHeight="1">
      <c r="A96" s="144">
        <v>96</v>
      </c>
      <c r="B96" s="157" t="s">
        <v>262</v>
      </c>
      <c r="C96" s="157" t="s">
        <v>262</v>
      </c>
      <c r="D96" s="132" t="s">
        <v>266</v>
      </c>
      <c r="E96" s="621"/>
      <c r="F96" s="130" t="s">
        <v>325</v>
      </c>
      <c r="G96" s="130" t="s">
        <v>274</v>
      </c>
      <c r="H96" s="158" t="s">
        <v>268</v>
      </c>
      <c r="I96" s="159">
        <v>16</v>
      </c>
      <c r="J96" s="509">
        <v>1</v>
      </c>
      <c r="K96" s="509">
        <v>1</v>
      </c>
      <c r="L96" s="509">
        <v>1</v>
      </c>
      <c r="M96" s="509">
        <v>1</v>
      </c>
      <c r="N96" s="160" t="s">
        <v>115</v>
      </c>
      <c r="O96" s="160"/>
      <c r="P96" s="161">
        <f t="shared" si="4"/>
        <v>0</v>
      </c>
      <c r="Q96" s="161">
        <f t="shared" si="5"/>
        <v>0</v>
      </c>
      <c r="R96" s="162">
        <f>IF(N96="nio",0,IF(N96&gt;0,VLOOKUP(G96,'3-Productie normen'!A:P,VLOOKUP(N96,'3-Productie normen'!S:T,2,FALSE),FALSE)))</f>
        <v>0</v>
      </c>
      <c r="S96" s="162">
        <f t="shared" si="6"/>
        <v>0</v>
      </c>
      <c r="T96" s="163" t="str">
        <f>VLOOKUP(G96,'3-Productie normen'!A:P,12,FALSE)</f>
        <v>V</v>
      </c>
      <c r="U96" s="163"/>
      <c r="W96" s="131">
        <f t="shared" si="7"/>
        <v>0</v>
      </c>
    </row>
    <row r="97" spans="1:23" ht="14.1" customHeight="1">
      <c r="A97" s="144">
        <v>97</v>
      </c>
      <c r="B97" s="157" t="s">
        <v>262</v>
      </c>
      <c r="C97" s="157" t="s">
        <v>262</v>
      </c>
      <c r="D97" s="132" t="s">
        <v>266</v>
      </c>
      <c r="E97" s="621"/>
      <c r="F97" s="130" t="s">
        <v>322</v>
      </c>
      <c r="G97" s="130" t="s">
        <v>229</v>
      </c>
      <c r="H97" s="158" t="s">
        <v>310</v>
      </c>
      <c r="I97" s="159">
        <v>7</v>
      </c>
      <c r="J97" s="509">
        <v>1</v>
      </c>
      <c r="K97" s="509">
        <v>1</v>
      </c>
      <c r="L97" s="509">
        <v>1</v>
      </c>
      <c r="M97" s="509">
        <v>1</v>
      </c>
      <c r="N97" s="160">
        <v>200</v>
      </c>
      <c r="O97" s="160"/>
      <c r="P97" s="161" t="e">
        <f t="shared" si="4"/>
        <v>#DIV/0!</v>
      </c>
      <c r="Q97" s="161">
        <f t="shared" si="5"/>
        <v>0</v>
      </c>
      <c r="R97" s="162">
        <f>IF(N97="nio",0,IF(N97&gt;0,VLOOKUP(G97,'3-Productie normen'!A:P,VLOOKUP(N97,'3-Productie normen'!S:T,2,FALSE),FALSE)))</f>
        <v>0</v>
      </c>
      <c r="S97" s="162">
        <f t="shared" si="6"/>
        <v>0</v>
      </c>
      <c r="T97" s="163" t="str">
        <f>VLOOKUP(G97,'3-Productie normen'!A:P,12,FALSE)</f>
        <v>V</v>
      </c>
      <c r="U97" s="163"/>
      <c r="W97" s="131">
        <f t="shared" si="7"/>
        <v>1400</v>
      </c>
    </row>
    <row r="98" spans="1:23" ht="14.1" customHeight="1">
      <c r="A98" s="144">
        <v>98</v>
      </c>
      <c r="B98" s="157" t="s">
        <v>262</v>
      </c>
      <c r="C98" s="157" t="s">
        <v>262</v>
      </c>
      <c r="D98" s="132" t="s">
        <v>266</v>
      </c>
      <c r="E98" s="621"/>
      <c r="F98" s="130" t="s">
        <v>326</v>
      </c>
      <c r="G98" s="130" t="s">
        <v>229</v>
      </c>
      <c r="H98" s="158" t="s">
        <v>285</v>
      </c>
      <c r="I98" s="159">
        <v>33</v>
      </c>
      <c r="J98" s="509">
        <v>1</v>
      </c>
      <c r="K98" s="509">
        <v>1</v>
      </c>
      <c r="L98" s="509">
        <v>1</v>
      </c>
      <c r="M98" s="509">
        <v>1</v>
      </c>
      <c r="N98" s="160">
        <v>200</v>
      </c>
      <c r="O98" s="160"/>
      <c r="P98" s="161" t="e">
        <f t="shared" si="4"/>
        <v>#DIV/0!</v>
      </c>
      <c r="Q98" s="161">
        <f t="shared" si="5"/>
        <v>0</v>
      </c>
      <c r="R98" s="162">
        <f>IF(N98="nio",0,IF(N98&gt;0,VLOOKUP(G98,'3-Productie normen'!A:P,VLOOKUP(N98,'3-Productie normen'!S:T,2,FALSE),FALSE)))</f>
        <v>0</v>
      </c>
      <c r="S98" s="162">
        <f t="shared" si="6"/>
        <v>0</v>
      </c>
      <c r="T98" s="163" t="str">
        <f>VLOOKUP(G98,'3-Productie normen'!A:P,12,FALSE)</f>
        <v>V</v>
      </c>
      <c r="U98" s="163"/>
      <c r="W98" s="131">
        <f t="shared" si="7"/>
        <v>6600</v>
      </c>
    </row>
    <row r="99" spans="1:23" ht="14.1" customHeight="1">
      <c r="A99" s="144">
        <v>99</v>
      </c>
      <c r="B99" s="157" t="s">
        <v>262</v>
      </c>
      <c r="C99" s="157" t="s">
        <v>262</v>
      </c>
      <c r="D99" s="132" t="s">
        <v>266</v>
      </c>
      <c r="E99" s="621" t="s">
        <v>459</v>
      </c>
      <c r="F99" s="130" t="s">
        <v>460</v>
      </c>
      <c r="G99" s="130" t="s">
        <v>276</v>
      </c>
      <c r="H99" s="158" t="s">
        <v>285</v>
      </c>
      <c r="I99" s="159">
        <v>507</v>
      </c>
      <c r="J99" s="509">
        <v>1</v>
      </c>
      <c r="K99" s="509">
        <v>1</v>
      </c>
      <c r="L99" s="509">
        <v>1</v>
      </c>
      <c r="M99" s="509">
        <v>1</v>
      </c>
      <c r="N99" s="160">
        <v>120</v>
      </c>
      <c r="O99" s="160"/>
      <c r="P99" s="161" t="e">
        <f t="shared" si="4"/>
        <v>#DIV/0!</v>
      </c>
      <c r="Q99" s="161">
        <f t="shared" si="5"/>
        <v>0</v>
      </c>
      <c r="R99" s="162">
        <f>IF(N99="nio",0,IF(N99&gt;0,VLOOKUP(G99,'3-Productie normen'!A:P,VLOOKUP(N99,'3-Productie normen'!S:T,2,FALSE),FALSE)))</f>
        <v>0</v>
      </c>
      <c r="S99" s="162">
        <f t="shared" si="6"/>
        <v>0</v>
      </c>
      <c r="T99" s="163" t="str">
        <f>VLOOKUP(G99,'3-Productie normen'!A:P,12,FALSE)</f>
        <v>L</v>
      </c>
      <c r="U99" s="163"/>
      <c r="W99" s="131">
        <f t="shared" si="7"/>
        <v>60840</v>
      </c>
    </row>
    <row r="100" spans="1:23" ht="14.1" customHeight="1">
      <c r="A100" s="144">
        <v>100</v>
      </c>
      <c r="B100" s="157" t="s">
        <v>262</v>
      </c>
      <c r="C100" s="157" t="s">
        <v>262</v>
      </c>
      <c r="D100" s="132" t="s">
        <v>266</v>
      </c>
      <c r="E100" s="621"/>
      <c r="F100" s="130" t="s">
        <v>330</v>
      </c>
      <c r="G100" s="130" t="s">
        <v>229</v>
      </c>
      <c r="H100" s="158" t="s">
        <v>285</v>
      </c>
      <c r="I100" s="159">
        <v>35</v>
      </c>
      <c r="J100" s="509">
        <v>1</v>
      </c>
      <c r="K100" s="509">
        <v>1</v>
      </c>
      <c r="L100" s="509">
        <v>1</v>
      </c>
      <c r="M100" s="509">
        <v>1</v>
      </c>
      <c r="N100" s="160">
        <v>200</v>
      </c>
      <c r="O100" s="160"/>
      <c r="P100" s="161" t="e">
        <f t="shared" si="4"/>
        <v>#DIV/0!</v>
      </c>
      <c r="Q100" s="161">
        <f t="shared" si="5"/>
        <v>0</v>
      </c>
      <c r="R100" s="162">
        <f>IF(N100="nio",0,IF(N100&gt;0,VLOOKUP(G100,'3-Productie normen'!A:P,VLOOKUP(N100,'3-Productie normen'!S:T,2,FALSE),FALSE)))</f>
        <v>0</v>
      </c>
      <c r="S100" s="162">
        <f t="shared" si="6"/>
        <v>0</v>
      </c>
      <c r="T100" s="163" t="str">
        <f>VLOOKUP(G100,'3-Productie normen'!A:P,12,FALSE)</f>
        <v>V</v>
      </c>
      <c r="U100" s="163"/>
      <c r="W100" s="131">
        <f t="shared" si="7"/>
        <v>7000</v>
      </c>
    </row>
    <row r="101" spans="1:23" ht="14.1" customHeight="1">
      <c r="A101" s="144">
        <v>101</v>
      </c>
      <c r="B101" s="157" t="s">
        <v>262</v>
      </c>
      <c r="C101" s="157" t="s">
        <v>262</v>
      </c>
      <c r="D101" s="132" t="s">
        <v>266</v>
      </c>
      <c r="E101" s="621"/>
      <c r="F101" s="130" t="s">
        <v>331</v>
      </c>
      <c r="G101" s="130" t="s">
        <v>274</v>
      </c>
      <c r="H101" s="158" t="s">
        <v>310</v>
      </c>
      <c r="I101" s="169">
        <v>9</v>
      </c>
      <c r="J101" s="509">
        <v>1</v>
      </c>
      <c r="K101" s="509">
        <v>1</v>
      </c>
      <c r="L101" s="509">
        <v>1</v>
      </c>
      <c r="M101" s="509">
        <v>1</v>
      </c>
      <c r="N101" s="160" t="s">
        <v>115</v>
      </c>
      <c r="O101" s="160"/>
      <c r="P101" s="161">
        <f t="shared" si="4"/>
        <v>0</v>
      </c>
      <c r="Q101" s="161">
        <f t="shared" si="5"/>
        <v>0</v>
      </c>
      <c r="R101" s="162">
        <f>IF(N101="nio",0,IF(N101&gt;0,VLOOKUP(G101,'3-Productie normen'!A:P,VLOOKUP(N101,'3-Productie normen'!S:T,2,FALSE),FALSE)))</f>
        <v>0</v>
      </c>
      <c r="S101" s="162">
        <f t="shared" si="6"/>
        <v>0</v>
      </c>
      <c r="T101" s="163" t="str">
        <f>VLOOKUP(G101,'3-Productie normen'!A:P,12,FALSE)</f>
        <v>V</v>
      </c>
      <c r="U101" s="163"/>
      <c r="W101" s="131">
        <f t="shared" si="7"/>
        <v>0</v>
      </c>
    </row>
    <row r="102" spans="1:23" ht="14.1" customHeight="1">
      <c r="A102" s="144">
        <v>102</v>
      </c>
      <c r="B102" s="157" t="s">
        <v>262</v>
      </c>
      <c r="C102" s="157" t="s">
        <v>262</v>
      </c>
      <c r="D102" s="132" t="s">
        <v>266</v>
      </c>
      <c r="E102" s="621"/>
      <c r="F102" s="130" t="s">
        <v>298</v>
      </c>
      <c r="G102" s="130" t="s">
        <v>229</v>
      </c>
      <c r="H102" s="158" t="s">
        <v>299</v>
      </c>
      <c r="I102" s="577">
        <v>9</v>
      </c>
      <c r="J102" s="509">
        <v>1</v>
      </c>
      <c r="K102" s="509">
        <v>1</v>
      </c>
      <c r="L102" s="509">
        <v>1</v>
      </c>
      <c r="M102" s="509">
        <v>1</v>
      </c>
      <c r="N102" s="629">
        <v>200</v>
      </c>
      <c r="O102" s="160"/>
      <c r="P102" s="161" t="e">
        <f t="shared" si="4"/>
        <v>#DIV/0!</v>
      </c>
      <c r="Q102" s="161">
        <f t="shared" si="5"/>
        <v>0</v>
      </c>
      <c r="R102" s="162">
        <f>IF(N102="nio",0,IF(N102&gt;0,VLOOKUP(G102,'3-Productie normen'!A:P,VLOOKUP(N102,'3-Productie normen'!S:T,2,FALSE),FALSE)))</f>
        <v>0</v>
      </c>
      <c r="S102" s="162">
        <f t="shared" si="6"/>
        <v>0</v>
      </c>
      <c r="T102" s="163" t="str">
        <f>VLOOKUP(G102,'3-Productie normen'!A:P,12,FALSE)</f>
        <v>V</v>
      </c>
      <c r="U102" s="163"/>
      <c r="W102" s="131">
        <f t="shared" si="7"/>
        <v>1800</v>
      </c>
    </row>
    <row r="103" spans="1:23" ht="14.1" customHeight="1">
      <c r="A103" s="144">
        <v>103</v>
      </c>
      <c r="B103" s="157" t="s">
        <v>262</v>
      </c>
      <c r="C103" s="157" t="s">
        <v>262</v>
      </c>
      <c r="D103" s="132" t="s">
        <v>266</v>
      </c>
      <c r="E103" s="621"/>
      <c r="F103" s="130" t="s">
        <v>267</v>
      </c>
      <c r="G103" s="130" t="s">
        <v>229</v>
      </c>
      <c r="H103" s="158" t="s">
        <v>310</v>
      </c>
      <c r="I103" s="169">
        <v>99</v>
      </c>
      <c r="J103" s="509">
        <v>1</v>
      </c>
      <c r="K103" s="509">
        <v>1</v>
      </c>
      <c r="L103" s="509">
        <v>1</v>
      </c>
      <c r="M103" s="509">
        <v>1</v>
      </c>
      <c r="N103" s="160">
        <v>200</v>
      </c>
      <c r="O103" s="160"/>
      <c r="P103" s="161" t="e">
        <f t="shared" si="4"/>
        <v>#DIV/0!</v>
      </c>
      <c r="Q103" s="161">
        <f t="shared" si="5"/>
        <v>0</v>
      </c>
      <c r="R103" s="162">
        <f>IF(N103="nio",0,IF(N103&gt;0,VLOOKUP(G103,'3-Productie normen'!A:P,VLOOKUP(N103,'3-Productie normen'!S:T,2,FALSE),FALSE)))</f>
        <v>0</v>
      </c>
      <c r="S103" s="162">
        <f t="shared" si="6"/>
        <v>0</v>
      </c>
      <c r="T103" s="163" t="str">
        <f>VLOOKUP(G103,'3-Productie normen'!A:P,12,FALSE)</f>
        <v>V</v>
      </c>
      <c r="U103" s="163"/>
      <c r="W103" s="131">
        <f t="shared" si="7"/>
        <v>19800</v>
      </c>
    </row>
    <row r="104" spans="1:23" ht="14.1" customHeight="1">
      <c r="A104" s="144">
        <v>104</v>
      </c>
      <c r="B104" s="157" t="s">
        <v>262</v>
      </c>
      <c r="C104" s="157" t="s">
        <v>262</v>
      </c>
      <c r="D104" s="132" t="s">
        <v>266</v>
      </c>
      <c r="E104" s="621"/>
      <c r="F104" s="130" t="s">
        <v>332</v>
      </c>
      <c r="G104" s="130" t="s">
        <v>228</v>
      </c>
      <c r="H104" s="158" t="s">
        <v>285</v>
      </c>
      <c r="I104" s="159">
        <v>35</v>
      </c>
      <c r="J104" s="509">
        <v>1</v>
      </c>
      <c r="K104" s="509">
        <v>1</v>
      </c>
      <c r="L104" s="509">
        <v>1</v>
      </c>
      <c r="M104" s="509">
        <v>1</v>
      </c>
      <c r="N104" s="160">
        <v>80</v>
      </c>
      <c r="O104" s="160"/>
      <c r="P104" s="161" t="e">
        <f t="shared" si="4"/>
        <v>#DIV/0!</v>
      </c>
      <c r="Q104" s="161">
        <f t="shared" si="5"/>
        <v>0</v>
      </c>
      <c r="R104" s="162">
        <f>IF(N104="nio",0,IF(N104&gt;0,VLOOKUP(G104,'3-Productie normen'!A:P,VLOOKUP(N104,'3-Productie normen'!S:T,2,FALSE),FALSE)))</f>
        <v>0</v>
      </c>
      <c r="S104" s="162">
        <f t="shared" si="6"/>
        <v>0</v>
      </c>
      <c r="T104" s="163" t="str">
        <f>VLOOKUP(G104,'3-Productie normen'!A:P,12,FALSE)</f>
        <v>B</v>
      </c>
      <c r="U104" s="163"/>
      <c r="W104" s="131">
        <f t="shared" si="7"/>
        <v>2800</v>
      </c>
    </row>
    <row r="105" spans="1:23" ht="14.1" customHeight="1">
      <c r="A105" s="144">
        <v>105</v>
      </c>
      <c r="B105" s="157" t="s">
        <v>262</v>
      </c>
      <c r="C105" s="157" t="s">
        <v>262</v>
      </c>
      <c r="D105" s="132" t="s">
        <v>266</v>
      </c>
      <c r="E105" s="621"/>
      <c r="F105" s="130" t="s">
        <v>333</v>
      </c>
      <c r="G105" s="130" t="s">
        <v>274</v>
      </c>
      <c r="H105" s="158" t="s">
        <v>268</v>
      </c>
      <c r="I105" s="169">
        <v>4</v>
      </c>
      <c r="J105" s="509">
        <v>1</v>
      </c>
      <c r="K105" s="509">
        <v>1</v>
      </c>
      <c r="L105" s="509">
        <v>1</v>
      </c>
      <c r="M105" s="509">
        <v>1</v>
      </c>
      <c r="N105" s="160">
        <v>40</v>
      </c>
      <c r="O105" s="160"/>
      <c r="P105" s="161" t="e">
        <f t="shared" si="4"/>
        <v>#DIV/0!</v>
      </c>
      <c r="Q105" s="161">
        <f t="shared" si="5"/>
        <v>0</v>
      </c>
      <c r="R105" s="162">
        <f>IF(N105="nio",0,IF(N105&gt;0,VLOOKUP(G105,'3-Productie normen'!A:P,VLOOKUP(N105,'3-Productie normen'!S:T,2,FALSE),FALSE)))</f>
        <v>0</v>
      </c>
      <c r="S105" s="162">
        <f t="shared" si="6"/>
        <v>0</v>
      </c>
      <c r="T105" s="163" t="str">
        <f>VLOOKUP(G105,'3-Productie normen'!A:P,12,FALSE)</f>
        <v>V</v>
      </c>
      <c r="U105" s="163"/>
      <c r="W105" s="131">
        <f t="shared" si="7"/>
        <v>160</v>
      </c>
    </row>
    <row r="106" spans="1:23" ht="14.1" customHeight="1">
      <c r="A106" s="144">
        <v>106</v>
      </c>
      <c r="B106" s="157" t="s">
        <v>262</v>
      </c>
      <c r="C106" s="157" t="s">
        <v>262</v>
      </c>
      <c r="D106" s="132" t="s">
        <v>266</v>
      </c>
      <c r="E106" s="621"/>
      <c r="F106" s="130" t="s">
        <v>334</v>
      </c>
      <c r="G106" s="130" t="s">
        <v>228</v>
      </c>
      <c r="H106" s="158" t="s">
        <v>337</v>
      </c>
      <c r="I106" s="159">
        <v>27</v>
      </c>
      <c r="J106" s="509">
        <v>1</v>
      </c>
      <c r="K106" s="509">
        <v>1</v>
      </c>
      <c r="L106" s="509">
        <v>1</v>
      </c>
      <c r="M106" s="509">
        <v>1</v>
      </c>
      <c r="N106" s="160">
        <v>80</v>
      </c>
      <c r="O106" s="160"/>
      <c r="P106" s="161" t="e">
        <f t="shared" si="4"/>
        <v>#DIV/0!</v>
      </c>
      <c r="Q106" s="161">
        <f t="shared" si="5"/>
        <v>0</v>
      </c>
      <c r="R106" s="162">
        <f>IF(N106="nio",0,IF(N106&gt;0,VLOOKUP(G106,'3-Productie normen'!A:P,VLOOKUP(N106,'3-Productie normen'!S:T,2,FALSE),FALSE)))</f>
        <v>0</v>
      </c>
      <c r="S106" s="162">
        <f t="shared" si="6"/>
        <v>0</v>
      </c>
      <c r="T106" s="163" t="str">
        <f>VLOOKUP(G106,'3-Productie normen'!A:P,12,FALSE)</f>
        <v>B</v>
      </c>
      <c r="U106" s="163"/>
      <c r="W106" s="131">
        <f t="shared" si="7"/>
        <v>2160</v>
      </c>
    </row>
    <row r="107" spans="1:23" ht="14.1" customHeight="1">
      <c r="A107" s="144">
        <v>107</v>
      </c>
      <c r="B107" s="157" t="s">
        <v>262</v>
      </c>
      <c r="C107" s="157" t="s">
        <v>262</v>
      </c>
      <c r="D107" s="132" t="s">
        <v>266</v>
      </c>
      <c r="E107" s="621"/>
      <c r="F107" s="130" t="s">
        <v>272</v>
      </c>
      <c r="G107" s="157" t="s">
        <v>17</v>
      </c>
      <c r="H107" s="158" t="s">
        <v>310</v>
      </c>
      <c r="I107" s="159">
        <v>3</v>
      </c>
      <c r="J107" s="509">
        <v>1</v>
      </c>
      <c r="K107" s="509">
        <v>1</v>
      </c>
      <c r="L107" s="509">
        <v>1</v>
      </c>
      <c r="M107" s="509">
        <v>1</v>
      </c>
      <c r="N107" s="160">
        <v>200</v>
      </c>
      <c r="O107" s="160">
        <v>200</v>
      </c>
      <c r="P107" s="161" t="e">
        <f t="shared" si="4"/>
        <v>#DIV/0!</v>
      </c>
      <c r="Q107" s="161" t="e">
        <f t="shared" si="5"/>
        <v>#DIV/0!</v>
      </c>
      <c r="R107" s="162">
        <f>IF(N107="nio",0,IF(N107&gt;0,VLOOKUP(G107,'3-Productie normen'!A:P,VLOOKUP(N107,'3-Productie normen'!S:T,2,FALSE),FALSE)))</f>
        <v>0</v>
      </c>
      <c r="S107" s="162">
        <f t="shared" si="6"/>
        <v>0</v>
      </c>
      <c r="T107" s="163" t="str">
        <f>VLOOKUP(G107,'3-Productie normen'!A:P,12,FALSE)</f>
        <v>S</v>
      </c>
      <c r="U107" s="163"/>
      <c r="W107" s="131">
        <f t="shared" si="7"/>
        <v>1200</v>
      </c>
    </row>
    <row r="108" spans="1:23" ht="14.1" customHeight="1">
      <c r="A108" s="144">
        <v>108</v>
      </c>
      <c r="B108" s="157" t="s">
        <v>262</v>
      </c>
      <c r="C108" s="157" t="s">
        <v>262</v>
      </c>
      <c r="D108" s="132" t="s">
        <v>266</v>
      </c>
      <c r="E108" s="621"/>
      <c r="F108" s="130" t="s">
        <v>270</v>
      </c>
      <c r="G108" s="130" t="s">
        <v>17</v>
      </c>
      <c r="H108" s="158" t="s">
        <v>310</v>
      </c>
      <c r="I108" s="577">
        <v>21</v>
      </c>
      <c r="J108" s="509">
        <v>1</v>
      </c>
      <c r="K108" s="509">
        <v>1</v>
      </c>
      <c r="L108" s="509">
        <v>1</v>
      </c>
      <c r="M108" s="509">
        <v>1</v>
      </c>
      <c r="N108" s="629">
        <v>200</v>
      </c>
      <c r="O108" s="160">
        <v>200</v>
      </c>
      <c r="P108" s="161" t="e">
        <f t="shared" si="4"/>
        <v>#DIV/0!</v>
      </c>
      <c r="Q108" s="161" t="e">
        <f t="shared" si="5"/>
        <v>#DIV/0!</v>
      </c>
      <c r="R108" s="162">
        <f>IF(N108="nio",0,IF(N108&gt;0,VLOOKUP(G108,'3-Productie normen'!A:P,VLOOKUP(N108,'3-Productie normen'!S:T,2,FALSE),FALSE)))</f>
        <v>0</v>
      </c>
      <c r="S108" s="162">
        <f t="shared" si="6"/>
        <v>0</v>
      </c>
      <c r="T108" s="163" t="str">
        <f>VLOOKUP(G108,'3-Productie normen'!A:P,12,FALSE)</f>
        <v>S</v>
      </c>
      <c r="U108" s="163"/>
      <c r="W108" s="131">
        <f t="shared" si="7"/>
        <v>8400</v>
      </c>
    </row>
    <row r="109" spans="1:23" ht="14.1" customHeight="1">
      <c r="A109" s="144">
        <v>109</v>
      </c>
      <c r="B109" s="157" t="s">
        <v>262</v>
      </c>
      <c r="C109" s="157" t="s">
        <v>262</v>
      </c>
      <c r="D109" s="132" t="s">
        <v>266</v>
      </c>
      <c r="E109" s="621"/>
      <c r="F109" s="130" t="s">
        <v>335</v>
      </c>
      <c r="G109" s="157" t="s">
        <v>229</v>
      </c>
      <c r="H109" s="158" t="s">
        <v>310</v>
      </c>
      <c r="I109" s="159">
        <v>5</v>
      </c>
      <c r="J109" s="509">
        <v>1</v>
      </c>
      <c r="K109" s="509">
        <v>1</v>
      </c>
      <c r="L109" s="509">
        <v>1</v>
      </c>
      <c r="M109" s="509">
        <v>1</v>
      </c>
      <c r="N109" s="160">
        <v>200</v>
      </c>
      <c r="O109" s="160"/>
      <c r="P109" s="161" t="e">
        <f t="shared" si="4"/>
        <v>#DIV/0!</v>
      </c>
      <c r="Q109" s="161">
        <f t="shared" si="5"/>
        <v>0</v>
      </c>
      <c r="R109" s="162">
        <f>IF(N109="nio",0,IF(N109&gt;0,VLOOKUP(G109,'3-Productie normen'!A:P,VLOOKUP(N109,'3-Productie normen'!S:T,2,FALSE),FALSE)))</f>
        <v>0</v>
      </c>
      <c r="S109" s="162">
        <f t="shared" si="6"/>
        <v>0</v>
      </c>
      <c r="T109" s="163" t="str">
        <f>VLOOKUP(G109,'3-Productie normen'!A:P,12,FALSE)</f>
        <v>V</v>
      </c>
      <c r="U109" s="163"/>
      <c r="W109" s="131">
        <f t="shared" si="7"/>
        <v>1000</v>
      </c>
    </row>
    <row r="110" spans="1:23" ht="14.1" customHeight="1">
      <c r="A110" s="144">
        <v>110</v>
      </c>
      <c r="B110" s="157" t="s">
        <v>262</v>
      </c>
      <c r="C110" s="157" t="s">
        <v>262</v>
      </c>
      <c r="D110" s="132" t="s">
        <v>266</v>
      </c>
      <c r="E110" s="621"/>
      <c r="F110" s="130" t="s">
        <v>341</v>
      </c>
      <c r="G110" s="157" t="s">
        <v>228</v>
      </c>
      <c r="H110" s="158" t="s">
        <v>337</v>
      </c>
      <c r="I110" s="159">
        <v>20</v>
      </c>
      <c r="J110" s="509">
        <v>1</v>
      </c>
      <c r="K110" s="509">
        <v>1</v>
      </c>
      <c r="L110" s="509">
        <v>1</v>
      </c>
      <c r="M110" s="509">
        <v>1</v>
      </c>
      <c r="N110" s="160">
        <v>80</v>
      </c>
      <c r="O110" s="160"/>
      <c r="P110" s="161" t="e">
        <f t="shared" si="4"/>
        <v>#DIV/0!</v>
      </c>
      <c r="Q110" s="161">
        <f t="shared" si="5"/>
        <v>0</v>
      </c>
      <c r="R110" s="162">
        <f>IF(N110="nio",0,IF(N110&gt;0,VLOOKUP(G110,'3-Productie normen'!A:P,VLOOKUP(N110,'3-Productie normen'!S:T,2,FALSE),FALSE)))</f>
        <v>0</v>
      </c>
      <c r="S110" s="162">
        <f t="shared" si="6"/>
        <v>0</v>
      </c>
      <c r="T110" s="163" t="str">
        <f>VLOOKUP(G110,'3-Productie normen'!A:P,12,FALSE)</f>
        <v>B</v>
      </c>
      <c r="U110" s="163"/>
      <c r="W110" s="131">
        <f t="shared" si="7"/>
        <v>1600</v>
      </c>
    </row>
    <row r="111" spans="1:23" ht="14.1" customHeight="1">
      <c r="A111" s="144">
        <v>111</v>
      </c>
      <c r="B111" s="157" t="s">
        <v>262</v>
      </c>
      <c r="C111" s="157" t="s">
        <v>262</v>
      </c>
      <c r="D111" s="132" t="s">
        <v>266</v>
      </c>
      <c r="E111" s="621"/>
      <c r="F111" s="130" t="s">
        <v>336</v>
      </c>
      <c r="G111" s="130" t="s">
        <v>228</v>
      </c>
      <c r="H111" s="158" t="s">
        <v>337</v>
      </c>
      <c r="I111" s="159">
        <v>27</v>
      </c>
      <c r="J111" s="509">
        <v>1</v>
      </c>
      <c r="K111" s="509">
        <v>1</v>
      </c>
      <c r="L111" s="509">
        <v>1</v>
      </c>
      <c r="M111" s="509">
        <v>1</v>
      </c>
      <c r="N111" s="160">
        <v>80</v>
      </c>
      <c r="O111" s="160"/>
      <c r="P111" s="161" t="e">
        <f t="shared" si="4"/>
        <v>#DIV/0!</v>
      </c>
      <c r="Q111" s="161">
        <f t="shared" si="5"/>
        <v>0</v>
      </c>
      <c r="R111" s="162">
        <f>IF(N111="nio",0,IF(N111&gt;0,VLOOKUP(G111,'3-Productie normen'!A:P,VLOOKUP(N111,'3-Productie normen'!S:T,2,FALSE),FALSE)))</f>
        <v>0</v>
      </c>
      <c r="S111" s="162">
        <f t="shared" si="6"/>
        <v>0</v>
      </c>
      <c r="T111" s="163" t="str">
        <f>VLOOKUP(G111,'3-Productie normen'!A:P,12,FALSE)</f>
        <v>B</v>
      </c>
      <c r="U111" s="163"/>
      <c r="W111" s="131">
        <f t="shared" si="7"/>
        <v>2160</v>
      </c>
    </row>
    <row r="112" spans="1:23" ht="14.1" customHeight="1">
      <c r="A112" s="144">
        <v>112</v>
      </c>
      <c r="B112" s="157" t="s">
        <v>262</v>
      </c>
      <c r="C112" s="157" t="s">
        <v>262</v>
      </c>
      <c r="D112" s="132" t="s">
        <v>266</v>
      </c>
      <c r="E112" s="621"/>
      <c r="F112" s="130" t="s">
        <v>339</v>
      </c>
      <c r="G112" s="158" t="s">
        <v>327</v>
      </c>
      <c r="H112" s="158" t="s">
        <v>337</v>
      </c>
      <c r="I112" s="159">
        <v>7</v>
      </c>
      <c r="J112" s="509">
        <v>1</v>
      </c>
      <c r="K112" s="509">
        <v>1</v>
      </c>
      <c r="L112" s="509">
        <v>1</v>
      </c>
      <c r="M112" s="509">
        <v>1</v>
      </c>
      <c r="N112" s="160">
        <v>100</v>
      </c>
      <c r="O112" s="160"/>
      <c r="P112" s="161" t="e">
        <f t="shared" si="4"/>
        <v>#DIV/0!</v>
      </c>
      <c r="Q112" s="161">
        <f t="shared" si="5"/>
        <v>0</v>
      </c>
      <c r="R112" s="162">
        <f>IF(N112="nio",0,IF(N112&gt;0,VLOOKUP(G112,'3-Productie normen'!A:P,VLOOKUP(N112,'3-Productie normen'!S:T,2,FALSE),FALSE)))</f>
        <v>0</v>
      </c>
      <c r="S112" s="162">
        <f t="shared" si="6"/>
        <v>0</v>
      </c>
      <c r="T112" s="163" t="str">
        <f>VLOOKUP(G112,'3-Productie normen'!A:P,12,FALSE)</f>
        <v>B</v>
      </c>
      <c r="U112" s="163"/>
      <c r="W112" s="131">
        <f t="shared" si="7"/>
        <v>700</v>
      </c>
    </row>
    <row r="113" spans="1:23" ht="14.1" customHeight="1">
      <c r="A113" s="144">
        <v>113</v>
      </c>
      <c r="B113" s="157" t="s">
        <v>262</v>
      </c>
      <c r="C113" s="157" t="s">
        <v>262</v>
      </c>
      <c r="D113" s="132" t="s">
        <v>266</v>
      </c>
      <c r="E113" s="621"/>
      <c r="F113" s="130" t="s">
        <v>338</v>
      </c>
      <c r="G113" s="130" t="s">
        <v>228</v>
      </c>
      <c r="H113" s="158" t="s">
        <v>337</v>
      </c>
      <c r="I113" s="159">
        <v>25</v>
      </c>
      <c r="J113" s="509">
        <v>1</v>
      </c>
      <c r="K113" s="509">
        <v>1</v>
      </c>
      <c r="L113" s="509">
        <v>1</v>
      </c>
      <c r="M113" s="509">
        <v>1</v>
      </c>
      <c r="N113" s="160">
        <v>80</v>
      </c>
      <c r="O113" s="160"/>
      <c r="P113" s="161" t="e">
        <f t="shared" si="4"/>
        <v>#DIV/0!</v>
      </c>
      <c r="Q113" s="161">
        <f t="shared" si="5"/>
        <v>0</v>
      </c>
      <c r="R113" s="162">
        <f>IF(N113="nio",0,IF(N113&gt;0,VLOOKUP(G113,'3-Productie normen'!A:P,VLOOKUP(N113,'3-Productie normen'!S:T,2,FALSE),FALSE)))</f>
        <v>0</v>
      </c>
      <c r="S113" s="162">
        <f t="shared" si="6"/>
        <v>0</v>
      </c>
      <c r="T113" s="163" t="str">
        <f>VLOOKUP(G113,'3-Productie normen'!A:P,12,FALSE)</f>
        <v>B</v>
      </c>
      <c r="U113" s="163"/>
      <c r="W113" s="131">
        <f t="shared" si="7"/>
        <v>2000</v>
      </c>
    </row>
    <row r="114" spans="1:23" ht="14.1" customHeight="1">
      <c r="A114" s="144">
        <v>114</v>
      </c>
      <c r="B114" s="157" t="s">
        <v>262</v>
      </c>
      <c r="C114" s="157" t="s">
        <v>262</v>
      </c>
      <c r="D114" s="132" t="s">
        <v>266</v>
      </c>
      <c r="E114" s="621"/>
      <c r="F114" s="130" t="s">
        <v>340</v>
      </c>
      <c r="G114" s="130" t="s">
        <v>228</v>
      </c>
      <c r="H114" s="158" t="s">
        <v>337</v>
      </c>
      <c r="I114" s="159">
        <v>20</v>
      </c>
      <c r="J114" s="509">
        <v>1</v>
      </c>
      <c r="K114" s="509">
        <v>1</v>
      </c>
      <c r="L114" s="509">
        <v>1</v>
      </c>
      <c r="M114" s="509">
        <v>1</v>
      </c>
      <c r="N114" s="160">
        <v>80</v>
      </c>
      <c r="O114" s="160"/>
      <c r="P114" s="161" t="e">
        <f t="shared" si="4"/>
        <v>#DIV/0!</v>
      </c>
      <c r="Q114" s="161">
        <f t="shared" si="5"/>
        <v>0</v>
      </c>
      <c r="R114" s="162">
        <f>IF(N114="nio",0,IF(N114&gt;0,VLOOKUP(G114,'3-Productie normen'!A:P,VLOOKUP(N114,'3-Productie normen'!S:T,2,FALSE),FALSE)))</f>
        <v>0</v>
      </c>
      <c r="S114" s="162">
        <f t="shared" si="6"/>
        <v>0</v>
      </c>
      <c r="T114" s="163" t="str">
        <f>VLOOKUP(G114,'3-Productie normen'!A:P,12,FALSE)</f>
        <v>B</v>
      </c>
      <c r="U114" s="163"/>
      <c r="W114" s="131">
        <f t="shared" si="7"/>
        <v>1600</v>
      </c>
    </row>
    <row r="115" spans="1:23" ht="14.1" customHeight="1">
      <c r="A115" s="144">
        <v>115</v>
      </c>
      <c r="B115" s="157" t="s">
        <v>262</v>
      </c>
      <c r="C115" s="157" t="s">
        <v>262</v>
      </c>
      <c r="D115" s="132" t="s">
        <v>266</v>
      </c>
      <c r="E115" s="621"/>
      <c r="F115" s="130" t="s">
        <v>339</v>
      </c>
      <c r="G115" s="158" t="s">
        <v>327</v>
      </c>
      <c r="H115" s="158" t="s">
        <v>337</v>
      </c>
      <c r="I115" s="159">
        <v>7</v>
      </c>
      <c r="J115" s="509">
        <v>1</v>
      </c>
      <c r="K115" s="509">
        <v>1</v>
      </c>
      <c r="L115" s="509">
        <v>1</v>
      </c>
      <c r="M115" s="509">
        <v>1</v>
      </c>
      <c r="N115" s="160">
        <v>100</v>
      </c>
      <c r="O115" s="160"/>
      <c r="P115" s="161" t="e">
        <f t="shared" si="4"/>
        <v>#DIV/0!</v>
      </c>
      <c r="Q115" s="161">
        <f t="shared" si="5"/>
        <v>0</v>
      </c>
      <c r="R115" s="162">
        <f>IF(N115="nio",0,IF(N115&gt;0,VLOOKUP(G115,'3-Productie normen'!A:P,VLOOKUP(N115,'3-Productie normen'!S:T,2,FALSE),FALSE)))</f>
        <v>0</v>
      </c>
      <c r="S115" s="162">
        <f t="shared" si="6"/>
        <v>0</v>
      </c>
      <c r="T115" s="163" t="str">
        <f>VLOOKUP(G115,'3-Productie normen'!A:P,12,FALSE)</f>
        <v>B</v>
      </c>
      <c r="U115" s="163"/>
      <c r="W115" s="131">
        <f t="shared" si="7"/>
        <v>700</v>
      </c>
    </row>
    <row r="116" spans="1:23" ht="14.1" customHeight="1">
      <c r="A116" s="144">
        <v>116</v>
      </c>
      <c r="B116" s="157" t="s">
        <v>262</v>
      </c>
      <c r="C116" s="157" t="s">
        <v>262</v>
      </c>
      <c r="D116" s="132" t="s">
        <v>266</v>
      </c>
      <c r="E116" s="621"/>
      <c r="F116" s="130" t="s">
        <v>342</v>
      </c>
      <c r="G116" s="157" t="s">
        <v>228</v>
      </c>
      <c r="H116" s="158" t="s">
        <v>285</v>
      </c>
      <c r="I116" s="159">
        <v>28</v>
      </c>
      <c r="J116" s="509">
        <v>1</v>
      </c>
      <c r="K116" s="509">
        <v>1</v>
      </c>
      <c r="L116" s="509">
        <v>1</v>
      </c>
      <c r="M116" s="509">
        <v>1</v>
      </c>
      <c r="N116" s="160">
        <v>80</v>
      </c>
      <c r="O116" s="160"/>
      <c r="P116" s="161" t="e">
        <f t="shared" si="4"/>
        <v>#DIV/0!</v>
      </c>
      <c r="Q116" s="161">
        <f t="shared" si="5"/>
        <v>0</v>
      </c>
      <c r="R116" s="162">
        <f>IF(N116="nio",0,IF(N116&gt;0,VLOOKUP(G116,'3-Productie normen'!A:P,VLOOKUP(N116,'3-Productie normen'!S:T,2,FALSE),FALSE)))</f>
        <v>0</v>
      </c>
      <c r="S116" s="162">
        <f t="shared" si="6"/>
        <v>0</v>
      </c>
      <c r="T116" s="163" t="str">
        <f>VLOOKUP(G116,'3-Productie normen'!A:P,12,FALSE)</f>
        <v>B</v>
      </c>
      <c r="U116" s="163"/>
      <c r="W116" s="131">
        <f t="shared" si="7"/>
        <v>2240</v>
      </c>
    </row>
    <row r="117" spans="1:23" ht="14.1" customHeight="1">
      <c r="A117" s="144">
        <v>117</v>
      </c>
      <c r="B117" s="157" t="s">
        <v>262</v>
      </c>
      <c r="C117" s="157" t="s">
        <v>262</v>
      </c>
      <c r="D117" s="132" t="s">
        <v>266</v>
      </c>
      <c r="E117" s="621"/>
      <c r="F117" s="130" t="s">
        <v>461</v>
      </c>
      <c r="G117" s="130" t="s">
        <v>228</v>
      </c>
      <c r="H117" s="158" t="s">
        <v>285</v>
      </c>
      <c r="I117" s="159">
        <v>14</v>
      </c>
      <c r="J117" s="509">
        <v>1</v>
      </c>
      <c r="K117" s="509">
        <v>1</v>
      </c>
      <c r="L117" s="509">
        <v>1</v>
      </c>
      <c r="M117" s="509">
        <v>1</v>
      </c>
      <c r="N117" s="160">
        <v>80</v>
      </c>
      <c r="O117" s="160"/>
      <c r="P117" s="161" t="e">
        <f t="shared" si="4"/>
        <v>#DIV/0!</v>
      </c>
      <c r="Q117" s="161">
        <f t="shared" si="5"/>
        <v>0</v>
      </c>
      <c r="R117" s="162">
        <f>IF(N117="nio",0,IF(N117&gt;0,VLOOKUP(G117,'3-Productie normen'!A:P,VLOOKUP(N117,'3-Productie normen'!S:T,2,FALSE),FALSE)))</f>
        <v>0</v>
      </c>
      <c r="S117" s="162">
        <f t="shared" si="6"/>
        <v>0</v>
      </c>
      <c r="T117" s="163" t="str">
        <f>VLOOKUP(G117,'3-Productie normen'!A:P,12,FALSE)</f>
        <v>B</v>
      </c>
      <c r="U117" s="163"/>
      <c r="W117" s="131">
        <f t="shared" si="7"/>
        <v>1120</v>
      </c>
    </row>
    <row r="118" spans="1:23" ht="14.1" customHeight="1">
      <c r="A118" s="144">
        <v>118</v>
      </c>
      <c r="B118" s="157" t="s">
        <v>262</v>
      </c>
      <c r="C118" s="157" t="s">
        <v>262</v>
      </c>
      <c r="D118" s="132" t="s">
        <v>266</v>
      </c>
      <c r="E118" s="621"/>
      <c r="F118" s="130" t="s">
        <v>462</v>
      </c>
      <c r="G118" s="130" t="s">
        <v>228</v>
      </c>
      <c r="H118" s="158" t="s">
        <v>285</v>
      </c>
      <c r="I118" s="171">
        <v>14</v>
      </c>
      <c r="J118" s="509">
        <v>1</v>
      </c>
      <c r="K118" s="509">
        <v>1</v>
      </c>
      <c r="L118" s="509">
        <v>1</v>
      </c>
      <c r="M118" s="509">
        <v>1</v>
      </c>
      <c r="N118" s="160">
        <v>100</v>
      </c>
      <c r="O118" s="160"/>
      <c r="P118" s="161" t="e">
        <f t="shared" si="4"/>
        <v>#DIV/0!</v>
      </c>
      <c r="Q118" s="161">
        <f t="shared" si="5"/>
        <v>0</v>
      </c>
      <c r="R118" s="162">
        <f>IF(N118="nio",0,IF(N118&gt;0,VLOOKUP(G118,'3-Productie normen'!A:P,VLOOKUP(N118,'3-Productie normen'!S:T,2,FALSE),FALSE)))</f>
        <v>0</v>
      </c>
      <c r="S118" s="162">
        <f t="shared" si="6"/>
        <v>0</v>
      </c>
      <c r="T118" s="163" t="str">
        <f>VLOOKUP(G118,'3-Productie normen'!A:P,12,FALSE)</f>
        <v>B</v>
      </c>
      <c r="U118" s="163"/>
      <c r="W118" s="131">
        <f t="shared" si="7"/>
        <v>1400</v>
      </c>
    </row>
    <row r="119" spans="1:23" ht="14.1" customHeight="1">
      <c r="A119" s="144">
        <v>119</v>
      </c>
      <c r="B119" s="157" t="s">
        <v>262</v>
      </c>
      <c r="C119" s="157" t="s">
        <v>262</v>
      </c>
      <c r="D119" s="170" t="s">
        <v>266</v>
      </c>
      <c r="E119" s="622"/>
      <c r="F119" s="168" t="s">
        <v>343</v>
      </c>
      <c r="G119" s="168" t="s">
        <v>228</v>
      </c>
      <c r="H119" s="168" t="s">
        <v>285</v>
      </c>
      <c r="I119" s="172">
        <v>63</v>
      </c>
      <c r="J119" s="509">
        <v>1</v>
      </c>
      <c r="K119" s="509">
        <v>1</v>
      </c>
      <c r="L119" s="509">
        <v>1</v>
      </c>
      <c r="M119" s="509">
        <v>1</v>
      </c>
      <c r="N119" s="160">
        <v>80</v>
      </c>
      <c r="O119" s="160"/>
      <c r="P119" s="161" t="e">
        <f t="shared" si="4"/>
        <v>#DIV/0!</v>
      </c>
      <c r="Q119" s="161">
        <f t="shared" si="5"/>
        <v>0</v>
      </c>
      <c r="R119" s="162">
        <f>IF(N119="nio",0,IF(N119&gt;0,VLOOKUP(G119,'3-Productie normen'!A:P,VLOOKUP(N119,'3-Productie normen'!S:T,2,FALSE),FALSE)))</f>
        <v>0</v>
      </c>
      <c r="S119" s="162">
        <f t="shared" si="6"/>
        <v>0</v>
      </c>
      <c r="T119" s="163" t="str">
        <f>VLOOKUP(G119,'3-Productie normen'!A:P,12,FALSE)</f>
        <v>B</v>
      </c>
      <c r="U119" s="163"/>
      <c r="W119" s="131">
        <f t="shared" si="7"/>
        <v>5040</v>
      </c>
    </row>
    <row r="120" spans="1:23" ht="14.1" customHeight="1">
      <c r="A120" s="144">
        <v>120</v>
      </c>
      <c r="B120" s="157" t="s">
        <v>262</v>
      </c>
      <c r="C120" s="157" t="s">
        <v>262</v>
      </c>
      <c r="D120" s="132" t="s">
        <v>266</v>
      </c>
      <c r="E120" s="621"/>
      <c r="F120" s="158" t="s">
        <v>344</v>
      </c>
      <c r="G120" s="158" t="s">
        <v>229</v>
      </c>
      <c r="H120" s="158" t="s">
        <v>285</v>
      </c>
      <c r="I120" s="159">
        <v>14</v>
      </c>
      <c r="J120" s="509">
        <v>1</v>
      </c>
      <c r="K120" s="509">
        <v>1</v>
      </c>
      <c r="L120" s="509">
        <v>1</v>
      </c>
      <c r="M120" s="509">
        <v>1</v>
      </c>
      <c r="N120" s="160">
        <v>200</v>
      </c>
      <c r="O120" s="160"/>
      <c r="P120" s="161" t="e">
        <f t="shared" si="4"/>
        <v>#DIV/0!</v>
      </c>
      <c r="Q120" s="161">
        <f t="shared" si="5"/>
        <v>0</v>
      </c>
      <c r="R120" s="162">
        <f>IF(N120="nio",0,IF(N120&gt;0,VLOOKUP(G120,'3-Productie normen'!A:P,VLOOKUP(N120,'3-Productie normen'!S:T,2,FALSE),FALSE)))</f>
        <v>0</v>
      </c>
      <c r="S120" s="162">
        <f t="shared" si="6"/>
        <v>0</v>
      </c>
      <c r="T120" s="163" t="str">
        <f>VLOOKUP(G120,'3-Productie normen'!A:P,12,FALSE)</f>
        <v>V</v>
      </c>
      <c r="U120" s="163"/>
      <c r="W120" s="131">
        <f t="shared" si="7"/>
        <v>2800</v>
      </c>
    </row>
    <row r="121" spans="1:23" ht="14.1" customHeight="1">
      <c r="A121" s="144">
        <v>121</v>
      </c>
      <c r="B121" s="157" t="s">
        <v>262</v>
      </c>
      <c r="C121" s="157" t="s">
        <v>262</v>
      </c>
      <c r="D121" s="132">
        <v>1</v>
      </c>
      <c r="E121" s="621"/>
      <c r="F121" s="158" t="s">
        <v>267</v>
      </c>
      <c r="G121" s="158" t="s">
        <v>229</v>
      </c>
      <c r="H121" s="158" t="s">
        <v>285</v>
      </c>
      <c r="I121" s="159">
        <v>436</v>
      </c>
      <c r="J121" s="509">
        <v>1</v>
      </c>
      <c r="K121" s="509">
        <v>1</v>
      </c>
      <c r="L121" s="509">
        <v>1</v>
      </c>
      <c r="M121" s="509">
        <v>1</v>
      </c>
      <c r="N121" s="160">
        <v>200</v>
      </c>
      <c r="O121" s="160"/>
      <c r="P121" s="161" t="e">
        <f t="shared" si="4"/>
        <v>#DIV/0!</v>
      </c>
      <c r="Q121" s="161">
        <f t="shared" si="5"/>
        <v>0</v>
      </c>
      <c r="R121" s="162">
        <f>IF(N121="nio",0,IF(N121&gt;0,VLOOKUP(G121,'3-Productie normen'!A:P,VLOOKUP(N121,'3-Productie normen'!S:T,2,FALSE),FALSE)))</f>
        <v>0</v>
      </c>
      <c r="S121" s="162">
        <f t="shared" si="6"/>
        <v>0</v>
      </c>
      <c r="T121" s="163" t="str">
        <f>VLOOKUP(G121,'3-Productie normen'!A:P,12,FALSE)</f>
        <v>V</v>
      </c>
      <c r="U121" s="163"/>
      <c r="W121" s="131">
        <f t="shared" si="7"/>
        <v>87200</v>
      </c>
    </row>
    <row r="122" spans="1:23" ht="14.1" customHeight="1">
      <c r="A122" s="144">
        <v>122</v>
      </c>
      <c r="B122" s="157" t="s">
        <v>262</v>
      </c>
      <c r="C122" s="157" t="s">
        <v>262</v>
      </c>
      <c r="D122" s="132">
        <v>1</v>
      </c>
      <c r="E122" s="621"/>
      <c r="F122" s="158" t="s">
        <v>326</v>
      </c>
      <c r="G122" s="158" t="s">
        <v>229</v>
      </c>
      <c r="H122" s="158" t="s">
        <v>285</v>
      </c>
      <c r="I122" s="172">
        <v>25</v>
      </c>
      <c r="J122" s="509">
        <v>1</v>
      </c>
      <c r="K122" s="509">
        <v>1</v>
      </c>
      <c r="L122" s="509">
        <v>1</v>
      </c>
      <c r="M122" s="509">
        <v>1</v>
      </c>
      <c r="N122" s="160">
        <v>200</v>
      </c>
      <c r="O122" s="160"/>
      <c r="P122" s="161" t="e">
        <f t="shared" si="4"/>
        <v>#DIV/0!</v>
      </c>
      <c r="Q122" s="161">
        <f t="shared" si="5"/>
        <v>0</v>
      </c>
      <c r="R122" s="162">
        <f>IF(N122="nio",0,IF(N122&gt;0,VLOOKUP(G122,'3-Productie normen'!A:P,VLOOKUP(N122,'3-Productie normen'!S:T,2,FALSE),FALSE)))</f>
        <v>0</v>
      </c>
      <c r="S122" s="162">
        <f t="shared" si="6"/>
        <v>0</v>
      </c>
      <c r="T122" s="163" t="str">
        <f>VLOOKUP(G122,'3-Productie normen'!A:P,12,FALSE)</f>
        <v>V</v>
      </c>
      <c r="U122" s="163"/>
      <c r="W122" s="131">
        <f t="shared" si="7"/>
        <v>5000</v>
      </c>
    </row>
    <row r="123" spans="1:23" ht="14.1" customHeight="1">
      <c r="A123" s="144">
        <v>123</v>
      </c>
      <c r="B123" s="157" t="s">
        <v>262</v>
      </c>
      <c r="C123" s="157" t="s">
        <v>262</v>
      </c>
      <c r="D123" s="132">
        <v>1</v>
      </c>
      <c r="E123" s="621"/>
      <c r="F123" s="158" t="s">
        <v>345</v>
      </c>
      <c r="G123" s="158" t="s">
        <v>17</v>
      </c>
      <c r="H123" s="158" t="s">
        <v>268</v>
      </c>
      <c r="I123" s="159">
        <v>17</v>
      </c>
      <c r="J123" s="509">
        <v>1</v>
      </c>
      <c r="K123" s="509">
        <v>1</v>
      </c>
      <c r="L123" s="509">
        <v>1</v>
      </c>
      <c r="M123" s="509">
        <v>1</v>
      </c>
      <c r="N123" s="160">
        <v>200</v>
      </c>
      <c r="O123" s="160">
        <v>200</v>
      </c>
      <c r="P123" s="161" t="e">
        <f t="shared" si="4"/>
        <v>#DIV/0!</v>
      </c>
      <c r="Q123" s="161" t="e">
        <f t="shared" si="5"/>
        <v>#DIV/0!</v>
      </c>
      <c r="R123" s="162">
        <f>IF(N123="nio",0,IF(N123&gt;0,VLOOKUP(G123,'3-Productie normen'!A:P,VLOOKUP(N123,'3-Productie normen'!S:T,2,FALSE),FALSE)))</f>
        <v>0</v>
      </c>
      <c r="S123" s="162">
        <f t="shared" si="6"/>
        <v>0</v>
      </c>
      <c r="T123" s="163" t="str">
        <f>VLOOKUP(G123,'3-Productie normen'!A:P,12,FALSE)</f>
        <v>S</v>
      </c>
      <c r="U123" s="163"/>
      <c r="W123" s="131">
        <f t="shared" si="7"/>
        <v>6800</v>
      </c>
    </row>
    <row r="124" spans="1:23" ht="14.1" customHeight="1">
      <c r="A124" s="144">
        <v>124</v>
      </c>
      <c r="B124" s="157" t="s">
        <v>262</v>
      </c>
      <c r="C124" s="157" t="s">
        <v>262</v>
      </c>
      <c r="D124" s="132">
        <v>1</v>
      </c>
      <c r="E124" s="621"/>
      <c r="F124" s="158" t="s">
        <v>291</v>
      </c>
      <c r="G124" s="130" t="s">
        <v>274</v>
      </c>
      <c r="H124" s="158" t="s">
        <v>285</v>
      </c>
      <c r="I124" s="159">
        <v>4</v>
      </c>
      <c r="J124" s="509">
        <v>1</v>
      </c>
      <c r="K124" s="509">
        <v>1</v>
      </c>
      <c r="L124" s="509">
        <v>1</v>
      </c>
      <c r="M124" s="509">
        <v>1</v>
      </c>
      <c r="N124" s="160" t="s">
        <v>115</v>
      </c>
      <c r="O124" s="160"/>
      <c r="P124" s="161">
        <f t="shared" si="4"/>
        <v>0</v>
      </c>
      <c r="Q124" s="161">
        <f t="shared" si="5"/>
        <v>0</v>
      </c>
      <c r="R124" s="162">
        <f>IF(N124="nio",0,IF(N124&gt;0,VLOOKUP(G124,'3-Productie normen'!A:P,VLOOKUP(N124,'3-Productie normen'!S:T,2,FALSE),FALSE)))</f>
        <v>0</v>
      </c>
      <c r="S124" s="162">
        <f t="shared" si="6"/>
        <v>0</v>
      </c>
      <c r="T124" s="163" t="str">
        <f>VLOOKUP(G124,'3-Productie normen'!A:P,12,FALSE)</f>
        <v>V</v>
      </c>
      <c r="U124" s="163"/>
      <c r="W124" s="131">
        <f t="shared" si="7"/>
        <v>0</v>
      </c>
    </row>
    <row r="125" spans="1:23" ht="14.1" customHeight="1">
      <c r="A125" s="144">
        <v>125</v>
      </c>
      <c r="B125" s="157" t="s">
        <v>262</v>
      </c>
      <c r="C125" s="157" t="s">
        <v>262</v>
      </c>
      <c r="D125" s="132">
        <v>1</v>
      </c>
      <c r="E125" s="621"/>
      <c r="F125" s="158" t="s">
        <v>346</v>
      </c>
      <c r="G125" s="158" t="s">
        <v>17</v>
      </c>
      <c r="H125" s="158" t="s">
        <v>268</v>
      </c>
      <c r="I125" s="172">
        <v>18</v>
      </c>
      <c r="J125" s="509">
        <v>1</v>
      </c>
      <c r="K125" s="509">
        <v>1</v>
      </c>
      <c r="L125" s="509">
        <v>1</v>
      </c>
      <c r="M125" s="509">
        <v>1</v>
      </c>
      <c r="N125" s="160">
        <v>200</v>
      </c>
      <c r="O125" s="160">
        <v>200</v>
      </c>
      <c r="P125" s="161" t="e">
        <f t="shared" si="4"/>
        <v>#DIV/0!</v>
      </c>
      <c r="Q125" s="161" t="e">
        <f t="shared" si="5"/>
        <v>#DIV/0!</v>
      </c>
      <c r="R125" s="162">
        <f>IF(N125="nio",0,IF(N125&gt;0,VLOOKUP(G125,'3-Productie normen'!A:P,VLOOKUP(N125,'3-Productie normen'!S:T,2,FALSE),FALSE)))</f>
        <v>0</v>
      </c>
      <c r="S125" s="162">
        <f t="shared" si="6"/>
        <v>0</v>
      </c>
      <c r="T125" s="163" t="str">
        <f>VLOOKUP(G125,'3-Productie normen'!A:P,12,FALSE)</f>
        <v>S</v>
      </c>
      <c r="U125" s="163"/>
      <c r="W125" s="131">
        <f t="shared" si="7"/>
        <v>7200</v>
      </c>
    </row>
    <row r="126" spans="1:23" ht="14.1" customHeight="1">
      <c r="A126" s="144">
        <v>126</v>
      </c>
      <c r="B126" s="157" t="s">
        <v>262</v>
      </c>
      <c r="C126" s="157" t="s">
        <v>262</v>
      </c>
      <c r="D126" s="132">
        <v>1</v>
      </c>
      <c r="E126" s="621">
        <v>170</v>
      </c>
      <c r="F126" s="158" t="s">
        <v>347</v>
      </c>
      <c r="G126" s="130" t="s">
        <v>276</v>
      </c>
      <c r="H126" s="158" t="s">
        <v>285</v>
      </c>
      <c r="I126" s="159">
        <v>63</v>
      </c>
      <c r="J126" s="509">
        <v>1</v>
      </c>
      <c r="K126" s="509">
        <v>1</v>
      </c>
      <c r="L126" s="509">
        <v>1</v>
      </c>
      <c r="M126" s="509">
        <v>1</v>
      </c>
      <c r="N126" s="160">
        <v>120</v>
      </c>
      <c r="O126" s="160"/>
      <c r="P126" s="161" t="e">
        <f t="shared" si="4"/>
        <v>#DIV/0!</v>
      </c>
      <c r="Q126" s="161">
        <f t="shared" si="5"/>
        <v>0</v>
      </c>
      <c r="R126" s="162">
        <f>IF(N126="nio",0,IF(N126&gt;0,VLOOKUP(G126,'3-Productie normen'!A:P,VLOOKUP(N126,'3-Productie normen'!S:T,2,FALSE),FALSE)))</f>
        <v>0</v>
      </c>
      <c r="S126" s="162">
        <f t="shared" si="6"/>
        <v>0</v>
      </c>
      <c r="T126" s="163" t="str">
        <f>VLOOKUP(G126,'3-Productie normen'!A:P,12,FALSE)</f>
        <v>L</v>
      </c>
      <c r="U126" s="163"/>
      <c r="W126" s="131">
        <f t="shared" si="7"/>
        <v>7560</v>
      </c>
    </row>
    <row r="127" spans="1:23" ht="14.1" customHeight="1">
      <c r="A127" s="144">
        <v>127</v>
      </c>
      <c r="B127" s="157" t="s">
        <v>262</v>
      </c>
      <c r="C127" s="157" t="s">
        <v>262</v>
      </c>
      <c r="D127" s="132">
        <v>1</v>
      </c>
      <c r="E127" s="621">
        <v>172</v>
      </c>
      <c r="F127" s="158" t="s">
        <v>347</v>
      </c>
      <c r="G127" s="130" t="s">
        <v>276</v>
      </c>
      <c r="H127" s="158" t="s">
        <v>285</v>
      </c>
      <c r="I127" s="159">
        <v>54</v>
      </c>
      <c r="J127" s="509">
        <v>1</v>
      </c>
      <c r="K127" s="509">
        <v>1</v>
      </c>
      <c r="L127" s="509">
        <v>1</v>
      </c>
      <c r="M127" s="509">
        <v>1</v>
      </c>
      <c r="N127" s="160">
        <v>100</v>
      </c>
      <c r="O127" s="160"/>
      <c r="P127" s="161" t="e">
        <f t="shared" si="4"/>
        <v>#DIV/0!</v>
      </c>
      <c r="Q127" s="161">
        <f t="shared" si="5"/>
        <v>0</v>
      </c>
      <c r="R127" s="162">
        <f>IF(N127="nio",0,IF(N127&gt;0,VLOOKUP(G127,'3-Productie normen'!A:P,VLOOKUP(N127,'3-Productie normen'!S:T,2,FALSE),FALSE)))</f>
        <v>0</v>
      </c>
      <c r="S127" s="162">
        <f t="shared" si="6"/>
        <v>0</v>
      </c>
      <c r="T127" s="163" t="str">
        <f>VLOOKUP(G127,'3-Productie normen'!A:P,12,FALSE)</f>
        <v>L</v>
      </c>
      <c r="U127" s="163"/>
      <c r="W127" s="131">
        <f t="shared" si="7"/>
        <v>5400</v>
      </c>
    </row>
    <row r="128" spans="1:23" ht="14.1" customHeight="1">
      <c r="A128" s="144">
        <v>128</v>
      </c>
      <c r="B128" s="157" t="s">
        <v>262</v>
      </c>
      <c r="C128" s="157" t="s">
        <v>262</v>
      </c>
      <c r="D128" s="132">
        <v>1</v>
      </c>
      <c r="E128" s="621">
        <v>174</v>
      </c>
      <c r="F128" s="158" t="s">
        <v>347</v>
      </c>
      <c r="G128" s="130" t="s">
        <v>276</v>
      </c>
      <c r="H128" s="158" t="s">
        <v>285</v>
      </c>
      <c r="I128" s="159">
        <v>54</v>
      </c>
      <c r="J128" s="509">
        <v>1</v>
      </c>
      <c r="K128" s="509">
        <v>1</v>
      </c>
      <c r="L128" s="509">
        <v>1</v>
      </c>
      <c r="M128" s="509">
        <v>1</v>
      </c>
      <c r="N128" s="160">
        <v>100</v>
      </c>
      <c r="O128" s="160"/>
      <c r="P128" s="161" t="e">
        <f t="shared" si="4"/>
        <v>#DIV/0!</v>
      </c>
      <c r="Q128" s="161">
        <f t="shared" si="5"/>
        <v>0</v>
      </c>
      <c r="R128" s="162">
        <f>IF(N128="nio",0,IF(N128&gt;0,VLOOKUP(G128,'3-Productie normen'!A:P,VLOOKUP(N128,'3-Productie normen'!S:T,2,FALSE),FALSE)))</f>
        <v>0</v>
      </c>
      <c r="S128" s="162">
        <f t="shared" si="6"/>
        <v>0</v>
      </c>
      <c r="T128" s="163" t="str">
        <f>VLOOKUP(G128,'3-Productie normen'!A:P,12,FALSE)</f>
        <v>L</v>
      </c>
      <c r="U128" s="163"/>
      <c r="W128" s="131">
        <f t="shared" si="7"/>
        <v>5400</v>
      </c>
    </row>
    <row r="129" spans="1:23" ht="14.1" customHeight="1">
      <c r="A129" s="144">
        <v>129</v>
      </c>
      <c r="B129" s="157" t="s">
        <v>262</v>
      </c>
      <c r="C129" s="157" t="s">
        <v>262</v>
      </c>
      <c r="D129" s="132">
        <v>1</v>
      </c>
      <c r="E129" s="621">
        <v>176</v>
      </c>
      <c r="F129" s="158" t="s">
        <v>347</v>
      </c>
      <c r="G129" s="130" t="s">
        <v>276</v>
      </c>
      <c r="H129" s="158" t="s">
        <v>285</v>
      </c>
      <c r="I129" s="159">
        <v>54</v>
      </c>
      <c r="J129" s="509">
        <v>1</v>
      </c>
      <c r="K129" s="509">
        <v>1</v>
      </c>
      <c r="L129" s="509">
        <v>1</v>
      </c>
      <c r="M129" s="509">
        <v>1</v>
      </c>
      <c r="N129" s="160">
        <v>100</v>
      </c>
      <c r="O129" s="160"/>
      <c r="P129" s="161" t="e">
        <f t="shared" si="4"/>
        <v>#DIV/0!</v>
      </c>
      <c r="Q129" s="161">
        <f t="shared" si="5"/>
        <v>0</v>
      </c>
      <c r="R129" s="162">
        <f>IF(N129="nio",0,IF(N129&gt;0,VLOOKUP(G129,'3-Productie normen'!A:P,VLOOKUP(N129,'3-Productie normen'!S:T,2,FALSE),FALSE)))</f>
        <v>0</v>
      </c>
      <c r="S129" s="162">
        <f t="shared" si="6"/>
        <v>0</v>
      </c>
      <c r="T129" s="163" t="str">
        <f>VLOOKUP(G129,'3-Productie normen'!A:P,12,FALSE)</f>
        <v>L</v>
      </c>
      <c r="U129" s="163"/>
      <c r="W129" s="131">
        <f t="shared" si="7"/>
        <v>5400</v>
      </c>
    </row>
    <row r="130" spans="1:23" ht="14.1" customHeight="1">
      <c r="A130" s="144">
        <v>130</v>
      </c>
      <c r="B130" s="157" t="s">
        <v>262</v>
      </c>
      <c r="C130" s="157" t="s">
        <v>262</v>
      </c>
      <c r="D130" s="132">
        <v>1</v>
      </c>
      <c r="E130" s="621">
        <v>178</v>
      </c>
      <c r="F130" s="158" t="s">
        <v>347</v>
      </c>
      <c r="G130" s="130" t="s">
        <v>276</v>
      </c>
      <c r="H130" s="158" t="s">
        <v>285</v>
      </c>
      <c r="I130" s="159">
        <v>54</v>
      </c>
      <c r="J130" s="509">
        <v>1</v>
      </c>
      <c r="K130" s="509">
        <v>1</v>
      </c>
      <c r="L130" s="509">
        <v>1</v>
      </c>
      <c r="M130" s="509">
        <v>1</v>
      </c>
      <c r="N130" s="160">
        <v>100</v>
      </c>
      <c r="O130" s="160"/>
      <c r="P130" s="161" t="e">
        <f t="shared" si="4"/>
        <v>#DIV/0!</v>
      </c>
      <c r="Q130" s="161">
        <f t="shared" si="5"/>
        <v>0</v>
      </c>
      <c r="R130" s="162">
        <f>IF(N130="nio",0,IF(N130&gt;0,VLOOKUP(G130,'3-Productie normen'!A:P,VLOOKUP(N130,'3-Productie normen'!S:T,2,FALSE),FALSE)))</f>
        <v>0</v>
      </c>
      <c r="S130" s="162">
        <f t="shared" si="6"/>
        <v>0</v>
      </c>
      <c r="T130" s="163" t="str">
        <f>VLOOKUP(G130,'3-Productie normen'!A:P,12,FALSE)</f>
        <v>L</v>
      </c>
      <c r="U130" s="163"/>
      <c r="W130" s="131">
        <f t="shared" si="7"/>
        <v>5400</v>
      </c>
    </row>
    <row r="131" spans="1:23" ht="14.1" customHeight="1">
      <c r="A131" s="144">
        <v>131</v>
      </c>
      <c r="B131" s="157" t="s">
        <v>262</v>
      </c>
      <c r="C131" s="157" t="s">
        <v>262</v>
      </c>
      <c r="D131" s="132">
        <v>1</v>
      </c>
      <c r="E131" s="621">
        <v>180</v>
      </c>
      <c r="F131" s="158" t="s">
        <v>347</v>
      </c>
      <c r="G131" s="130" t="s">
        <v>276</v>
      </c>
      <c r="H131" s="158" t="s">
        <v>285</v>
      </c>
      <c r="I131" s="577">
        <v>54</v>
      </c>
      <c r="J131" s="509">
        <v>1</v>
      </c>
      <c r="K131" s="509">
        <v>1</v>
      </c>
      <c r="L131" s="509">
        <v>1</v>
      </c>
      <c r="M131" s="509">
        <v>1</v>
      </c>
      <c r="N131" s="629">
        <v>100</v>
      </c>
      <c r="O131" s="160"/>
      <c r="P131" s="161" t="e">
        <f t="shared" si="4"/>
        <v>#DIV/0!</v>
      </c>
      <c r="Q131" s="161">
        <f t="shared" si="5"/>
        <v>0</v>
      </c>
      <c r="R131" s="162">
        <f>IF(N131="nio",0,IF(N131&gt;0,VLOOKUP(G131,'3-Productie normen'!A:P,VLOOKUP(N131,'3-Productie normen'!S:T,2,FALSE),FALSE)))</f>
        <v>0</v>
      </c>
      <c r="S131" s="162">
        <f t="shared" si="6"/>
        <v>0</v>
      </c>
      <c r="T131" s="163" t="str">
        <f>VLOOKUP(G131,'3-Productie normen'!A:P,12,FALSE)</f>
        <v>L</v>
      </c>
      <c r="U131" s="163"/>
      <c r="W131" s="131">
        <f t="shared" si="7"/>
        <v>5400</v>
      </c>
    </row>
    <row r="132" spans="1:23" ht="14.1" customHeight="1">
      <c r="A132" s="144">
        <v>132</v>
      </c>
      <c r="B132" s="157" t="s">
        <v>262</v>
      </c>
      <c r="C132" s="157" t="s">
        <v>262</v>
      </c>
      <c r="D132" s="132">
        <v>1</v>
      </c>
      <c r="E132" s="621"/>
      <c r="F132" s="158" t="s">
        <v>339</v>
      </c>
      <c r="G132" s="158" t="s">
        <v>327</v>
      </c>
      <c r="H132" s="158" t="s">
        <v>285</v>
      </c>
      <c r="I132" s="159">
        <v>21</v>
      </c>
      <c r="J132" s="509">
        <v>1</v>
      </c>
      <c r="K132" s="509">
        <v>1</v>
      </c>
      <c r="L132" s="509">
        <v>1</v>
      </c>
      <c r="M132" s="509">
        <v>1</v>
      </c>
      <c r="N132" s="160">
        <v>80</v>
      </c>
      <c r="O132" s="160"/>
      <c r="P132" s="161" t="e">
        <f t="shared" si="4"/>
        <v>#DIV/0!</v>
      </c>
      <c r="Q132" s="161">
        <f t="shared" si="5"/>
        <v>0</v>
      </c>
      <c r="R132" s="162">
        <f>IF(N132="nio",0,IF(N132&gt;0,VLOOKUP(G132,'3-Productie normen'!A:P,VLOOKUP(N132,'3-Productie normen'!S:T,2,FALSE),FALSE)))</f>
        <v>0</v>
      </c>
      <c r="S132" s="162">
        <f t="shared" si="6"/>
        <v>0</v>
      </c>
      <c r="T132" s="163" t="str">
        <f>VLOOKUP(G132,'3-Productie normen'!A:P,12,FALSE)</f>
        <v>B</v>
      </c>
      <c r="U132" s="163"/>
      <c r="W132" s="131">
        <f t="shared" si="7"/>
        <v>1680</v>
      </c>
    </row>
    <row r="133" spans="1:23" ht="14.1" customHeight="1">
      <c r="A133" s="144">
        <v>133</v>
      </c>
      <c r="B133" s="157" t="s">
        <v>262</v>
      </c>
      <c r="C133" s="157" t="s">
        <v>262</v>
      </c>
      <c r="D133" s="132">
        <v>1</v>
      </c>
      <c r="E133" s="621"/>
      <c r="F133" s="158" t="s">
        <v>339</v>
      </c>
      <c r="G133" s="158" t="s">
        <v>327</v>
      </c>
      <c r="H133" s="158" t="s">
        <v>285</v>
      </c>
      <c r="I133" s="159">
        <v>8</v>
      </c>
      <c r="J133" s="509">
        <v>1</v>
      </c>
      <c r="K133" s="509">
        <v>1</v>
      </c>
      <c r="L133" s="509">
        <v>1</v>
      </c>
      <c r="M133" s="509">
        <v>1</v>
      </c>
      <c r="N133" s="160">
        <v>100</v>
      </c>
      <c r="O133" s="160"/>
      <c r="P133" s="161" t="e">
        <f t="shared" si="4"/>
        <v>#DIV/0!</v>
      </c>
      <c r="Q133" s="161">
        <f t="shared" si="5"/>
        <v>0</v>
      </c>
      <c r="R133" s="162">
        <f>IF(N133="nio",0,IF(N133&gt;0,VLOOKUP(G133,'3-Productie normen'!A:P,VLOOKUP(N133,'3-Productie normen'!S:T,2,FALSE),FALSE)))</f>
        <v>0</v>
      </c>
      <c r="S133" s="162">
        <f t="shared" si="6"/>
        <v>0</v>
      </c>
      <c r="T133" s="163" t="str">
        <f>VLOOKUP(G133,'3-Productie normen'!A:P,12,FALSE)</f>
        <v>B</v>
      </c>
      <c r="U133" s="163"/>
      <c r="W133" s="131">
        <f t="shared" si="7"/>
        <v>800</v>
      </c>
    </row>
    <row r="134" spans="1:23" ht="14.1" customHeight="1">
      <c r="A134" s="144">
        <v>134</v>
      </c>
      <c r="B134" s="157" t="s">
        <v>262</v>
      </c>
      <c r="C134" s="157" t="s">
        <v>262</v>
      </c>
      <c r="D134" s="132">
        <v>1</v>
      </c>
      <c r="E134" s="621"/>
      <c r="F134" s="158" t="s">
        <v>398</v>
      </c>
      <c r="G134" s="158" t="s">
        <v>228</v>
      </c>
      <c r="H134" s="158" t="s">
        <v>285</v>
      </c>
      <c r="I134" s="159">
        <v>22</v>
      </c>
      <c r="J134" s="509">
        <v>1</v>
      </c>
      <c r="K134" s="509">
        <v>1</v>
      </c>
      <c r="L134" s="509">
        <v>1</v>
      </c>
      <c r="M134" s="509">
        <v>1</v>
      </c>
      <c r="N134" s="160">
        <v>80</v>
      </c>
      <c r="O134" s="160"/>
      <c r="P134" s="161" t="e">
        <f t="shared" si="4"/>
        <v>#DIV/0!</v>
      </c>
      <c r="Q134" s="161">
        <f t="shared" si="5"/>
        <v>0</v>
      </c>
      <c r="R134" s="162">
        <f>IF(N134="nio",0,IF(N134&gt;0,VLOOKUP(G134,'3-Productie normen'!A:P,VLOOKUP(N134,'3-Productie normen'!S:T,2,FALSE),FALSE)))</f>
        <v>0</v>
      </c>
      <c r="S134" s="162">
        <f t="shared" si="6"/>
        <v>0</v>
      </c>
      <c r="T134" s="163" t="str">
        <f>VLOOKUP(G134,'3-Productie normen'!A:P,12,FALSE)</f>
        <v>B</v>
      </c>
      <c r="U134" s="163"/>
      <c r="W134" s="131">
        <f t="shared" si="7"/>
        <v>1760</v>
      </c>
    </row>
    <row r="135" spans="1:23" ht="14.1" customHeight="1">
      <c r="A135" s="144">
        <v>135</v>
      </c>
      <c r="B135" s="157" t="s">
        <v>262</v>
      </c>
      <c r="C135" s="157" t="s">
        <v>262</v>
      </c>
      <c r="D135" s="132">
        <v>1</v>
      </c>
      <c r="E135" s="621"/>
      <c r="F135" s="158" t="s">
        <v>326</v>
      </c>
      <c r="G135" s="158" t="s">
        <v>229</v>
      </c>
      <c r="H135" s="158" t="s">
        <v>268</v>
      </c>
      <c r="I135" s="159">
        <v>35</v>
      </c>
      <c r="J135" s="509">
        <v>1</v>
      </c>
      <c r="K135" s="509">
        <v>1</v>
      </c>
      <c r="L135" s="509">
        <v>1</v>
      </c>
      <c r="M135" s="509">
        <v>1</v>
      </c>
      <c r="N135" s="160">
        <v>200</v>
      </c>
      <c r="O135" s="160"/>
      <c r="P135" s="161" t="e">
        <f t="shared" si="4"/>
        <v>#DIV/0!</v>
      </c>
      <c r="Q135" s="161">
        <f t="shared" si="5"/>
        <v>0</v>
      </c>
      <c r="R135" s="162">
        <f>IF(N135="nio",0,IF(N135&gt;0,VLOOKUP(G135,'3-Productie normen'!A:P,VLOOKUP(N135,'3-Productie normen'!S:T,2,FALSE),FALSE)))</f>
        <v>0</v>
      </c>
      <c r="S135" s="162">
        <f t="shared" si="6"/>
        <v>0</v>
      </c>
      <c r="T135" s="163" t="str">
        <f>VLOOKUP(G135,'3-Productie normen'!A:P,12,FALSE)</f>
        <v>V</v>
      </c>
      <c r="U135" s="163"/>
      <c r="W135" s="131">
        <f t="shared" si="7"/>
        <v>7000</v>
      </c>
    </row>
    <row r="136" spans="1:23" ht="14.1" customHeight="1">
      <c r="A136" s="144">
        <v>136</v>
      </c>
      <c r="B136" s="157" t="s">
        <v>262</v>
      </c>
      <c r="C136" s="157" t="s">
        <v>262</v>
      </c>
      <c r="D136" s="132">
        <v>1</v>
      </c>
      <c r="E136" s="621">
        <v>185</v>
      </c>
      <c r="F136" s="158" t="s">
        <v>348</v>
      </c>
      <c r="G136" s="158" t="s">
        <v>228</v>
      </c>
      <c r="H136" s="158" t="s">
        <v>337</v>
      </c>
      <c r="I136" s="159">
        <v>50</v>
      </c>
      <c r="J136" s="509">
        <v>1</v>
      </c>
      <c r="K136" s="509">
        <v>1</v>
      </c>
      <c r="L136" s="509">
        <v>1</v>
      </c>
      <c r="M136" s="509">
        <v>1</v>
      </c>
      <c r="N136" s="160">
        <v>80</v>
      </c>
      <c r="O136" s="160"/>
      <c r="P136" s="161" t="e">
        <f t="shared" si="4"/>
        <v>#DIV/0!</v>
      </c>
      <c r="Q136" s="161">
        <f t="shared" si="5"/>
        <v>0</v>
      </c>
      <c r="R136" s="162">
        <f>IF(N136="nio",0,IF(N136&gt;0,VLOOKUP(G136,'3-Productie normen'!A:P,VLOOKUP(N136,'3-Productie normen'!S:T,2,FALSE),FALSE)))</f>
        <v>0</v>
      </c>
      <c r="S136" s="162">
        <f t="shared" si="6"/>
        <v>0</v>
      </c>
      <c r="T136" s="163" t="str">
        <f>VLOOKUP(G136,'3-Productie normen'!A:P,12,FALSE)</f>
        <v>B</v>
      </c>
      <c r="U136" s="163"/>
      <c r="W136" s="131">
        <f t="shared" si="7"/>
        <v>4000</v>
      </c>
    </row>
    <row r="137" spans="1:23" ht="14.1" customHeight="1">
      <c r="A137" s="144">
        <v>137</v>
      </c>
      <c r="B137" s="157" t="s">
        <v>262</v>
      </c>
      <c r="C137" s="157" t="s">
        <v>262</v>
      </c>
      <c r="D137" s="132">
        <v>1</v>
      </c>
      <c r="E137" s="621">
        <v>183</v>
      </c>
      <c r="F137" s="158" t="s">
        <v>347</v>
      </c>
      <c r="G137" s="130" t="s">
        <v>276</v>
      </c>
      <c r="H137" s="158" t="s">
        <v>285</v>
      </c>
      <c r="I137" s="159">
        <v>55</v>
      </c>
      <c r="J137" s="509">
        <v>1</v>
      </c>
      <c r="K137" s="509">
        <v>1</v>
      </c>
      <c r="L137" s="509">
        <v>1</v>
      </c>
      <c r="M137" s="509">
        <v>1</v>
      </c>
      <c r="N137" s="160">
        <v>120</v>
      </c>
      <c r="O137" s="160"/>
      <c r="P137" s="161" t="e">
        <f t="shared" si="4"/>
        <v>#DIV/0!</v>
      </c>
      <c r="Q137" s="161">
        <f t="shared" si="5"/>
        <v>0</v>
      </c>
      <c r="R137" s="162">
        <f>IF(N137="nio",0,IF(N137&gt;0,VLOOKUP(G137,'3-Productie normen'!A:P,VLOOKUP(N137,'3-Productie normen'!S:T,2,FALSE),FALSE)))</f>
        <v>0</v>
      </c>
      <c r="S137" s="162">
        <f t="shared" si="6"/>
        <v>0</v>
      </c>
      <c r="T137" s="163" t="str">
        <f>VLOOKUP(G137,'3-Productie normen'!A:P,12,FALSE)</f>
        <v>L</v>
      </c>
      <c r="U137" s="163"/>
      <c r="W137" s="131">
        <f t="shared" si="7"/>
        <v>6600</v>
      </c>
    </row>
    <row r="138" spans="1:23" ht="14.1" customHeight="1">
      <c r="A138" s="144">
        <v>138</v>
      </c>
      <c r="B138" s="157" t="s">
        <v>262</v>
      </c>
      <c r="C138" s="157" t="s">
        <v>262</v>
      </c>
      <c r="D138" s="132">
        <v>1</v>
      </c>
      <c r="E138" s="621">
        <v>181</v>
      </c>
      <c r="F138" s="158" t="s">
        <v>347</v>
      </c>
      <c r="G138" s="130" t="s">
        <v>276</v>
      </c>
      <c r="H138" s="158" t="s">
        <v>285</v>
      </c>
      <c r="I138" s="159">
        <v>55</v>
      </c>
      <c r="J138" s="509">
        <v>1</v>
      </c>
      <c r="K138" s="509">
        <v>1</v>
      </c>
      <c r="L138" s="509">
        <v>1</v>
      </c>
      <c r="M138" s="509">
        <v>1</v>
      </c>
      <c r="N138" s="160">
        <v>120</v>
      </c>
      <c r="O138" s="160"/>
      <c r="P138" s="161" t="e">
        <f t="shared" ref="P138:P201" si="8">IF(N138="nio",0,IF(N138&gt;0,N138*I138/R138,0))*J138</f>
        <v>#DIV/0!</v>
      </c>
      <c r="Q138" s="161">
        <f t="shared" ref="Q138:Q201" si="9">IF(O138&gt;0,O138*I138/S138,0)*K138</f>
        <v>0</v>
      </c>
      <c r="R138" s="162">
        <f>IF(N138="nio",0,IF(N138&gt;0,VLOOKUP(G138,'3-Productie normen'!A:P,VLOOKUP(N138,'3-Productie normen'!S:T,2,FALSE),FALSE)))</f>
        <v>0</v>
      </c>
      <c r="S138" s="162">
        <f t="shared" ref="S138:S201" si="10">IF(O138&gt;0,R138*$S$8,0)</f>
        <v>0</v>
      </c>
      <c r="T138" s="163" t="str">
        <f>VLOOKUP(G138,'3-Productie normen'!A:P,12,FALSE)</f>
        <v>L</v>
      </c>
      <c r="U138" s="163"/>
      <c r="W138" s="131">
        <f t="shared" ref="W138:W201" si="11">SUM(N138:O138)*I138</f>
        <v>6600</v>
      </c>
    </row>
    <row r="139" spans="1:23" ht="14.1" customHeight="1">
      <c r="A139" s="144">
        <v>139</v>
      </c>
      <c r="B139" s="157" t="s">
        <v>262</v>
      </c>
      <c r="C139" s="157" t="s">
        <v>262</v>
      </c>
      <c r="D139" s="132">
        <v>1</v>
      </c>
      <c r="E139" s="621">
        <v>179</v>
      </c>
      <c r="F139" s="158" t="s">
        <v>347</v>
      </c>
      <c r="G139" s="130" t="s">
        <v>276</v>
      </c>
      <c r="H139" s="158" t="s">
        <v>285</v>
      </c>
      <c r="I139" s="159">
        <v>55</v>
      </c>
      <c r="J139" s="509">
        <v>1</v>
      </c>
      <c r="K139" s="509">
        <v>1</v>
      </c>
      <c r="L139" s="509">
        <v>1</v>
      </c>
      <c r="M139" s="509">
        <v>1</v>
      </c>
      <c r="N139" s="160">
        <v>120</v>
      </c>
      <c r="O139" s="160"/>
      <c r="P139" s="161" t="e">
        <f t="shared" si="8"/>
        <v>#DIV/0!</v>
      </c>
      <c r="Q139" s="161">
        <f t="shared" si="9"/>
        <v>0</v>
      </c>
      <c r="R139" s="162">
        <f>IF(N139="nio",0,IF(N139&gt;0,VLOOKUP(G139,'3-Productie normen'!A:P,VLOOKUP(N139,'3-Productie normen'!S:T,2,FALSE),FALSE)))</f>
        <v>0</v>
      </c>
      <c r="S139" s="162">
        <f t="shared" si="10"/>
        <v>0</v>
      </c>
      <c r="T139" s="163" t="str">
        <f>VLOOKUP(G139,'3-Productie normen'!A:P,12,FALSE)</f>
        <v>L</v>
      </c>
      <c r="U139" s="163"/>
      <c r="W139" s="131">
        <f t="shared" si="11"/>
        <v>6600</v>
      </c>
    </row>
    <row r="140" spans="1:23" ht="14.1" customHeight="1">
      <c r="A140" s="144">
        <v>140</v>
      </c>
      <c r="B140" s="157" t="s">
        <v>262</v>
      </c>
      <c r="C140" s="157" t="s">
        <v>262</v>
      </c>
      <c r="D140" s="132">
        <v>1</v>
      </c>
      <c r="E140" s="621">
        <v>177</v>
      </c>
      <c r="F140" s="158" t="s">
        <v>347</v>
      </c>
      <c r="G140" s="130" t="s">
        <v>276</v>
      </c>
      <c r="H140" s="158" t="s">
        <v>285</v>
      </c>
      <c r="I140" s="172">
        <v>55</v>
      </c>
      <c r="J140" s="509">
        <v>1</v>
      </c>
      <c r="K140" s="509">
        <v>1</v>
      </c>
      <c r="L140" s="509">
        <v>1</v>
      </c>
      <c r="M140" s="509">
        <v>1</v>
      </c>
      <c r="N140" s="160">
        <v>120</v>
      </c>
      <c r="O140" s="160"/>
      <c r="P140" s="161" t="e">
        <f t="shared" si="8"/>
        <v>#DIV/0!</v>
      </c>
      <c r="Q140" s="161">
        <f t="shared" si="9"/>
        <v>0</v>
      </c>
      <c r="R140" s="162">
        <f>IF(N140="nio",0,IF(N140&gt;0,VLOOKUP(G140,'3-Productie normen'!A:P,VLOOKUP(N140,'3-Productie normen'!S:T,2,FALSE),FALSE)))</f>
        <v>0</v>
      </c>
      <c r="S140" s="162">
        <f t="shared" si="10"/>
        <v>0</v>
      </c>
      <c r="T140" s="163" t="str">
        <f>VLOOKUP(G140,'3-Productie normen'!A:P,12,FALSE)</f>
        <v>L</v>
      </c>
      <c r="U140" s="163"/>
      <c r="W140" s="131">
        <f t="shared" si="11"/>
        <v>6600</v>
      </c>
    </row>
    <row r="141" spans="1:23" ht="14.1" customHeight="1">
      <c r="A141" s="144">
        <v>141</v>
      </c>
      <c r="B141" s="157" t="s">
        <v>262</v>
      </c>
      <c r="C141" s="157" t="s">
        <v>262</v>
      </c>
      <c r="D141" s="132">
        <v>1</v>
      </c>
      <c r="E141" s="621">
        <v>175</v>
      </c>
      <c r="F141" s="158" t="s">
        <v>347</v>
      </c>
      <c r="G141" s="130" t="s">
        <v>276</v>
      </c>
      <c r="H141" s="158" t="s">
        <v>285</v>
      </c>
      <c r="I141" s="159">
        <v>55</v>
      </c>
      <c r="J141" s="509">
        <v>1</v>
      </c>
      <c r="K141" s="509">
        <v>1</v>
      </c>
      <c r="L141" s="509">
        <v>1</v>
      </c>
      <c r="M141" s="509">
        <v>1</v>
      </c>
      <c r="N141" s="160">
        <v>120</v>
      </c>
      <c r="O141" s="160"/>
      <c r="P141" s="161" t="e">
        <f t="shared" si="8"/>
        <v>#DIV/0!</v>
      </c>
      <c r="Q141" s="161">
        <f t="shared" si="9"/>
        <v>0</v>
      </c>
      <c r="R141" s="162">
        <f>IF(N141="nio",0,IF(N141&gt;0,VLOOKUP(G141,'3-Productie normen'!A:P,VLOOKUP(N141,'3-Productie normen'!S:T,2,FALSE),FALSE)))</f>
        <v>0</v>
      </c>
      <c r="S141" s="162">
        <f t="shared" si="10"/>
        <v>0</v>
      </c>
      <c r="T141" s="163" t="str">
        <f>VLOOKUP(G141,'3-Productie normen'!A:P,12,FALSE)</f>
        <v>L</v>
      </c>
      <c r="U141" s="163"/>
      <c r="W141" s="131">
        <f t="shared" si="11"/>
        <v>6600</v>
      </c>
    </row>
    <row r="142" spans="1:23" ht="14.1" customHeight="1">
      <c r="A142" s="144">
        <v>142</v>
      </c>
      <c r="B142" s="157" t="s">
        <v>262</v>
      </c>
      <c r="C142" s="157" t="s">
        <v>262</v>
      </c>
      <c r="D142" s="132">
        <v>1</v>
      </c>
      <c r="E142" s="621"/>
      <c r="F142" s="158" t="s">
        <v>398</v>
      </c>
      <c r="G142" s="157" t="s">
        <v>228</v>
      </c>
      <c r="H142" s="158" t="s">
        <v>285</v>
      </c>
      <c r="I142" s="159">
        <v>25</v>
      </c>
      <c r="J142" s="509">
        <v>1</v>
      </c>
      <c r="K142" s="509">
        <v>1</v>
      </c>
      <c r="L142" s="509">
        <v>1</v>
      </c>
      <c r="M142" s="509">
        <v>1</v>
      </c>
      <c r="N142" s="160">
        <v>80</v>
      </c>
      <c r="O142" s="160"/>
      <c r="P142" s="161" t="e">
        <f t="shared" si="8"/>
        <v>#DIV/0!</v>
      </c>
      <c r="Q142" s="161">
        <f t="shared" si="9"/>
        <v>0</v>
      </c>
      <c r="R142" s="162">
        <f>IF(N142="nio",0,IF(N142&gt;0,VLOOKUP(G142,'3-Productie normen'!A:P,VLOOKUP(N142,'3-Productie normen'!S:T,2,FALSE),FALSE)))</f>
        <v>0</v>
      </c>
      <c r="S142" s="162">
        <f t="shared" si="10"/>
        <v>0</v>
      </c>
      <c r="T142" s="163" t="str">
        <f>VLOOKUP(G142,'3-Productie normen'!A:P,12,FALSE)</f>
        <v>B</v>
      </c>
      <c r="U142" s="163"/>
      <c r="W142" s="131">
        <f t="shared" si="11"/>
        <v>2000</v>
      </c>
    </row>
    <row r="143" spans="1:23" ht="14.1" customHeight="1">
      <c r="A143" s="144">
        <v>143</v>
      </c>
      <c r="B143" s="157" t="s">
        <v>262</v>
      </c>
      <c r="C143" s="157" t="s">
        <v>262</v>
      </c>
      <c r="D143" s="132">
        <v>1</v>
      </c>
      <c r="E143" s="621">
        <v>171</v>
      </c>
      <c r="F143" s="157" t="s">
        <v>463</v>
      </c>
      <c r="G143" s="130" t="s">
        <v>276</v>
      </c>
      <c r="H143" s="158" t="s">
        <v>285</v>
      </c>
      <c r="I143" s="159">
        <v>112</v>
      </c>
      <c r="J143" s="509">
        <v>1</v>
      </c>
      <c r="K143" s="509">
        <v>1</v>
      </c>
      <c r="L143" s="509">
        <v>1</v>
      </c>
      <c r="M143" s="509">
        <v>1</v>
      </c>
      <c r="N143" s="160">
        <v>120</v>
      </c>
      <c r="O143" s="160"/>
      <c r="P143" s="161" t="e">
        <f t="shared" si="8"/>
        <v>#DIV/0!</v>
      </c>
      <c r="Q143" s="161">
        <f t="shared" si="9"/>
        <v>0</v>
      </c>
      <c r="R143" s="162">
        <f>IF(N143="nio",0,IF(N143&gt;0,VLOOKUP(G143,'3-Productie normen'!A:P,VLOOKUP(N143,'3-Productie normen'!S:T,2,FALSE),FALSE)))</f>
        <v>0</v>
      </c>
      <c r="S143" s="162">
        <f t="shared" si="10"/>
        <v>0</v>
      </c>
      <c r="T143" s="163" t="str">
        <f>VLOOKUP(G143,'3-Productie normen'!A:P,12,FALSE)</f>
        <v>L</v>
      </c>
      <c r="U143" s="163"/>
      <c r="W143" s="131">
        <f t="shared" si="11"/>
        <v>13440</v>
      </c>
    </row>
    <row r="144" spans="1:23" ht="14.1" customHeight="1">
      <c r="A144" s="144">
        <v>144</v>
      </c>
      <c r="B144" s="157" t="s">
        <v>262</v>
      </c>
      <c r="C144" s="157" t="s">
        <v>262</v>
      </c>
      <c r="D144" s="132">
        <v>1</v>
      </c>
      <c r="E144" s="621"/>
      <c r="F144" s="157" t="s">
        <v>323</v>
      </c>
      <c r="G144" s="157" t="s">
        <v>274</v>
      </c>
      <c r="H144" s="158" t="s">
        <v>285</v>
      </c>
      <c r="I144" s="159">
        <v>27</v>
      </c>
      <c r="J144" s="509">
        <v>1</v>
      </c>
      <c r="K144" s="509">
        <v>1</v>
      </c>
      <c r="L144" s="509">
        <v>1</v>
      </c>
      <c r="M144" s="509">
        <v>1</v>
      </c>
      <c r="N144" s="160">
        <v>40</v>
      </c>
      <c r="O144" s="160"/>
      <c r="P144" s="161" t="e">
        <f t="shared" si="8"/>
        <v>#DIV/0!</v>
      </c>
      <c r="Q144" s="161">
        <f t="shared" si="9"/>
        <v>0</v>
      </c>
      <c r="R144" s="162">
        <f>IF(N144="nio",0,IF(N144&gt;0,VLOOKUP(G144,'3-Productie normen'!A:P,VLOOKUP(N144,'3-Productie normen'!S:T,2,FALSE),FALSE)))</f>
        <v>0</v>
      </c>
      <c r="S144" s="162">
        <f t="shared" si="10"/>
        <v>0</v>
      </c>
      <c r="T144" s="163" t="str">
        <f>VLOOKUP(G144,'3-Productie normen'!A:P,12,FALSE)</f>
        <v>V</v>
      </c>
      <c r="U144" s="163"/>
      <c r="W144" s="131">
        <f t="shared" si="11"/>
        <v>1080</v>
      </c>
    </row>
    <row r="145" spans="1:23" ht="14.1" customHeight="1">
      <c r="A145" s="144">
        <v>145</v>
      </c>
      <c r="B145" s="157" t="s">
        <v>262</v>
      </c>
      <c r="C145" s="157" t="s">
        <v>262</v>
      </c>
      <c r="D145" s="132">
        <v>1</v>
      </c>
      <c r="E145" s="621"/>
      <c r="F145" s="157" t="s">
        <v>291</v>
      </c>
      <c r="G145" s="130" t="s">
        <v>274</v>
      </c>
      <c r="H145" s="158" t="s">
        <v>285</v>
      </c>
      <c r="I145" s="159">
        <v>2</v>
      </c>
      <c r="J145" s="509">
        <v>1</v>
      </c>
      <c r="K145" s="509">
        <v>1</v>
      </c>
      <c r="L145" s="509">
        <v>1</v>
      </c>
      <c r="M145" s="509">
        <v>1</v>
      </c>
      <c r="N145" s="160" t="s">
        <v>115</v>
      </c>
      <c r="O145" s="160"/>
      <c r="P145" s="161">
        <f t="shared" si="8"/>
        <v>0</v>
      </c>
      <c r="Q145" s="161">
        <f t="shared" si="9"/>
        <v>0</v>
      </c>
      <c r="R145" s="162">
        <f>IF(N145="nio",0,IF(N145&gt;0,VLOOKUP(G145,'3-Productie normen'!A:P,VLOOKUP(N145,'3-Productie normen'!S:T,2,FALSE),FALSE)))</f>
        <v>0</v>
      </c>
      <c r="S145" s="162">
        <f t="shared" si="10"/>
        <v>0</v>
      </c>
      <c r="T145" s="163" t="str">
        <f>VLOOKUP(G145,'3-Productie normen'!A:P,12,FALSE)</f>
        <v>V</v>
      </c>
      <c r="U145" s="163"/>
      <c r="W145" s="131">
        <f t="shared" si="11"/>
        <v>0</v>
      </c>
    </row>
    <row r="146" spans="1:23" ht="14.1" customHeight="1">
      <c r="A146" s="144">
        <v>146</v>
      </c>
      <c r="B146" s="157" t="s">
        <v>262</v>
      </c>
      <c r="C146" s="157" t="s">
        <v>262</v>
      </c>
      <c r="D146" s="132">
        <v>1</v>
      </c>
      <c r="E146" s="621"/>
      <c r="F146" s="158" t="s">
        <v>267</v>
      </c>
      <c r="G146" s="158" t="s">
        <v>229</v>
      </c>
      <c r="H146" s="158" t="s">
        <v>285</v>
      </c>
      <c r="I146" s="159">
        <v>91</v>
      </c>
      <c r="J146" s="509">
        <v>1</v>
      </c>
      <c r="K146" s="509">
        <v>1</v>
      </c>
      <c r="L146" s="509">
        <v>1</v>
      </c>
      <c r="M146" s="509">
        <v>1</v>
      </c>
      <c r="N146" s="160">
        <v>200</v>
      </c>
      <c r="O146" s="160"/>
      <c r="P146" s="161" t="e">
        <f t="shared" si="8"/>
        <v>#DIV/0!</v>
      </c>
      <c r="Q146" s="161">
        <f t="shared" si="9"/>
        <v>0</v>
      </c>
      <c r="R146" s="162">
        <f>IF(N146="nio",0,IF(N146&gt;0,VLOOKUP(G146,'3-Productie normen'!A:P,VLOOKUP(N146,'3-Productie normen'!S:T,2,FALSE),FALSE)))</f>
        <v>0</v>
      </c>
      <c r="S146" s="162">
        <f t="shared" si="10"/>
        <v>0</v>
      </c>
      <c r="T146" s="163" t="str">
        <f>VLOOKUP(G146,'3-Productie normen'!A:P,12,FALSE)</f>
        <v>V</v>
      </c>
      <c r="U146" s="163"/>
      <c r="W146" s="131">
        <f t="shared" si="11"/>
        <v>18200</v>
      </c>
    </row>
    <row r="147" spans="1:23" ht="14.1" customHeight="1">
      <c r="A147" s="144">
        <v>147</v>
      </c>
      <c r="B147" s="157" t="s">
        <v>262</v>
      </c>
      <c r="C147" s="157" t="s">
        <v>262</v>
      </c>
      <c r="D147" s="132">
        <v>1</v>
      </c>
      <c r="E147" s="621"/>
      <c r="F147" s="158" t="s">
        <v>326</v>
      </c>
      <c r="G147" s="158" t="s">
        <v>229</v>
      </c>
      <c r="H147" s="158" t="s">
        <v>285</v>
      </c>
      <c r="I147" s="159">
        <v>28</v>
      </c>
      <c r="J147" s="509">
        <v>1</v>
      </c>
      <c r="K147" s="509">
        <v>1</v>
      </c>
      <c r="L147" s="509">
        <v>1</v>
      </c>
      <c r="M147" s="509">
        <v>1</v>
      </c>
      <c r="N147" s="160">
        <v>200</v>
      </c>
      <c r="O147" s="160"/>
      <c r="P147" s="161" t="e">
        <f t="shared" si="8"/>
        <v>#DIV/0!</v>
      </c>
      <c r="Q147" s="161">
        <f t="shared" si="9"/>
        <v>0</v>
      </c>
      <c r="R147" s="162">
        <f>IF(N147="nio",0,IF(N147&gt;0,VLOOKUP(G147,'3-Productie normen'!A:P,VLOOKUP(N147,'3-Productie normen'!S:T,2,FALSE),FALSE)))</f>
        <v>0</v>
      </c>
      <c r="S147" s="162">
        <f t="shared" si="10"/>
        <v>0</v>
      </c>
      <c r="T147" s="163" t="str">
        <f>VLOOKUP(G147,'3-Productie normen'!A:P,12,FALSE)</f>
        <v>V</v>
      </c>
      <c r="U147" s="163"/>
      <c r="W147" s="131">
        <f t="shared" si="11"/>
        <v>5600</v>
      </c>
    </row>
    <row r="148" spans="1:23" ht="14.1" customHeight="1">
      <c r="A148" s="144">
        <v>148</v>
      </c>
      <c r="B148" s="157" t="s">
        <v>262</v>
      </c>
      <c r="C148" s="157" t="s">
        <v>262</v>
      </c>
      <c r="D148" s="132">
        <v>1</v>
      </c>
      <c r="E148" s="621"/>
      <c r="F148" s="158" t="s">
        <v>267</v>
      </c>
      <c r="G148" s="158" t="s">
        <v>229</v>
      </c>
      <c r="H148" s="158" t="s">
        <v>285</v>
      </c>
      <c r="I148" s="159">
        <v>171</v>
      </c>
      <c r="J148" s="509">
        <v>1</v>
      </c>
      <c r="K148" s="509">
        <v>1</v>
      </c>
      <c r="L148" s="509">
        <v>1</v>
      </c>
      <c r="M148" s="509">
        <v>1</v>
      </c>
      <c r="N148" s="160">
        <v>200</v>
      </c>
      <c r="O148" s="160"/>
      <c r="P148" s="161" t="e">
        <f t="shared" si="8"/>
        <v>#DIV/0!</v>
      </c>
      <c r="Q148" s="161">
        <f t="shared" si="9"/>
        <v>0</v>
      </c>
      <c r="R148" s="162">
        <f>IF(N148="nio",0,IF(N148&gt;0,VLOOKUP(G148,'3-Productie normen'!A:P,VLOOKUP(N148,'3-Productie normen'!S:T,2,FALSE),FALSE)))</f>
        <v>0</v>
      </c>
      <c r="S148" s="162">
        <f t="shared" si="10"/>
        <v>0</v>
      </c>
      <c r="T148" s="163" t="str">
        <f>VLOOKUP(G148,'3-Productie normen'!A:P,12,FALSE)</f>
        <v>V</v>
      </c>
      <c r="U148" s="163"/>
      <c r="W148" s="131">
        <f t="shared" si="11"/>
        <v>34200</v>
      </c>
    </row>
    <row r="149" spans="1:23" ht="14.1" customHeight="1">
      <c r="A149" s="144">
        <v>149</v>
      </c>
      <c r="B149" s="157" t="s">
        <v>262</v>
      </c>
      <c r="C149" s="157" t="s">
        <v>262</v>
      </c>
      <c r="D149" s="132">
        <v>1</v>
      </c>
      <c r="E149" s="621">
        <v>140</v>
      </c>
      <c r="F149" s="158" t="s">
        <v>347</v>
      </c>
      <c r="G149" s="130" t="s">
        <v>276</v>
      </c>
      <c r="H149" s="158" t="s">
        <v>285</v>
      </c>
      <c r="I149" s="159">
        <v>55</v>
      </c>
      <c r="J149" s="509">
        <v>1</v>
      </c>
      <c r="K149" s="509">
        <v>1</v>
      </c>
      <c r="L149" s="509">
        <v>1</v>
      </c>
      <c r="M149" s="509">
        <v>1</v>
      </c>
      <c r="N149" s="160">
        <v>120</v>
      </c>
      <c r="O149" s="160"/>
      <c r="P149" s="161" t="e">
        <f t="shared" si="8"/>
        <v>#DIV/0!</v>
      </c>
      <c r="Q149" s="161">
        <f t="shared" si="9"/>
        <v>0</v>
      </c>
      <c r="R149" s="162">
        <f>IF(N149="nio",0,IF(N149&gt;0,VLOOKUP(G149,'3-Productie normen'!A:P,VLOOKUP(N149,'3-Productie normen'!S:T,2,FALSE),FALSE)))</f>
        <v>0</v>
      </c>
      <c r="S149" s="162">
        <f t="shared" si="10"/>
        <v>0</v>
      </c>
      <c r="T149" s="163" t="str">
        <f>VLOOKUP(G149,'3-Productie normen'!A:P,12,FALSE)</f>
        <v>L</v>
      </c>
      <c r="U149" s="163"/>
      <c r="W149" s="131">
        <f t="shared" si="11"/>
        <v>6600</v>
      </c>
    </row>
    <row r="150" spans="1:23" ht="14.1" customHeight="1">
      <c r="A150" s="144">
        <v>150</v>
      </c>
      <c r="B150" s="157" t="s">
        <v>262</v>
      </c>
      <c r="C150" s="157" t="s">
        <v>262</v>
      </c>
      <c r="D150" s="132">
        <v>1</v>
      </c>
      <c r="E150" s="621">
        <v>142</v>
      </c>
      <c r="F150" s="165" t="s">
        <v>347</v>
      </c>
      <c r="G150" s="130" t="s">
        <v>276</v>
      </c>
      <c r="H150" s="158" t="s">
        <v>285</v>
      </c>
      <c r="I150" s="159">
        <v>55</v>
      </c>
      <c r="J150" s="509">
        <v>1</v>
      </c>
      <c r="K150" s="509">
        <v>1</v>
      </c>
      <c r="L150" s="509">
        <v>1</v>
      </c>
      <c r="M150" s="509">
        <v>1</v>
      </c>
      <c r="N150" s="160">
        <v>120</v>
      </c>
      <c r="O150" s="160"/>
      <c r="P150" s="161" t="e">
        <f t="shared" si="8"/>
        <v>#DIV/0!</v>
      </c>
      <c r="Q150" s="161">
        <f t="shared" si="9"/>
        <v>0</v>
      </c>
      <c r="R150" s="162">
        <f>IF(N150="nio",0,IF(N150&gt;0,VLOOKUP(G150,'3-Productie normen'!A:P,VLOOKUP(N150,'3-Productie normen'!S:T,2,FALSE),FALSE)))</f>
        <v>0</v>
      </c>
      <c r="S150" s="162">
        <f t="shared" si="10"/>
        <v>0</v>
      </c>
      <c r="T150" s="163" t="str">
        <f>VLOOKUP(G150,'3-Productie normen'!A:P,12,FALSE)</f>
        <v>L</v>
      </c>
      <c r="U150" s="163"/>
      <c r="W150" s="131">
        <f t="shared" si="11"/>
        <v>6600</v>
      </c>
    </row>
    <row r="151" spans="1:23" ht="14.1" customHeight="1">
      <c r="A151" s="144">
        <v>151</v>
      </c>
      <c r="B151" s="157" t="s">
        <v>262</v>
      </c>
      <c r="C151" s="157" t="s">
        <v>262</v>
      </c>
      <c r="D151" s="132">
        <v>1</v>
      </c>
      <c r="E151" s="621">
        <v>144</v>
      </c>
      <c r="F151" s="166" t="s">
        <v>347</v>
      </c>
      <c r="G151" s="130" t="s">
        <v>276</v>
      </c>
      <c r="H151" s="167" t="s">
        <v>285</v>
      </c>
      <c r="I151" s="577">
        <v>55</v>
      </c>
      <c r="J151" s="509">
        <v>1</v>
      </c>
      <c r="K151" s="509">
        <v>1</v>
      </c>
      <c r="L151" s="509">
        <v>1</v>
      </c>
      <c r="M151" s="509">
        <v>1</v>
      </c>
      <c r="N151" s="629">
        <v>120</v>
      </c>
      <c r="O151" s="160"/>
      <c r="P151" s="161" t="e">
        <f t="shared" si="8"/>
        <v>#DIV/0!</v>
      </c>
      <c r="Q151" s="161">
        <f t="shared" si="9"/>
        <v>0</v>
      </c>
      <c r="R151" s="162">
        <f>IF(N151="nio",0,IF(N151&gt;0,VLOOKUP(G151,'3-Productie normen'!A:P,VLOOKUP(N151,'3-Productie normen'!S:T,2,FALSE),FALSE)))</f>
        <v>0</v>
      </c>
      <c r="S151" s="162">
        <f t="shared" si="10"/>
        <v>0</v>
      </c>
      <c r="T151" s="163" t="str">
        <f>VLOOKUP(G151,'3-Productie normen'!A:P,12,FALSE)</f>
        <v>L</v>
      </c>
      <c r="U151" s="163"/>
      <c r="W151" s="131">
        <f t="shared" si="11"/>
        <v>6600</v>
      </c>
    </row>
    <row r="152" spans="1:23" ht="14.1" customHeight="1">
      <c r="A152" s="144">
        <v>152</v>
      </c>
      <c r="B152" s="157" t="s">
        <v>262</v>
      </c>
      <c r="C152" s="157" t="s">
        <v>262</v>
      </c>
      <c r="D152" s="170">
        <v>1</v>
      </c>
      <c r="E152" s="622">
        <v>146</v>
      </c>
      <c r="F152" s="168" t="s">
        <v>347</v>
      </c>
      <c r="G152" s="130" t="s">
        <v>276</v>
      </c>
      <c r="H152" s="158" t="s">
        <v>285</v>
      </c>
      <c r="I152" s="159">
        <v>55</v>
      </c>
      <c r="J152" s="509">
        <v>1</v>
      </c>
      <c r="K152" s="509">
        <v>1</v>
      </c>
      <c r="L152" s="509">
        <v>1</v>
      </c>
      <c r="M152" s="509">
        <v>1</v>
      </c>
      <c r="N152" s="160">
        <v>120</v>
      </c>
      <c r="O152" s="160"/>
      <c r="P152" s="161" t="e">
        <f t="shared" si="8"/>
        <v>#DIV/0!</v>
      </c>
      <c r="Q152" s="161">
        <f t="shared" si="9"/>
        <v>0</v>
      </c>
      <c r="R152" s="162">
        <f>IF(N152="nio",0,IF(N152&gt;0,VLOOKUP(G152,'3-Productie normen'!A:P,VLOOKUP(N152,'3-Productie normen'!S:T,2,FALSE),FALSE)))</f>
        <v>0</v>
      </c>
      <c r="S152" s="162">
        <f t="shared" si="10"/>
        <v>0</v>
      </c>
      <c r="T152" s="163" t="str">
        <f>VLOOKUP(G152,'3-Productie normen'!A:P,12,FALSE)</f>
        <v>L</v>
      </c>
      <c r="U152" s="163"/>
      <c r="W152" s="131">
        <f t="shared" si="11"/>
        <v>6600</v>
      </c>
    </row>
    <row r="153" spans="1:23" ht="14.1" customHeight="1">
      <c r="A153" s="144">
        <v>153</v>
      </c>
      <c r="B153" s="157" t="s">
        <v>262</v>
      </c>
      <c r="C153" s="157" t="s">
        <v>262</v>
      </c>
      <c r="D153" s="132">
        <v>1</v>
      </c>
      <c r="E153" s="621">
        <v>148</v>
      </c>
      <c r="F153" s="158" t="s">
        <v>347</v>
      </c>
      <c r="G153" s="130" t="s">
        <v>276</v>
      </c>
      <c r="H153" s="158" t="s">
        <v>285</v>
      </c>
      <c r="I153" s="159">
        <v>54</v>
      </c>
      <c r="J153" s="509">
        <v>1</v>
      </c>
      <c r="K153" s="509">
        <v>1</v>
      </c>
      <c r="L153" s="509">
        <v>1</v>
      </c>
      <c r="M153" s="509">
        <v>1</v>
      </c>
      <c r="N153" s="160">
        <v>120</v>
      </c>
      <c r="O153" s="160"/>
      <c r="P153" s="161" t="e">
        <f t="shared" si="8"/>
        <v>#DIV/0!</v>
      </c>
      <c r="Q153" s="161">
        <f t="shared" si="9"/>
        <v>0</v>
      </c>
      <c r="R153" s="162">
        <f>IF(N153="nio",0,IF(N153&gt;0,VLOOKUP(G153,'3-Productie normen'!A:P,VLOOKUP(N153,'3-Productie normen'!S:T,2,FALSE),FALSE)))</f>
        <v>0</v>
      </c>
      <c r="S153" s="162">
        <f t="shared" si="10"/>
        <v>0</v>
      </c>
      <c r="T153" s="163" t="str">
        <f>VLOOKUP(G153,'3-Productie normen'!A:P,12,FALSE)</f>
        <v>L</v>
      </c>
      <c r="U153" s="163"/>
      <c r="W153" s="131">
        <f t="shared" si="11"/>
        <v>6480</v>
      </c>
    </row>
    <row r="154" spans="1:23" ht="14.1" customHeight="1">
      <c r="A154" s="144">
        <v>154</v>
      </c>
      <c r="B154" s="157" t="s">
        <v>262</v>
      </c>
      <c r="C154" s="157" t="s">
        <v>262</v>
      </c>
      <c r="D154" s="132">
        <v>1</v>
      </c>
      <c r="E154" s="621"/>
      <c r="F154" s="130" t="s">
        <v>384</v>
      </c>
      <c r="G154" s="157" t="s">
        <v>228</v>
      </c>
      <c r="H154" s="158" t="s">
        <v>285</v>
      </c>
      <c r="I154" s="159">
        <v>126</v>
      </c>
      <c r="J154" s="509">
        <v>1</v>
      </c>
      <c r="K154" s="509">
        <v>1</v>
      </c>
      <c r="L154" s="509">
        <v>1</v>
      </c>
      <c r="M154" s="509">
        <v>1</v>
      </c>
      <c r="N154" s="160">
        <v>100</v>
      </c>
      <c r="O154" s="160"/>
      <c r="P154" s="161" t="e">
        <f t="shared" si="8"/>
        <v>#DIV/0!</v>
      </c>
      <c r="Q154" s="161">
        <f t="shared" si="9"/>
        <v>0</v>
      </c>
      <c r="R154" s="162">
        <f>IF(N154="nio",0,IF(N154&gt;0,VLOOKUP(G154,'3-Productie normen'!A:P,VLOOKUP(N154,'3-Productie normen'!S:T,2,FALSE),FALSE)))</f>
        <v>0</v>
      </c>
      <c r="S154" s="162">
        <f t="shared" si="10"/>
        <v>0</v>
      </c>
      <c r="T154" s="163" t="str">
        <f>VLOOKUP(G154,'3-Productie normen'!A:P,12,FALSE)</f>
        <v>B</v>
      </c>
      <c r="U154" s="163"/>
      <c r="W154" s="131">
        <f t="shared" si="11"/>
        <v>12600</v>
      </c>
    </row>
    <row r="155" spans="1:23" ht="14.1" customHeight="1">
      <c r="A155" s="144">
        <v>155</v>
      </c>
      <c r="B155" s="157" t="s">
        <v>262</v>
      </c>
      <c r="C155" s="157" t="s">
        <v>262</v>
      </c>
      <c r="D155" s="132">
        <v>1</v>
      </c>
      <c r="E155" s="621">
        <v>141</v>
      </c>
      <c r="F155" s="130" t="s">
        <v>350</v>
      </c>
      <c r="G155" s="130" t="s">
        <v>276</v>
      </c>
      <c r="H155" s="158" t="s">
        <v>285</v>
      </c>
      <c r="I155" s="159">
        <v>87</v>
      </c>
      <c r="J155" s="509">
        <v>1</v>
      </c>
      <c r="K155" s="509">
        <v>1</v>
      </c>
      <c r="L155" s="509">
        <v>1</v>
      </c>
      <c r="M155" s="509">
        <v>1</v>
      </c>
      <c r="N155" s="160">
        <v>120</v>
      </c>
      <c r="O155" s="160"/>
      <c r="P155" s="161" t="e">
        <f t="shared" si="8"/>
        <v>#DIV/0!</v>
      </c>
      <c r="Q155" s="161">
        <f t="shared" si="9"/>
        <v>0</v>
      </c>
      <c r="R155" s="162">
        <f>IF(N155="nio",0,IF(N155&gt;0,VLOOKUP(G155,'3-Productie normen'!A:P,VLOOKUP(N155,'3-Productie normen'!S:T,2,FALSE),FALSE)))</f>
        <v>0</v>
      </c>
      <c r="S155" s="162">
        <f t="shared" si="10"/>
        <v>0</v>
      </c>
      <c r="T155" s="163" t="str">
        <f>VLOOKUP(G155,'3-Productie normen'!A:P,12,FALSE)</f>
        <v>L</v>
      </c>
      <c r="U155" s="163"/>
      <c r="W155" s="131">
        <f t="shared" si="11"/>
        <v>10440</v>
      </c>
    </row>
    <row r="156" spans="1:23" ht="14.1" customHeight="1">
      <c r="A156" s="144">
        <v>156</v>
      </c>
      <c r="B156" s="157" t="s">
        <v>262</v>
      </c>
      <c r="C156" s="157" t="s">
        <v>262</v>
      </c>
      <c r="D156" s="132"/>
      <c r="E156" s="621">
        <v>143</v>
      </c>
      <c r="F156" s="130" t="s">
        <v>351</v>
      </c>
      <c r="G156" s="130" t="s">
        <v>276</v>
      </c>
      <c r="H156" s="158" t="s">
        <v>285</v>
      </c>
      <c r="I156" s="159">
        <v>193</v>
      </c>
      <c r="J156" s="509">
        <v>1</v>
      </c>
      <c r="K156" s="509">
        <v>1</v>
      </c>
      <c r="L156" s="509">
        <v>1</v>
      </c>
      <c r="M156" s="509">
        <v>1</v>
      </c>
      <c r="N156" s="160">
        <v>120</v>
      </c>
      <c r="O156" s="160"/>
      <c r="P156" s="161" t="e">
        <f t="shared" si="8"/>
        <v>#DIV/0!</v>
      </c>
      <c r="Q156" s="161">
        <f t="shared" si="9"/>
        <v>0</v>
      </c>
      <c r="R156" s="162">
        <f>IF(N156="nio",0,IF(N156&gt;0,VLOOKUP(G156,'3-Productie normen'!A:P,VLOOKUP(N156,'3-Productie normen'!S:T,2,FALSE),FALSE)))</f>
        <v>0</v>
      </c>
      <c r="S156" s="162">
        <f t="shared" si="10"/>
        <v>0</v>
      </c>
      <c r="T156" s="163" t="str">
        <f>VLOOKUP(G156,'3-Productie normen'!A:P,12,FALSE)</f>
        <v>L</v>
      </c>
      <c r="U156" s="163"/>
      <c r="W156" s="131">
        <f t="shared" si="11"/>
        <v>23160</v>
      </c>
    </row>
    <row r="157" spans="1:23" ht="14.1" customHeight="1">
      <c r="A157" s="144">
        <v>157</v>
      </c>
      <c r="B157" s="157" t="s">
        <v>262</v>
      </c>
      <c r="C157" s="157" t="s">
        <v>262</v>
      </c>
      <c r="D157" s="132">
        <v>1</v>
      </c>
      <c r="E157" s="621"/>
      <c r="F157" s="130" t="s">
        <v>323</v>
      </c>
      <c r="G157" s="130" t="s">
        <v>274</v>
      </c>
      <c r="H157" s="158" t="s">
        <v>285</v>
      </c>
      <c r="I157" s="159">
        <v>20</v>
      </c>
      <c r="J157" s="509">
        <v>1</v>
      </c>
      <c r="K157" s="509">
        <v>1</v>
      </c>
      <c r="L157" s="509">
        <v>1</v>
      </c>
      <c r="M157" s="509">
        <v>1</v>
      </c>
      <c r="N157" s="160" t="s">
        <v>115</v>
      </c>
      <c r="O157" s="160"/>
      <c r="P157" s="161">
        <f t="shared" si="8"/>
        <v>0</v>
      </c>
      <c r="Q157" s="161">
        <f t="shared" si="9"/>
        <v>0</v>
      </c>
      <c r="R157" s="162">
        <f>IF(N157="nio",0,IF(N157&gt;0,VLOOKUP(G157,'3-Productie normen'!A:P,VLOOKUP(N157,'3-Productie normen'!S:T,2,FALSE),FALSE)))</f>
        <v>0</v>
      </c>
      <c r="S157" s="162">
        <f t="shared" si="10"/>
        <v>0</v>
      </c>
      <c r="T157" s="163" t="str">
        <f>VLOOKUP(G157,'3-Productie normen'!A:P,12,FALSE)</f>
        <v>V</v>
      </c>
      <c r="U157" s="163"/>
      <c r="W157" s="131">
        <f t="shared" si="11"/>
        <v>0</v>
      </c>
    </row>
    <row r="158" spans="1:23" ht="14.1" customHeight="1">
      <c r="A158" s="144">
        <v>158</v>
      </c>
      <c r="B158" s="157" t="s">
        <v>262</v>
      </c>
      <c r="C158" s="157" t="s">
        <v>262</v>
      </c>
      <c r="D158" s="132">
        <v>1</v>
      </c>
      <c r="E158" s="621"/>
      <c r="F158" s="157" t="s">
        <v>345</v>
      </c>
      <c r="G158" s="157" t="s">
        <v>17</v>
      </c>
      <c r="H158" s="158" t="s">
        <v>310</v>
      </c>
      <c r="I158" s="159">
        <v>10</v>
      </c>
      <c r="J158" s="509">
        <v>1</v>
      </c>
      <c r="K158" s="509">
        <v>1</v>
      </c>
      <c r="L158" s="509">
        <v>1</v>
      </c>
      <c r="M158" s="509">
        <v>1</v>
      </c>
      <c r="N158" s="160">
        <v>200</v>
      </c>
      <c r="O158" s="160">
        <v>200</v>
      </c>
      <c r="P158" s="161" t="e">
        <f t="shared" si="8"/>
        <v>#DIV/0!</v>
      </c>
      <c r="Q158" s="161" t="e">
        <f t="shared" si="9"/>
        <v>#DIV/0!</v>
      </c>
      <c r="R158" s="162">
        <f>IF(N158="nio",0,IF(N158&gt;0,VLOOKUP(G158,'3-Productie normen'!A:P,VLOOKUP(N158,'3-Productie normen'!S:T,2,FALSE),FALSE)))</f>
        <v>0</v>
      </c>
      <c r="S158" s="162">
        <f t="shared" si="10"/>
        <v>0</v>
      </c>
      <c r="T158" s="163" t="str">
        <f>VLOOKUP(G158,'3-Productie normen'!A:P,12,FALSE)</f>
        <v>S</v>
      </c>
      <c r="U158" s="163"/>
      <c r="W158" s="131">
        <f t="shared" si="11"/>
        <v>4000</v>
      </c>
    </row>
    <row r="159" spans="1:23" ht="14.1" customHeight="1">
      <c r="A159" s="144">
        <v>159</v>
      </c>
      <c r="B159" s="157" t="s">
        <v>262</v>
      </c>
      <c r="C159" s="157" t="s">
        <v>262</v>
      </c>
      <c r="D159" s="132">
        <v>1</v>
      </c>
      <c r="E159" s="621">
        <v>149</v>
      </c>
      <c r="F159" s="157" t="s">
        <v>352</v>
      </c>
      <c r="G159" s="130" t="s">
        <v>276</v>
      </c>
      <c r="H159" s="158" t="s">
        <v>285</v>
      </c>
      <c r="I159" s="159">
        <v>70</v>
      </c>
      <c r="J159" s="509">
        <v>1</v>
      </c>
      <c r="K159" s="509">
        <v>1</v>
      </c>
      <c r="L159" s="509">
        <v>1</v>
      </c>
      <c r="M159" s="509">
        <v>1</v>
      </c>
      <c r="N159" s="160">
        <v>120</v>
      </c>
      <c r="O159" s="160"/>
      <c r="P159" s="161" t="e">
        <f t="shared" si="8"/>
        <v>#DIV/0!</v>
      </c>
      <c r="Q159" s="161">
        <f t="shared" si="9"/>
        <v>0</v>
      </c>
      <c r="R159" s="162">
        <f>IF(N159="nio",0,IF(N159&gt;0,VLOOKUP(G159,'3-Productie normen'!A:P,VLOOKUP(N159,'3-Productie normen'!S:T,2,FALSE),FALSE)))</f>
        <v>0</v>
      </c>
      <c r="S159" s="162">
        <f t="shared" si="10"/>
        <v>0</v>
      </c>
      <c r="T159" s="163" t="str">
        <f>VLOOKUP(G159,'3-Productie normen'!A:P,12,FALSE)</f>
        <v>L</v>
      </c>
      <c r="U159" s="163"/>
      <c r="W159" s="131">
        <f t="shared" si="11"/>
        <v>8400</v>
      </c>
    </row>
    <row r="160" spans="1:23" ht="14.1" customHeight="1">
      <c r="A160" s="144">
        <v>160</v>
      </c>
      <c r="B160" s="157" t="s">
        <v>262</v>
      </c>
      <c r="C160" s="157" t="s">
        <v>262</v>
      </c>
      <c r="D160" s="132">
        <v>1</v>
      </c>
      <c r="E160" s="621"/>
      <c r="F160" s="157" t="s">
        <v>346</v>
      </c>
      <c r="G160" s="157" t="s">
        <v>17</v>
      </c>
      <c r="H160" s="158" t="s">
        <v>310</v>
      </c>
      <c r="I160" s="159">
        <v>11</v>
      </c>
      <c r="J160" s="509">
        <v>1</v>
      </c>
      <c r="K160" s="509">
        <v>1</v>
      </c>
      <c r="L160" s="509">
        <v>1</v>
      </c>
      <c r="M160" s="509">
        <v>1</v>
      </c>
      <c r="N160" s="160">
        <v>200</v>
      </c>
      <c r="O160" s="160">
        <v>200</v>
      </c>
      <c r="P160" s="161" t="e">
        <f t="shared" si="8"/>
        <v>#DIV/0!</v>
      </c>
      <c r="Q160" s="161" t="e">
        <f t="shared" si="9"/>
        <v>#DIV/0!</v>
      </c>
      <c r="R160" s="162">
        <f>IF(N160="nio",0,IF(N160&gt;0,VLOOKUP(G160,'3-Productie normen'!A:P,VLOOKUP(N160,'3-Productie normen'!S:T,2,FALSE),FALSE)))</f>
        <v>0</v>
      </c>
      <c r="S160" s="162">
        <f t="shared" si="10"/>
        <v>0</v>
      </c>
      <c r="T160" s="163" t="str">
        <f>VLOOKUP(G160,'3-Productie normen'!A:P,12,FALSE)</f>
        <v>S</v>
      </c>
      <c r="U160" s="163"/>
      <c r="W160" s="131">
        <f t="shared" si="11"/>
        <v>4400</v>
      </c>
    </row>
    <row r="161" spans="1:23" ht="14.1" customHeight="1">
      <c r="A161" s="144">
        <v>161</v>
      </c>
      <c r="B161" s="157" t="s">
        <v>262</v>
      </c>
      <c r="C161" s="157" t="s">
        <v>262</v>
      </c>
      <c r="D161" s="132">
        <v>1</v>
      </c>
      <c r="E161" s="621"/>
      <c r="F161" s="158" t="s">
        <v>339</v>
      </c>
      <c r="G161" s="158" t="s">
        <v>327</v>
      </c>
      <c r="H161" s="158" t="s">
        <v>285</v>
      </c>
      <c r="I161" s="159">
        <v>12</v>
      </c>
      <c r="J161" s="509">
        <v>1</v>
      </c>
      <c r="K161" s="509">
        <v>1</v>
      </c>
      <c r="L161" s="509">
        <v>1</v>
      </c>
      <c r="M161" s="509">
        <v>1</v>
      </c>
      <c r="N161" s="160">
        <v>100</v>
      </c>
      <c r="O161" s="160"/>
      <c r="P161" s="161" t="e">
        <f t="shared" si="8"/>
        <v>#DIV/0!</v>
      </c>
      <c r="Q161" s="161">
        <f t="shared" si="9"/>
        <v>0</v>
      </c>
      <c r="R161" s="162">
        <f>IF(N161="nio",0,IF(N161&gt;0,VLOOKUP(G161,'3-Productie normen'!A:P,VLOOKUP(N161,'3-Productie normen'!S:T,2,FALSE),FALSE)))</f>
        <v>0</v>
      </c>
      <c r="S161" s="162">
        <f t="shared" si="10"/>
        <v>0</v>
      </c>
      <c r="T161" s="163" t="str">
        <f>VLOOKUP(G161,'3-Productie normen'!A:P,12,FALSE)</f>
        <v>B</v>
      </c>
      <c r="U161" s="163"/>
      <c r="W161" s="131">
        <f t="shared" si="11"/>
        <v>1200</v>
      </c>
    </row>
    <row r="162" spans="1:23" ht="14.1" customHeight="1">
      <c r="A162" s="144">
        <v>162</v>
      </c>
      <c r="B162" s="157" t="s">
        <v>262</v>
      </c>
      <c r="C162" s="157" t="s">
        <v>262</v>
      </c>
      <c r="D162" s="132">
        <v>1</v>
      </c>
      <c r="E162" s="621">
        <v>149</v>
      </c>
      <c r="F162" s="158" t="s">
        <v>352</v>
      </c>
      <c r="G162" s="130" t="s">
        <v>276</v>
      </c>
      <c r="H162" s="158" t="s">
        <v>285</v>
      </c>
      <c r="I162" s="159">
        <v>60</v>
      </c>
      <c r="J162" s="509">
        <v>1</v>
      </c>
      <c r="K162" s="509">
        <v>1</v>
      </c>
      <c r="L162" s="509">
        <v>1</v>
      </c>
      <c r="M162" s="509">
        <v>1</v>
      </c>
      <c r="N162" s="160">
        <v>120</v>
      </c>
      <c r="O162" s="160"/>
      <c r="P162" s="161" t="e">
        <f t="shared" si="8"/>
        <v>#DIV/0!</v>
      </c>
      <c r="Q162" s="161">
        <f t="shared" si="9"/>
        <v>0</v>
      </c>
      <c r="R162" s="162">
        <f>IF(N162="nio",0,IF(N162&gt;0,VLOOKUP(G162,'3-Productie normen'!A:P,VLOOKUP(N162,'3-Productie normen'!S:T,2,FALSE),FALSE)))</f>
        <v>0</v>
      </c>
      <c r="S162" s="162">
        <f t="shared" si="10"/>
        <v>0</v>
      </c>
      <c r="T162" s="163" t="str">
        <f>VLOOKUP(G162,'3-Productie normen'!A:P,12,FALSE)</f>
        <v>L</v>
      </c>
      <c r="U162" s="163"/>
      <c r="W162" s="131">
        <f t="shared" si="11"/>
        <v>7200</v>
      </c>
    </row>
    <row r="163" spans="1:23" ht="14.1" customHeight="1">
      <c r="A163" s="144">
        <v>163</v>
      </c>
      <c r="B163" s="157" t="s">
        <v>262</v>
      </c>
      <c r="C163" s="157" t="s">
        <v>262</v>
      </c>
      <c r="D163" s="132">
        <v>1</v>
      </c>
      <c r="E163" s="621">
        <v>151</v>
      </c>
      <c r="F163" s="158" t="s">
        <v>347</v>
      </c>
      <c r="G163" s="130" t="s">
        <v>276</v>
      </c>
      <c r="H163" s="158" t="s">
        <v>285</v>
      </c>
      <c r="I163" s="159">
        <v>90</v>
      </c>
      <c r="J163" s="509">
        <v>1</v>
      </c>
      <c r="K163" s="509">
        <v>1</v>
      </c>
      <c r="L163" s="509">
        <v>1</v>
      </c>
      <c r="M163" s="509">
        <v>1</v>
      </c>
      <c r="N163" s="160">
        <v>120</v>
      </c>
      <c r="O163" s="160"/>
      <c r="P163" s="161" t="e">
        <f t="shared" si="8"/>
        <v>#DIV/0!</v>
      </c>
      <c r="Q163" s="161">
        <f t="shared" si="9"/>
        <v>0</v>
      </c>
      <c r="R163" s="162">
        <f>IF(N163="nio",0,IF(N163&gt;0,VLOOKUP(G163,'3-Productie normen'!A:P,VLOOKUP(N163,'3-Productie normen'!S:T,2,FALSE),FALSE)))</f>
        <v>0</v>
      </c>
      <c r="S163" s="162">
        <f t="shared" si="10"/>
        <v>0</v>
      </c>
      <c r="T163" s="163" t="str">
        <f>VLOOKUP(G163,'3-Productie normen'!A:P,12,FALSE)</f>
        <v>L</v>
      </c>
      <c r="U163" s="163"/>
      <c r="W163" s="131">
        <f t="shared" si="11"/>
        <v>10800</v>
      </c>
    </row>
    <row r="164" spans="1:23" ht="14.1" customHeight="1">
      <c r="A164" s="144">
        <v>164</v>
      </c>
      <c r="B164" s="157" t="s">
        <v>262</v>
      </c>
      <c r="C164" s="157" t="s">
        <v>262</v>
      </c>
      <c r="D164" s="132">
        <v>1</v>
      </c>
      <c r="E164" s="621">
        <v>155</v>
      </c>
      <c r="F164" s="158" t="s">
        <v>464</v>
      </c>
      <c r="G164" s="158" t="s">
        <v>228</v>
      </c>
      <c r="H164" s="158" t="s">
        <v>337</v>
      </c>
      <c r="I164" s="159">
        <v>22</v>
      </c>
      <c r="J164" s="509">
        <v>1</v>
      </c>
      <c r="K164" s="509">
        <v>1</v>
      </c>
      <c r="L164" s="509">
        <v>1</v>
      </c>
      <c r="M164" s="509">
        <v>1</v>
      </c>
      <c r="N164" s="160">
        <v>80</v>
      </c>
      <c r="O164" s="160"/>
      <c r="P164" s="161" t="e">
        <f t="shared" si="8"/>
        <v>#DIV/0!</v>
      </c>
      <c r="Q164" s="161">
        <f t="shared" si="9"/>
        <v>0</v>
      </c>
      <c r="R164" s="162">
        <f>IF(N164="nio",0,IF(N164&gt;0,VLOOKUP(G164,'3-Productie normen'!A:P,VLOOKUP(N164,'3-Productie normen'!S:T,2,FALSE),FALSE)))</f>
        <v>0</v>
      </c>
      <c r="S164" s="162">
        <f t="shared" si="10"/>
        <v>0</v>
      </c>
      <c r="T164" s="163" t="str">
        <f>VLOOKUP(G164,'3-Productie normen'!A:P,12,FALSE)</f>
        <v>B</v>
      </c>
      <c r="U164" s="163"/>
      <c r="W164" s="131">
        <f t="shared" si="11"/>
        <v>1760</v>
      </c>
    </row>
    <row r="165" spans="1:23" ht="14.1" customHeight="1">
      <c r="A165" s="144">
        <v>165</v>
      </c>
      <c r="B165" s="157" t="s">
        <v>262</v>
      </c>
      <c r="C165" s="157" t="s">
        <v>262</v>
      </c>
      <c r="D165" s="132">
        <v>1</v>
      </c>
      <c r="E165" s="621"/>
      <c r="F165" s="165" t="s">
        <v>323</v>
      </c>
      <c r="G165" s="130" t="s">
        <v>274</v>
      </c>
      <c r="H165" s="158" t="s">
        <v>285</v>
      </c>
      <c r="I165" s="159">
        <v>12</v>
      </c>
      <c r="J165" s="509">
        <v>1</v>
      </c>
      <c r="K165" s="509">
        <v>1</v>
      </c>
      <c r="L165" s="509">
        <v>1</v>
      </c>
      <c r="M165" s="509">
        <v>1</v>
      </c>
      <c r="N165" s="160" t="s">
        <v>115</v>
      </c>
      <c r="O165" s="160"/>
      <c r="P165" s="161">
        <f t="shared" si="8"/>
        <v>0</v>
      </c>
      <c r="Q165" s="161">
        <f t="shared" si="9"/>
        <v>0</v>
      </c>
      <c r="R165" s="162">
        <f>IF(N165="nio",0,IF(N165&gt;0,VLOOKUP(G165,'3-Productie normen'!A:P,VLOOKUP(N165,'3-Productie normen'!S:T,2,FALSE),FALSE)))</f>
        <v>0</v>
      </c>
      <c r="S165" s="162">
        <f t="shared" si="10"/>
        <v>0</v>
      </c>
      <c r="T165" s="163" t="str">
        <f>VLOOKUP(G165,'3-Productie normen'!A:P,12,FALSE)</f>
        <v>V</v>
      </c>
      <c r="U165" s="163"/>
      <c r="W165" s="131">
        <f t="shared" si="11"/>
        <v>0</v>
      </c>
    </row>
    <row r="166" spans="1:23" ht="14.1" customHeight="1">
      <c r="A166" s="144">
        <v>166</v>
      </c>
      <c r="B166" s="157" t="s">
        <v>262</v>
      </c>
      <c r="C166" s="157" t="s">
        <v>262</v>
      </c>
      <c r="D166" s="132">
        <v>1</v>
      </c>
      <c r="E166" s="621"/>
      <c r="F166" s="166" t="s">
        <v>353</v>
      </c>
      <c r="G166" s="130" t="s">
        <v>274</v>
      </c>
      <c r="H166" s="167" t="s">
        <v>285</v>
      </c>
      <c r="I166" s="577">
        <v>3</v>
      </c>
      <c r="J166" s="509">
        <v>1</v>
      </c>
      <c r="K166" s="509">
        <v>1</v>
      </c>
      <c r="L166" s="509">
        <v>1</v>
      </c>
      <c r="M166" s="509">
        <v>1</v>
      </c>
      <c r="N166" s="160" t="s">
        <v>115</v>
      </c>
      <c r="O166" s="160"/>
      <c r="P166" s="161">
        <f t="shared" si="8"/>
        <v>0</v>
      </c>
      <c r="Q166" s="161">
        <f t="shared" si="9"/>
        <v>0</v>
      </c>
      <c r="R166" s="162">
        <f>IF(N166="nio",0,IF(N166&gt;0,VLOOKUP(G166,'3-Productie normen'!A:P,VLOOKUP(N166,'3-Productie normen'!S:T,2,FALSE),FALSE)))</f>
        <v>0</v>
      </c>
      <c r="S166" s="162">
        <f t="shared" si="10"/>
        <v>0</v>
      </c>
      <c r="T166" s="163" t="str">
        <f>VLOOKUP(G166,'3-Productie normen'!A:P,12,FALSE)</f>
        <v>V</v>
      </c>
      <c r="U166" s="163"/>
      <c r="W166" s="131">
        <f t="shared" si="11"/>
        <v>0</v>
      </c>
    </row>
    <row r="167" spans="1:23" ht="14.1" customHeight="1">
      <c r="A167" s="144">
        <v>167</v>
      </c>
      <c r="B167" s="157" t="s">
        <v>262</v>
      </c>
      <c r="C167" s="157" t="s">
        <v>262</v>
      </c>
      <c r="D167" s="170">
        <v>1</v>
      </c>
      <c r="E167" s="622"/>
      <c r="F167" s="168" t="s">
        <v>326</v>
      </c>
      <c r="G167" s="168" t="s">
        <v>229</v>
      </c>
      <c r="H167" s="158" t="s">
        <v>285</v>
      </c>
      <c r="I167" s="159">
        <v>26</v>
      </c>
      <c r="J167" s="509">
        <v>1</v>
      </c>
      <c r="K167" s="509">
        <v>1</v>
      </c>
      <c r="L167" s="509">
        <v>1</v>
      </c>
      <c r="M167" s="509">
        <v>1</v>
      </c>
      <c r="N167" s="160">
        <v>200</v>
      </c>
      <c r="O167" s="160"/>
      <c r="P167" s="161" t="e">
        <f t="shared" si="8"/>
        <v>#DIV/0!</v>
      </c>
      <c r="Q167" s="161">
        <f t="shared" si="9"/>
        <v>0</v>
      </c>
      <c r="R167" s="162">
        <f>IF(N167="nio",0,IF(N167&gt;0,VLOOKUP(G167,'3-Productie normen'!A:P,VLOOKUP(N167,'3-Productie normen'!S:T,2,FALSE),FALSE)))</f>
        <v>0</v>
      </c>
      <c r="S167" s="162">
        <f t="shared" si="10"/>
        <v>0</v>
      </c>
      <c r="T167" s="163" t="str">
        <f>VLOOKUP(G167,'3-Productie normen'!A:P,12,FALSE)</f>
        <v>V</v>
      </c>
      <c r="U167" s="163"/>
      <c r="W167" s="131">
        <f t="shared" si="11"/>
        <v>5200</v>
      </c>
    </row>
    <row r="168" spans="1:23" ht="14.1" customHeight="1">
      <c r="A168" s="144">
        <v>168</v>
      </c>
      <c r="B168" s="157" t="s">
        <v>262</v>
      </c>
      <c r="C168" s="157" t="s">
        <v>262</v>
      </c>
      <c r="D168" s="132">
        <v>1</v>
      </c>
      <c r="E168" s="621"/>
      <c r="F168" s="158" t="s">
        <v>267</v>
      </c>
      <c r="G168" s="158" t="s">
        <v>229</v>
      </c>
      <c r="H168" s="158" t="s">
        <v>268</v>
      </c>
      <c r="I168" s="159">
        <v>23</v>
      </c>
      <c r="J168" s="509">
        <v>1</v>
      </c>
      <c r="K168" s="509">
        <v>1</v>
      </c>
      <c r="L168" s="509">
        <v>1</v>
      </c>
      <c r="M168" s="509">
        <v>1</v>
      </c>
      <c r="N168" s="160">
        <v>200</v>
      </c>
      <c r="O168" s="160"/>
      <c r="P168" s="161" t="e">
        <f t="shared" si="8"/>
        <v>#DIV/0!</v>
      </c>
      <c r="Q168" s="161">
        <f t="shared" si="9"/>
        <v>0</v>
      </c>
      <c r="R168" s="162">
        <f>IF(N168="nio",0,IF(N168&gt;0,VLOOKUP(G168,'3-Productie normen'!A:P,VLOOKUP(N168,'3-Productie normen'!S:T,2,FALSE),FALSE)))</f>
        <v>0</v>
      </c>
      <c r="S168" s="162">
        <f t="shared" si="10"/>
        <v>0</v>
      </c>
      <c r="T168" s="163" t="str">
        <f>VLOOKUP(G168,'3-Productie normen'!A:P,12,FALSE)</f>
        <v>V</v>
      </c>
      <c r="U168" s="163"/>
      <c r="W168" s="131">
        <f t="shared" si="11"/>
        <v>4600</v>
      </c>
    </row>
    <row r="169" spans="1:23" ht="14.1" customHeight="1">
      <c r="A169" s="144">
        <v>169</v>
      </c>
      <c r="B169" s="157" t="s">
        <v>262</v>
      </c>
      <c r="C169" s="157" t="s">
        <v>262</v>
      </c>
      <c r="D169" s="132">
        <v>1</v>
      </c>
      <c r="E169" s="621">
        <v>110</v>
      </c>
      <c r="F169" s="130" t="s">
        <v>354</v>
      </c>
      <c r="G169" s="130" t="s">
        <v>276</v>
      </c>
      <c r="H169" s="158" t="s">
        <v>285</v>
      </c>
      <c r="I169" s="159">
        <v>117</v>
      </c>
      <c r="J169" s="509">
        <v>1</v>
      </c>
      <c r="K169" s="509">
        <v>1</v>
      </c>
      <c r="L169" s="509">
        <v>1</v>
      </c>
      <c r="M169" s="509">
        <v>1</v>
      </c>
      <c r="N169" s="160">
        <v>120</v>
      </c>
      <c r="O169" s="160"/>
      <c r="P169" s="161" t="e">
        <f t="shared" si="8"/>
        <v>#DIV/0!</v>
      </c>
      <c r="Q169" s="161">
        <f t="shared" si="9"/>
        <v>0</v>
      </c>
      <c r="R169" s="162">
        <f>IF(N169="nio",0,IF(N169&gt;0,VLOOKUP(G169,'3-Productie normen'!A:P,VLOOKUP(N169,'3-Productie normen'!S:T,2,FALSE),FALSE)))</f>
        <v>0</v>
      </c>
      <c r="S169" s="162">
        <f t="shared" si="10"/>
        <v>0</v>
      </c>
      <c r="T169" s="163" t="str">
        <f>VLOOKUP(G169,'3-Productie normen'!A:P,12,FALSE)</f>
        <v>L</v>
      </c>
      <c r="U169" s="163"/>
      <c r="W169" s="131">
        <f t="shared" si="11"/>
        <v>14040</v>
      </c>
    </row>
    <row r="170" spans="1:23" ht="14.1" customHeight="1">
      <c r="A170" s="144">
        <v>170</v>
      </c>
      <c r="B170" s="157" t="s">
        <v>262</v>
      </c>
      <c r="C170" s="157" t="s">
        <v>262</v>
      </c>
      <c r="D170" s="132">
        <v>1</v>
      </c>
      <c r="E170" s="621"/>
      <c r="F170" s="130" t="s">
        <v>355</v>
      </c>
      <c r="G170" s="130" t="s">
        <v>228</v>
      </c>
      <c r="H170" s="158" t="s">
        <v>285</v>
      </c>
      <c r="I170" s="159">
        <v>41</v>
      </c>
      <c r="J170" s="509">
        <v>1</v>
      </c>
      <c r="K170" s="509">
        <v>1</v>
      </c>
      <c r="L170" s="509">
        <v>1</v>
      </c>
      <c r="M170" s="509">
        <v>1</v>
      </c>
      <c r="N170" s="160">
        <v>80</v>
      </c>
      <c r="O170" s="160"/>
      <c r="P170" s="161" t="e">
        <f t="shared" si="8"/>
        <v>#DIV/0!</v>
      </c>
      <c r="Q170" s="161">
        <f t="shared" si="9"/>
        <v>0</v>
      </c>
      <c r="R170" s="162">
        <f>IF(N170="nio",0,IF(N170&gt;0,VLOOKUP(G170,'3-Productie normen'!A:P,VLOOKUP(N170,'3-Productie normen'!S:T,2,FALSE),FALSE)))</f>
        <v>0</v>
      </c>
      <c r="S170" s="162">
        <f t="shared" si="10"/>
        <v>0</v>
      </c>
      <c r="T170" s="163" t="str">
        <f>VLOOKUP(G170,'3-Productie normen'!A:P,12,FALSE)</f>
        <v>B</v>
      </c>
      <c r="U170" s="163"/>
      <c r="W170" s="131">
        <f t="shared" si="11"/>
        <v>3280</v>
      </c>
    </row>
    <row r="171" spans="1:23" ht="14.1" customHeight="1">
      <c r="A171" s="144">
        <v>171</v>
      </c>
      <c r="B171" s="157" t="s">
        <v>262</v>
      </c>
      <c r="C171" s="157" t="s">
        <v>262</v>
      </c>
      <c r="D171" s="132">
        <v>1</v>
      </c>
      <c r="E171" s="621"/>
      <c r="F171" s="130" t="s">
        <v>356</v>
      </c>
      <c r="G171" s="130" t="s">
        <v>274</v>
      </c>
      <c r="H171" s="158" t="s">
        <v>285</v>
      </c>
      <c r="I171" s="172">
        <v>14</v>
      </c>
      <c r="J171" s="509">
        <v>1</v>
      </c>
      <c r="K171" s="509">
        <v>1</v>
      </c>
      <c r="L171" s="509">
        <v>1</v>
      </c>
      <c r="M171" s="509">
        <v>1</v>
      </c>
      <c r="N171" s="160" t="s">
        <v>115</v>
      </c>
      <c r="O171" s="160"/>
      <c r="P171" s="161">
        <f t="shared" si="8"/>
        <v>0</v>
      </c>
      <c r="Q171" s="161">
        <f t="shared" si="9"/>
        <v>0</v>
      </c>
      <c r="R171" s="162">
        <f>IF(N171="nio",0,IF(N171&gt;0,VLOOKUP(G171,'3-Productie normen'!A:P,VLOOKUP(N171,'3-Productie normen'!S:T,2,FALSE),FALSE)))</f>
        <v>0</v>
      </c>
      <c r="S171" s="162">
        <f t="shared" si="10"/>
        <v>0</v>
      </c>
      <c r="T171" s="163" t="str">
        <f>VLOOKUP(G171,'3-Productie normen'!A:P,12,FALSE)</f>
        <v>V</v>
      </c>
      <c r="U171" s="163"/>
      <c r="W171" s="131">
        <f t="shared" si="11"/>
        <v>0</v>
      </c>
    </row>
    <row r="172" spans="1:23" ht="14.1" customHeight="1">
      <c r="A172" s="144">
        <v>172</v>
      </c>
      <c r="B172" s="157" t="s">
        <v>262</v>
      </c>
      <c r="C172" s="157" t="s">
        <v>262</v>
      </c>
      <c r="D172" s="132">
        <v>1</v>
      </c>
      <c r="E172" s="621"/>
      <c r="F172" s="130" t="s">
        <v>357</v>
      </c>
      <c r="G172" s="130" t="s">
        <v>276</v>
      </c>
      <c r="H172" s="158" t="s">
        <v>285</v>
      </c>
      <c r="I172" s="159">
        <v>71</v>
      </c>
      <c r="J172" s="509">
        <v>1</v>
      </c>
      <c r="K172" s="509">
        <v>1</v>
      </c>
      <c r="L172" s="509">
        <v>1</v>
      </c>
      <c r="M172" s="509">
        <v>1</v>
      </c>
      <c r="N172" s="160">
        <v>120</v>
      </c>
      <c r="O172" s="160"/>
      <c r="P172" s="161" t="e">
        <f t="shared" si="8"/>
        <v>#DIV/0!</v>
      </c>
      <c r="Q172" s="161">
        <f t="shared" si="9"/>
        <v>0</v>
      </c>
      <c r="R172" s="162">
        <f>IF(N172="nio",0,IF(N172&gt;0,VLOOKUP(G172,'3-Productie normen'!A:P,VLOOKUP(N172,'3-Productie normen'!S:T,2,FALSE),FALSE)))</f>
        <v>0</v>
      </c>
      <c r="S172" s="162">
        <f t="shared" si="10"/>
        <v>0</v>
      </c>
      <c r="T172" s="163" t="str">
        <f>VLOOKUP(G172,'3-Productie normen'!A:P,12,FALSE)</f>
        <v>L</v>
      </c>
      <c r="U172" s="163"/>
      <c r="W172" s="131">
        <f t="shared" si="11"/>
        <v>8520</v>
      </c>
    </row>
    <row r="173" spans="1:23" ht="14.1" customHeight="1">
      <c r="A173" s="144">
        <v>173</v>
      </c>
      <c r="B173" s="157" t="s">
        <v>262</v>
      </c>
      <c r="C173" s="157" t="s">
        <v>262</v>
      </c>
      <c r="D173" s="132">
        <v>1</v>
      </c>
      <c r="E173" s="621"/>
      <c r="F173" s="157" t="s">
        <v>335</v>
      </c>
      <c r="G173" s="157" t="s">
        <v>229</v>
      </c>
      <c r="H173" s="158" t="s">
        <v>310</v>
      </c>
      <c r="I173" s="159">
        <v>6</v>
      </c>
      <c r="J173" s="509">
        <v>1</v>
      </c>
      <c r="K173" s="509">
        <v>1</v>
      </c>
      <c r="L173" s="509">
        <v>1</v>
      </c>
      <c r="M173" s="509">
        <v>1</v>
      </c>
      <c r="N173" s="160">
        <v>200</v>
      </c>
      <c r="O173" s="160"/>
      <c r="P173" s="161" t="e">
        <f t="shared" si="8"/>
        <v>#DIV/0!</v>
      </c>
      <c r="Q173" s="161">
        <f t="shared" si="9"/>
        <v>0</v>
      </c>
      <c r="R173" s="162">
        <f>IF(N173="nio",0,IF(N173&gt;0,VLOOKUP(G173,'3-Productie normen'!A:P,VLOOKUP(N173,'3-Productie normen'!S:T,2,FALSE),FALSE)))</f>
        <v>0</v>
      </c>
      <c r="S173" s="162">
        <f t="shared" si="10"/>
        <v>0</v>
      </c>
      <c r="T173" s="163" t="str">
        <f>VLOOKUP(G173,'3-Productie normen'!A:P,12,FALSE)</f>
        <v>V</v>
      </c>
      <c r="U173" s="163"/>
      <c r="W173" s="131">
        <f t="shared" si="11"/>
        <v>1200</v>
      </c>
    </row>
    <row r="174" spans="1:23" ht="14.1" customHeight="1">
      <c r="A174" s="144">
        <v>174</v>
      </c>
      <c r="B174" s="157" t="s">
        <v>262</v>
      </c>
      <c r="C174" s="157" t="s">
        <v>262</v>
      </c>
      <c r="D174" s="132">
        <v>1</v>
      </c>
      <c r="E174" s="621"/>
      <c r="F174" s="157" t="s">
        <v>346</v>
      </c>
      <c r="G174" s="157" t="s">
        <v>17</v>
      </c>
      <c r="H174" s="158" t="s">
        <v>310</v>
      </c>
      <c r="I174" s="159">
        <v>7</v>
      </c>
      <c r="J174" s="509">
        <v>1</v>
      </c>
      <c r="K174" s="509">
        <v>1</v>
      </c>
      <c r="L174" s="509">
        <v>1</v>
      </c>
      <c r="M174" s="509">
        <v>1</v>
      </c>
      <c r="N174" s="160">
        <v>200</v>
      </c>
      <c r="O174" s="160">
        <v>200</v>
      </c>
      <c r="P174" s="161" t="e">
        <f t="shared" si="8"/>
        <v>#DIV/0!</v>
      </c>
      <c r="Q174" s="161" t="e">
        <f t="shared" si="9"/>
        <v>#DIV/0!</v>
      </c>
      <c r="R174" s="162">
        <f>IF(N174="nio",0,IF(N174&gt;0,VLOOKUP(G174,'3-Productie normen'!A:P,VLOOKUP(N174,'3-Productie normen'!S:T,2,FALSE),FALSE)))</f>
        <v>0</v>
      </c>
      <c r="S174" s="162">
        <f t="shared" si="10"/>
        <v>0</v>
      </c>
      <c r="T174" s="163" t="str">
        <f>VLOOKUP(G174,'3-Productie normen'!A:P,12,FALSE)</f>
        <v>S</v>
      </c>
      <c r="U174" s="163"/>
      <c r="W174" s="131">
        <f t="shared" si="11"/>
        <v>2800</v>
      </c>
    </row>
    <row r="175" spans="1:23" ht="14.1" customHeight="1">
      <c r="A175" s="144">
        <v>175</v>
      </c>
      <c r="B175" s="157" t="s">
        <v>262</v>
      </c>
      <c r="C175" s="157" t="s">
        <v>262</v>
      </c>
      <c r="D175" s="132">
        <v>1</v>
      </c>
      <c r="E175" s="621"/>
      <c r="F175" s="157" t="s">
        <v>345</v>
      </c>
      <c r="G175" s="157" t="s">
        <v>17</v>
      </c>
      <c r="H175" s="158" t="s">
        <v>310</v>
      </c>
      <c r="I175" s="159">
        <v>15</v>
      </c>
      <c r="J175" s="509">
        <v>1</v>
      </c>
      <c r="K175" s="509">
        <v>1</v>
      </c>
      <c r="L175" s="509">
        <v>1</v>
      </c>
      <c r="M175" s="509">
        <v>1</v>
      </c>
      <c r="N175" s="160">
        <v>200</v>
      </c>
      <c r="O175" s="160">
        <v>200</v>
      </c>
      <c r="P175" s="161" t="e">
        <f t="shared" si="8"/>
        <v>#DIV/0!</v>
      </c>
      <c r="Q175" s="161" t="e">
        <f t="shared" si="9"/>
        <v>#DIV/0!</v>
      </c>
      <c r="R175" s="162">
        <f>IF(N175="nio",0,IF(N175&gt;0,VLOOKUP(G175,'3-Productie normen'!A:P,VLOOKUP(N175,'3-Productie normen'!S:T,2,FALSE),FALSE)))</f>
        <v>0</v>
      </c>
      <c r="S175" s="162">
        <f t="shared" si="10"/>
        <v>0</v>
      </c>
      <c r="T175" s="163" t="str">
        <f>VLOOKUP(G175,'3-Productie normen'!A:P,12,FALSE)</f>
        <v>S</v>
      </c>
      <c r="U175" s="163"/>
      <c r="W175" s="131">
        <f t="shared" si="11"/>
        <v>6000</v>
      </c>
    </row>
    <row r="176" spans="1:23" ht="14.1" customHeight="1">
      <c r="A176" s="144">
        <v>176</v>
      </c>
      <c r="B176" s="157" t="s">
        <v>262</v>
      </c>
      <c r="C176" s="157" t="s">
        <v>262</v>
      </c>
      <c r="D176" s="132">
        <v>1</v>
      </c>
      <c r="E176" s="621"/>
      <c r="F176" s="158" t="s">
        <v>267</v>
      </c>
      <c r="G176" s="130" t="s">
        <v>229</v>
      </c>
      <c r="H176" s="158" t="s">
        <v>310</v>
      </c>
      <c r="I176" s="577">
        <v>78</v>
      </c>
      <c r="J176" s="509">
        <v>1</v>
      </c>
      <c r="K176" s="509">
        <v>1</v>
      </c>
      <c r="L176" s="509">
        <v>1</v>
      </c>
      <c r="M176" s="509">
        <v>1</v>
      </c>
      <c r="N176" s="629">
        <v>200</v>
      </c>
      <c r="O176" s="160"/>
      <c r="P176" s="161" t="e">
        <f t="shared" si="8"/>
        <v>#DIV/0!</v>
      </c>
      <c r="Q176" s="161">
        <f t="shared" si="9"/>
        <v>0</v>
      </c>
      <c r="R176" s="162">
        <f>IF(N176="nio",0,IF(N176&gt;0,VLOOKUP(G176,'3-Productie normen'!A:P,VLOOKUP(N176,'3-Productie normen'!S:T,2,FALSE),FALSE)))</f>
        <v>0</v>
      </c>
      <c r="S176" s="162">
        <f t="shared" si="10"/>
        <v>0</v>
      </c>
      <c r="T176" s="163" t="str">
        <f>VLOOKUP(G176,'3-Productie normen'!A:P,12,FALSE)</f>
        <v>V</v>
      </c>
      <c r="U176" s="163"/>
      <c r="W176" s="131">
        <f t="shared" si="11"/>
        <v>15600</v>
      </c>
    </row>
    <row r="177" spans="1:23" ht="14.1" customHeight="1">
      <c r="A177" s="144">
        <v>177</v>
      </c>
      <c r="B177" s="157" t="s">
        <v>262</v>
      </c>
      <c r="C177" s="157" t="s">
        <v>262</v>
      </c>
      <c r="D177" s="132">
        <v>1</v>
      </c>
      <c r="E177" s="621"/>
      <c r="F177" s="158" t="s">
        <v>358</v>
      </c>
      <c r="G177" s="130" t="s">
        <v>228</v>
      </c>
      <c r="H177" s="158" t="s">
        <v>337</v>
      </c>
      <c r="I177" s="577">
        <v>15</v>
      </c>
      <c r="J177" s="509">
        <v>1</v>
      </c>
      <c r="K177" s="509">
        <v>1</v>
      </c>
      <c r="L177" s="509">
        <v>1</v>
      </c>
      <c r="M177" s="509">
        <v>1</v>
      </c>
      <c r="N177" s="629">
        <v>80</v>
      </c>
      <c r="O177" s="160"/>
      <c r="P177" s="161" t="e">
        <f t="shared" si="8"/>
        <v>#DIV/0!</v>
      </c>
      <c r="Q177" s="161">
        <f t="shared" si="9"/>
        <v>0</v>
      </c>
      <c r="R177" s="162">
        <f>IF(N177="nio",0,IF(N177&gt;0,VLOOKUP(G177,'3-Productie normen'!A:P,VLOOKUP(N177,'3-Productie normen'!S:T,2,FALSE),FALSE)))</f>
        <v>0</v>
      </c>
      <c r="S177" s="162">
        <f t="shared" si="10"/>
        <v>0</v>
      </c>
      <c r="T177" s="163" t="str">
        <f>VLOOKUP(G177,'3-Productie normen'!A:P,12,FALSE)</f>
        <v>B</v>
      </c>
      <c r="U177" s="163"/>
      <c r="W177" s="131">
        <f t="shared" si="11"/>
        <v>1200</v>
      </c>
    </row>
    <row r="178" spans="1:23" ht="14.1" customHeight="1">
      <c r="A178" s="144">
        <v>178</v>
      </c>
      <c r="B178" s="157" t="s">
        <v>262</v>
      </c>
      <c r="C178" s="157" t="s">
        <v>262</v>
      </c>
      <c r="D178" s="132">
        <v>1</v>
      </c>
      <c r="E178" s="621"/>
      <c r="F178" s="158" t="s">
        <v>359</v>
      </c>
      <c r="G178" s="157" t="s">
        <v>228</v>
      </c>
      <c r="H178" s="158" t="s">
        <v>337</v>
      </c>
      <c r="I178" s="159">
        <v>17</v>
      </c>
      <c r="J178" s="509">
        <v>1</v>
      </c>
      <c r="K178" s="509">
        <v>1</v>
      </c>
      <c r="L178" s="509">
        <v>1</v>
      </c>
      <c r="M178" s="509">
        <v>1</v>
      </c>
      <c r="N178" s="160">
        <v>80</v>
      </c>
      <c r="O178" s="160"/>
      <c r="P178" s="161" t="e">
        <f t="shared" si="8"/>
        <v>#DIV/0!</v>
      </c>
      <c r="Q178" s="161">
        <f t="shared" si="9"/>
        <v>0</v>
      </c>
      <c r="R178" s="162">
        <f>IF(N178="nio",0,IF(N178&gt;0,VLOOKUP(G178,'3-Productie normen'!A:P,VLOOKUP(N178,'3-Productie normen'!S:T,2,FALSE),FALSE)))</f>
        <v>0</v>
      </c>
      <c r="S178" s="162">
        <f t="shared" si="10"/>
        <v>0</v>
      </c>
      <c r="T178" s="163" t="str">
        <f>VLOOKUP(G178,'3-Productie normen'!A:P,12,FALSE)</f>
        <v>B</v>
      </c>
      <c r="U178" s="163"/>
      <c r="W178" s="131">
        <f t="shared" si="11"/>
        <v>1360</v>
      </c>
    </row>
    <row r="179" spans="1:23" ht="14.1" customHeight="1">
      <c r="A179" s="144">
        <v>179</v>
      </c>
      <c r="B179" s="157" t="s">
        <v>262</v>
      </c>
      <c r="C179" s="157" t="s">
        <v>262</v>
      </c>
      <c r="D179" s="132">
        <v>1</v>
      </c>
      <c r="E179" s="621"/>
      <c r="F179" s="158" t="s">
        <v>360</v>
      </c>
      <c r="G179" s="157" t="s">
        <v>228</v>
      </c>
      <c r="H179" s="158" t="s">
        <v>337</v>
      </c>
      <c r="I179" s="159">
        <v>22</v>
      </c>
      <c r="J179" s="509">
        <v>1</v>
      </c>
      <c r="K179" s="509">
        <v>1</v>
      </c>
      <c r="L179" s="509">
        <v>1</v>
      </c>
      <c r="M179" s="509">
        <v>1</v>
      </c>
      <c r="N179" s="160">
        <v>80</v>
      </c>
      <c r="O179" s="160"/>
      <c r="P179" s="161" t="e">
        <f t="shared" si="8"/>
        <v>#DIV/0!</v>
      </c>
      <c r="Q179" s="161">
        <f t="shared" si="9"/>
        <v>0</v>
      </c>
      <c r="R179" s="162">
        <f>IF(N179="nio",0,IF(N179&gt;0,VLOOKUP(G179,'3-Productie normen'!A:P,VLOOKUP(N179,'3-Productie normen'!S:T,2,FALSE),FALSE)))</f>
        <v>0</v>
      </c>
      <c r="S179" s="162">
        <f t="shared" si="10"/>
        <v>0</v>
      </c>
      <c r="T179" s="163" t="str">
        <f>VLOOKUP(G179,'3-Productie normen'!A:P,12,FALSE)</f>
        <v>B</v>
      </c>
      <c r="U179" s="163"/>
      <c r="W179" s="131">
        <f t="shared" si="11"/>
        <v>1760</v>
      </c>
    </row>
    <row r="180" spans="1:23" ht="14.1" customHeight="1">
      <c r="A180" s="144">
        <v>180</v>
      </c>
      <c r="B180" s="157" t="s">
        <v>262</v>
      </c>
      <c r="C180" s="157" t="s">
        <v>262</v>
      </c>
      <c r="D180" s="132">
        <v>1</v>
      </c>
      <c r="E180" s="621"/>
      <c r="F180" s="165" t="s">
        <v>361</v>
      </c>
      <c r="G180" s="165" t="s">
        <v>228</v>
      </c>
      <c r="H180" s="158" t="s">
        <v>337</v>
      </c>
      <c r="I180" s="159">
        <v>11</v>
      </c>
      <c r="J180" s="509">
        <v>1</v>
      </c>
      <c r="K180" s="509">
        <v>1</v>
      </c>
      <c r="L180" s="509">
        <v>1</v>
      </c>
      <c r="M180" s="509">
        <v>1</v>
      </c>
      <c r="N180" s="160">
        <v>80</v>
      </c>
      <c r="O180" s="160"/>
      <c r="P180" s="161" t="e">
        <f t="shared" si="8"/>
        <v>#DIV/0!</v>
      </c>
      <c r="Q180" s="161">
        <f t="shared" si="9"/>
        <v>0</v>
      </c>
      <c r="R180" s="162">
        <f>IF(N180="nio",0,IF(N180&gt;0,VLOOKUP(G180,'3-Productie normen'!A:P,VLOOKUP(N180,'3-Productie normen'!S:T,2,FALSE),FALSE)))</f>
        <v>0</v>
      </c>
      <c r="S180" s="162">
        <f t="shared" si="10"/>
        <v>0</v>
      </c>
      <c r="T180" s="163" t="str">
        <f>VLOOKUP(G180,'3-Productie normen'!A:P,12,FALSE)</f>
        <v>B</v>
      </c>
      <c r="U180" s="163"/>
      <c r="W180" s="131">
        <f t="shared" si="11"/>
        <v>880</v>
      </c>
    </row>
    <row r="181" spans="1:23" ht="14.1" customHeight="1">
      <c r="A181" s="144">
        <v>181</v>
      </c>
      <c r="B181" s="157" t="s">
        <v>262</v>
      </c>
      <c r="C181" s="157" t="s">
        <v>262</v>
      </c>
      <c r="D181" s="132">
        <v>2</v>
      </c>
      <c r="E181" s="621"/>
      <c r="F181" s="166" t="s">
        <v>267</v>
      </c>
      <c r="G181" s="166" t="s">
        <v>229</v>
      </c>
      <c r="H181" s="167" t="s">
        <v>268</v>
      </c>
      <c r="I181" s="159">
        <v>112</v>
      </c>
      <c r="J181" s="509">
        <v>1</v>
      </c>
      <c r="K181" s="509">
        <v>1</v>
      </c>
      <c r="L181" s="509">
        <v>1</v>
      </c>
      <c r="M181" s="509">
        <v>1</v>
      </c>
      <c r="N181" s="160">
        <v>200</v>
      </c>
      <c r="O181" s="160"/>
      <c r="P181" s="161" t="e">
        <f t="shared" si="8"/>
        <v>#DIV/0!</v>
      </c>
      <c r="Q181" s="161">
        <f t="shared" si="9"/>
        <v>0</v>
      </c>
      <c r="R181" s="162">
        <f>IF(N181="nio",0,IF(N181&gt;0,VLOOKUP(G181,'3-Productie normen'!A:P,VLOOKUP(N181,'3-Productie normen'!S:T,2,FALSE),FALSE)))</f>
        <v>0</v>
      </c>
      <c r="S181" s="162">
        <f t="shared" si="10"/>
        <v>0</v>
      </c>
      <c r="T181" s="163" t="str">
        <f>VLOOKUP(G181,'3-Productie normen'!A:P,12,FALSE)</f>
        <v>V</v>
      </c>
      <c r="U181" s="163"/>
      <c r="W181" s="131">
        <f t="shared" si="11"/>
        <v>22400</v>
      </c>
    </row>
    <row r="182" spans="1:23" ht="14.1" customHeight="1">
      <c r="A182" s="144">
        <v>182</v>
      </c>
      <c r="B182" s="157" t="s">
        <v>262</v>
      </c>
      <c r="C182" s="157" t="s">
        <v>262</v>
      </c>
      <c r="D182" s="132">
        <v>2</v>
      </c>
      <c r="E182" s="622"/>
      <c r="F182" s="168" t="s">
        <v>362</v>
      </c>
      <c r="G182" s="130" t="s">
        <v>229</v>
      </c>
      <c r="H182" s="158" t="s">
        <v>268</v>
      </c>
      <c r="I182" s="577">
        <v>6</v>
      </c>
      <c r="J182" s="509">
        <v>1</v>
      </c>
      <c r="K182" s="509">
        <v>1</v>
      </c>
      <c r="L182" s="509">
        <v>1</v>
      </c>
      <c r="M182" s="509">
        <v>1</v>
      </c>
      <c r="N182" s="629">
        <v>200</v>
      </c>
      <c r="O182" s="160"/>
      <c r="P182" s="161" t="e">
        <f t="shared" si="8"/>
        <v>#DIV/0!</v>
      </c>
      <c r="Q182" s="161">
        <f t="shared" si="9"/>
        <v>0</v>
      </c>
      <c r="R182" s="162">
        <f>IF(N182="nio",0,IF(N182&gt;0,VLOOKUP(G182,'3-Productie normen'!A:P,VLOOKUP(N182,'3-Productie normen'!S:T,2,FALSE),FALSE)))</f>
        <v>0</v>
      </c>
      <c r="S182" s="162">
        <f t="shared" si="10"/>
        <v>0</v>
      </c>
      <c r="T182" s="163" t="str">
        <f>VLOOKUP(G182,'3-Productie normen'!A:P,12,FALSE)</f>
        <v>V</v>
      </c>
      <c r="U182" s="163"/>
      <c r="W182" s="131">
        <f t="shared" si="11"/>
        <v>1200</v>
      </c>
    </row>
    <row r="183" spans="1:23" ht="14.1" customHeight="1">
      <c r="A183" s="144">
        <v>183</v>
      </c>
      <c r="B183" s="157" t="s">
        <v>262</v>
      </c>
      <c r="C183" s="157" t="s">
        <v>262</v>
      </c>
      <c r="D183" s="132">
        <v>2</v>
      </c>
      <c r="E183" s="621"/>
      <c r="F183" s="158" t="s">
        <v>363</v>
      </c>
      <c r="G183" s="158" t="s">
        <v>229</v>
      </c>
      <c r="H183" s="158" t="s">
        <v>285</v>
      </c>
      <c r="I183" s="159">
        <v>98</v>
      </c>
      <c r="J183" s="509">
        <v>1</v>
      </c>
      <c r="K183" s="509">
        <v>1</v>
      </c>
      <c r="L183" s="509">
        <v>1</v>
      </c>
      <c r="M183" s="509">
        <v>1</v>
      </c>
      <c r="N183" s="160">
        <v>200</v>
      </c>
      <c r="O183" s="160"/>
      <c r="P183" s="161" t="e">
        <f t="shared" si="8"/>
        <v>#DIV/0!</v>
      </c>
      <c r="Q183" s="161">
        <f t="shared" si="9"/>
        <v>0</v>
      </c>
      <c r="R183" s="162">
        <f>IF(N183="nio",0,IF(N183&gt;0,VLOOKUP(G183,'3-Productie normen'!A:P,VLOOKUP(N183,'3-Productie normen'!S:T,2,FALSE),FALSE)))</f>
        <v>0</v>
      </c>
      <c r="S183" s="162">
        <f t="shared" si="10"/>
        <v>0</v>
      </c>
      <c r="T183" s="163" t="str">
        <f>VLOOKUP(G183,'3-Productie normen'!A:P,12,FALSE)</f>
        <v>V</v>
      </c>
      <c r="U183" s="163"/>
      <c r="W183" s="131">
        <f t="shared" si="11"/>
        <v>19600</v>
      </c>
    </row>
    <row r="184" spans="1:23" ht="14.1" customHeight="1">
      <c r="A184" s="144">
        <v>184</v>
      </c>
      <c r="B184" s="157" t="s">
        <v>262</v>
      </c>
      <c r="C184" s="157" t="s">
        <v>262</v>
      </c>
      <c r="D184" s="132">
        <v>2</v>
      </c>
      <c r="E184" s="621"/>
      <c r="F184" s="157" t="s">
        <v>345</v>
      </c>
      <c r="G184" s="157" t="s">
        <v>17</v>
      </c>
      <c r="H184" s="158" t="s">
        <v>310</v>
      </c>
      <c r="I184" s="159">
        <v>18</v>
      </c>
      <c r="J184" s="509">
        <v>1</v>
      </c>
      <c r="K184" s="509">
        <v>1</v>
      </c>
      <c r="L184" s="509">
        <v>1</v>
      </c>
      <c r="M184" s="509">
        <v>1</v>
      </c>
      <c r="N184" s="160">
        <v>200</v>
      </c>
      <c r="O184" s="160">
        <v>200</v>
      </c>
      <c r="P184" s="161" t="e">
        <f t="shared" si="8"/>
        <v>#DIV/0!</v>
      </c>
      <c r="Q184" s="161" t="e">
        <f t="shared" si="9"/>
        <v>#DIV/0!</v>
      </c>
      <c r="R184" s="162">
        <f>IF(N184="nio",0,IF(N184&gt;0,VLOOKUP(G184,'3-Productie normen'!A:P,VLOOKUP(N184,'3-Productie normen'!S:T,2,FALSE),FALSE)))</f>
        <v>0</v>
      </c>
      <c r="S184" s="162">
        <f t="shared" si="10"/>
        <v>0</v>
      </c>
      <c r="T184" s="163" t="str">
        <f>VLOOKUP(G184,'3-Productie normen'!A:P,12,FALSE)</f>
        <v>S</v>
      </c>
      <c r="U184" s="163"/>
      <c r="W184" s="131">
        <f t="shared" si="11"/>
        <v>7200</v>
      </c>
    </row>
    <row r="185" spans="1:23" ht="14.1" customHeight="1">
      <c r="A185" s="144">
        <v>185</v>
      </c>
      <c r="B185" s="157" t="s">
        <v>262</v>
      </c>
      <c r="C185" s="157" t="s">
        <v>262</v>
      </c>
      <c r="D185" s="132">
        <v>2</v>
      </c>
      <c r="E185" s="621"/>
      <c r="F185" s="157" t="s">
        <v>291</v>
      </c>
      <c r="G185" s="130" t="s">
        <v>274</v>
      </c>
      <c r="H185" s="158" t="s">
        <v>310</v>
      </c>
      <c r="I185" s="159">
        <v>4</v>
      </c>
      <c r="J185" s="509">
        <v>1</v>
      </c>
      <c r="K185" s="509">
        <v>1</v>
      </c>
      <c r="L185" s="509">
        <v>1</v>
      </c>
      <c r="M185" s="509">
        <v>1</v>
      </c>
      <c r="N185" s="160" t="s">
        <v>115</v>
      </c>
      <c r="O185" s="160"/>
      <c r="P185" s="161">
        <f t="shared" si="8"/>
        <v>0</v>
      </c>
      <c r="Q185" s="161">
        <f t="shared" si="9"/>
        <v>0</v>
      </c>
      <c r="R185" s="162">
        <f>IF(N185="nio",0,IF(N185&gt;0,VLOOKUP(G185,'3-Productie normen'!A:P,VLOOKUP(N185,'3-Productie normen'!S:T,2,FALSE),FALSE)))</f>
        <v>0</v>
      </c>
      <c r="S185" s="162">
        <f t="shared" si="10"/>
        <v>0</v>
      </c>
      <c r="T185" s="163" t="str">
        <f>VLOOKUP(G185,'3-Productie normen'!A:P,12,FALSE)</f>
        <v>V</v>
      </c>
      <c r="U185" s="163"/>
      <c r="W185" s="131">
        <f t="shared" si="11"/>
        <v>0</v>
      </c>
    </row>
    <row r="186" spans="1:23" ht="14.1" customHeight="1">
      <c r="A186" s="144">
        <v>186</v>
      </c>
      <c r="B186" s="157" t="s">
        <v>262</v>
      </c>
      <c r="C186" s="157" t="s">
        <v>262</v>
      </c>
      <c r="D186" s="132">
        <v>2</v>
      </c>
      <c r="E186" s="621"/>
      <c r="F186" s="157" t="s">
        <v>346</v>
      </c>
      <c r="G186" s="157" t="s">
        <v>17</v>
      </c>
      <c r="H186" s="158" t="s">
        <v>268</v>
      </c>
      <c r="I186" s="159">
        <v>18</v>
      </c>
      <c r="J186" s="509">
        <v>1</v>
      </c>
      <c r="K186" s="509">
        <v>1</v>
      </c>
      <c r="L186" s="509">
        <v>1</v>
      </c>
      <c r="M186" s="509">
        <v>1</v>
      </c>
      <c r="N186" s="160">
        <v>200</v>
      </c>
      <c r="O186" s="160">
        <v>200</v>
      </c>
      <c r="P186" s="161" t="e">
        <f t="shared" si="8"/>
        <v>#DIV/0!</v>
      </c>
      <c r="Q186" s="161" t="e">
        <f t="shared" si="9"/>
        <v>#DIV/0!</v>
      </c>
      <c r="R186" s="162">
        <f>IF(N186="nio",0,IF(N186&gt;0,VLOOKUP(G186,'3-Productie normen'!A:P,VLOOKUP(N186,'3-Productie normen'!S:T,2,FALSE),FALSE)))</f>
        <v>0</v>
      </c>
      <c r="S186" s="162">
        <f t="shared" si="10"/>
        <v>0</v>
      </c>
      <c r="T186" s="163" t="str">
        <f>VLOOKUP(G186,'3-Productie normen'!A:P,12,FALSE)</f>
        <v>S</v>
      </c>
      <c r="U186" s="163"/>
      <c r="W186" s="131">
        <f t="shared" si="11"/>
        <v>7200</v>
      </c>
    </row>
    <row r="187" spans="1:23" ht="14.1" customHeight="1">
      <c r="A187" s="144">
        <v>187</v>
      </c>
      <c r="B187" s="157" t="s">
        <v>262</v>
      </c>
      <c r="C187" s="157" t="s">
        <v>262</v>
      </c>
      <c r="D187" s="132">
        <v>3</v>
      </c>
      <c r="E187" s="621">
        <v>270</v>
      </c>
      <c r="F187" s="158" t="s">
        <v>347</v>
      </c>
      <c r="G187" s="130" t="s">
        <v>276</v>
      </c>
      <c r="H187" s="158" t="s">
        <v>285</v>
      </c>
      <c r="I187" s="159">
        <v>55</v>
      </c>
      <c r="J187" s="509">
        <v>1</v>
      </c>
      <c r="K187" s="509">
        <v>1</v>
      </c>
      <c r="L187" s="509">
        <v>1</v>
      </c>
      <c r="M187" s="509">
        <v>1</v>
      </c>
      <c r="N187" s="160">
        <v>120</v>
      </c>
      <c r="O187" s="160"/>
      <c r="P187" s="161" t="e">
        <f t="shared" si="8"/>
        <v>#DIV/0!</v>
      </c>
      <c r="Q187" s="161">
        <f t="shared" si="9"/>
        <v>0</v>
      </c>
      <c r="R187" s="162">
        <f>IF(N187="nio",0,IF(N187&gt;0,VLOOKUP(G187,'3-Productie normen'!A:P,VLOOKUP(N187,'3-Productie normen'!S:T,2,FALSE),FALSE)))</f>
        <v>0</v>
      </c>
      <c r="S187" s="162">
        <f t="shared" si="10"/>
        <v>0</v>
      </c>
      <c r="T187" s="163" t="str">
        <f>VLOOKUP(G187,'3-Productie normen'!A:P,12,FALSE)</f>
        <v>L</v>
      </c>
      <c r="U187" s="163"/>
      <c r="W187" s="131">
        <f t="shared" si="11"/>
        <v>6600</v>
      </c>
    </row>
    <row r="188" spans="1:23" ht="14.1" customHeight="1">
      <c r="A188" s="144">
        <v>188</v>
      </c>
      <c r="B188" s="157" t="s">
        <v>262</v>
      </c>
      <c r="C188" s="157" t="s">
        <v>262</v>
      </c>
      <c r="D188" s="132">
        <v>2</v>
      </c>
      <c r="E188" s="621">
        <v>272</v>
      </c>
      <c r="F188" s="158" t="s">
        <v>347</v>
      </c>
      <c r="G188" s="130" t="s">
        <v>276</v>
      </c>
      <c r="H188" s="158" t="s">
        <v>285</v>
      </c>
      <c r="I188" s="159">
        <v>54</v>
      </c>
      <c r="J188" s="509">
        <v>1</v>
      </c>
      <c r="K188" s="509">
        <v>1</v>
      </c>
      <c r="L188" s="509">
        <v>1</v>
      </c>
      <c r="M188" s="509">
        <v>1</v>
      </c>
      <c r="N188" s="160">
        <v>120</v>
      </c>
      <c r="O188" s="160"/>
      <c r="P188" s="161" t="e">
        <f t="shared" si="8"/>
        <v>#DIV/0!</v>
      </c>
      <c r="Q188" s="161">
        <f t="shared" si="9"/>
        <v>0</v>
      </c>
      <c r="R188" s="162">
        <f>IF(N188="nio",0,IF(N188&gt;0,VLOOKUP(G188,'3-Productie normen'!A:P,VLOOKUP(N188,'3-Productie normen'!S:T,2,FALSE),FALSE)))</f>
        <v>0</v>
      </c>
      <c r="S188" s="162">
        <f t="shared" si="10"/>
        <v>0</v>
      </c>
      <c r="T188" s="163" t="str">
        <f>VLOOKUP(G188,'3-Productie normen'!A:P,12,FALSE)</f>
        <v>L</v>
      </c>
      <c r="U188" s="163"/>
      <c r="W188" s="131">
        <f t="shared" si="11"/>
        <v>6480</v>
      </c>
    </row>
    <row r="189" spans="1:23" ht="14.1" customHeight="1">
      <c r="A189" s="144">
        <v>189</v>
      </c>
      <c r="B189" s="157" t="s">
        <v>262</v>
      </c>
      <c r="C189" s="157" t="s">
        <v>262</v>
      </c>
      <c r="D189" s="132">
        <v>2</v>
      </c>
      <c r="E189" s="621">
        <v>274</v>
      </c>
      <c r="F189" s="158" t="s">
        <v>347</v>
      </c>
      <c r="G189" s="130" t="s">
        <v>276</v>
      </c>
      <c r="H189" s="158" t="s">
        <v>285</v>
      </c>
      <c r="I189" s="159">
        <v>55</v>
      </c>
      <c r="J189" s="509">
        <v>1</v>
      </c>
      <c r="K189" s="509">
        <v>1</v>
      </c>
      <c r="L189" s="509">
        <v>1</v>
      </c>
      <c r="M189" s="509">
        <v>1</v>
      </c>
      <c r="N189" s="160">
        <v>120</v>
      </c>
      <c r="O189" s="160"/>
      <c r="P189" s="161" t="e">
        <f t="shared" si="8"/>
        <v>#DIV/0!</v>
      </c>
      <c r="Q189" s="161">
        <f t="shared" si="9"/>
        <v>0</v>
      </c>
      <c r="R189" s="162">
        <f>IF(N189="nio",0,IF(N189&gt;0,VLOOKUP(G189,'3-Productie normen'!A:P,VLOOKUP(N189,'3-Productie normen'!S:T,2,FALSE),FALSE)))</f>
        <v>0</v>
      </c>
      <c r="S189" s="162">
        <f t="shared" si="10"/>
        <v>0</v>
      </c>
      <c r="T189" s="163" t="str">
        <f>VLOOKUP(G189,'3-Productie normen'!A:P,12,FALSE)</f>
        <v>L</v>
      </c>
      <c r="U189" s="163"/>
      <c r="W189" s="131">
        <f t="shared" si="11"/>
        <v>6600</v>
      </c>
    </row>
    <row r="190" spans="1:23" ht="14.1" customHeight="1">
      <c r="A190" s="144">
        <v>190</v>
      </c>
      <c r="B190" s="157" t="s">
        <v>262</v>
      </c>
      <c r="C190" s="157" t="s">
        <v>262</v>
      </c>
      <c r="D190" s="132">
        <v>2</v>
      </c>
      <c r="E190" s="621">
        <v>276</v>
      </c>
      <c r="F190" s="158" t="s">
        <v>347</v>
      </c>
      <c r="G190" s="130" t="s">
        <v>276</v>
      </c>
      <c r="H190" s="158" t="s">
        <v>285</v>
      </c>
      <c r="I190" s="159">
        <v>55</v>
      </c>
      <c r="J190" s="509">
        <v>1</v>
      </c>
      <c r="K190" s="509">
        <v>1</v>
      </c>
      <c r="L190" s="509">
        <v>1</v>
      </c>
      <c r="M190" s="509">
        <v>1</v>
      </c>
      <c r="N190" s="160">
        <v>120</v>
      </c>
      <c r="O190" s="160"/>
      <c r="P190" s="161" t="e">
        <f t="shared" si="8"/>
        <v>#DIV/0!</v>
      </c>
      <c r="Q190" s="161">
        <f t="shared" si="9"/>
        <v>0</v>
      </c>
      <c r="R190" s="162">
        <f>IF(N190="nio",0,IF(N190&gt;0,VLOOKUP(G190,'3-Productie normen'!A:P,VLOOKUP(N190,'3-Productie normen'!S:T,2,FALSE),FALSE)))</f>
        <v>0</v>
      </c>
      <c r="S190" s="162">
        <f t="shared" si="10"/>
        <v>0</v>
      </c>
      <c r="T190" s="163" t="str">
        <f>VLOOKUP(G190,'3-Productie normen'!A:P,12,FALSE)</f>
        <v>L</v>
      </c>
      <c r="U190" s="163"/>
      <c r="W190" s="131">
        <f t="shared" si="11"/>
        <v>6600</v>
      </c>
    </row>
    <row r="191" spans="1:23" ht="14.1" customHeight="1">
      <c r="A191" s="144">
        <v>191</v>
      </c>
      <c r="B191" s="157" t="s">
        <v>262</v>
      </c>
      <c r="C191" s="157" t="s">
        <v>262</v>
      </c>
      <c r="D191" s="132">
        <v>2</v>
      </c>
      <c r="E191" s="621">
        <v>278</v>
      </c>
      <c r="F191" s="165" t="s">
        <v>347</v>
      </c>
      <c r="G191" s="130" t="s">
        <v>276</v>
      </c>
      <c r="H191" s="158" t="s">
        <v>285</v>
      </c>
      <c r="I191" s="159">
        <v>55</v>
      </c>
      <c r="J191" s="509">
        <v>1</v>
      </c>
      <c r="K191" s="509">
        <v>1</v>
      </c>
      <c r="L191" s="509">
        <v>1</v>
      </c>
      <c r="M191" s="509">
        <v>1</v>
      </c>
      <c r="N191" s="160">
        <v>120</v>
      </c>
      <c r="O191" s="160"/>
      <c r="P191" s="161" t="e">
        <f t="shared" si="8"/>
        <v>#DIV/0!</v>
      </c>
      <c r="Q191" s="161">
        <f t="shared" si="9"/>
        <v>0</v>
      </c>
      <c r="R191" s="162">
        <f>IF(N191="nio",0,IF(N191&gt;0,VLOOKUP(G191,'3-Productie normen'!A:P,VLOOKUP(N191,'3-Productie normen'!S:T,2,FALSE),FALSE)))</f>
        <v>0</v>
      </c>
      <c r="S191" s="162">
        <f t="shared" si="10"/>
        <v>0</v>
      </c>
      <c r="T191" s="163" t="str">
        <f>VLOOKUP(G191,'3-Productie normen'!A:P,12,FALSE)</f>
        <v>L</v>
      </c>
      <c r="U191" s="163"/>
      <c r="W191" s="131">
        <f t="shared" si="11"/>
        <v>6600</v>
      </c>
    </row>
    <row r="192" spans="1:23" ht="14.1" customHeight="1">
      <c r="A192" s="144">
        <v>192</v>
      </c>
      <c r="B192" s="157" t="s">
        <v>262</v>
      </c>
      <c r="C192" s="157" t="s">
        <v>262</v>
      </c>
      <c r="D192" s="132">
        <v>2</v>
      </c>
      <c r="E192" s="621">
        <v>280</v>
      </c>
      <c r="F192" s="166" t="s">
        <v>347</v>
      </c>
      <c r="G192" s="130" t="s">
        <v>276</v>
      </c>
      <c r="H192" s="167" t="s">
        <v>285</v>
      </c>
      <c r="I192" s="159">
        <v>55</v>
      </c>
      <c r="J192" s="509">
        <v>1</v>
      </c>
      <c r="K192" s="509">
        <v>1</v>
      </c>
      <c r="L192" s="509">
        <v>1</v>
      </c>
      <c r="M192" s="509">
        <v>1</v>
      </c>
      <c r="N192" s="160">
        <v>120</v>
      </c>
      <c r="O192" s="160"/>
      <c r="P192" s="161" t="e">
        <f t="shared" si="8"/>
        <v>#DIV/0!</v>
      </c>
      <c r="Q192" s="161">
        <f t="shared" si="9"/>
        <v>0</v>
      </c>
      <c r="R192" s="162">
        <f>IF(N192="nio",0,IF(N192&gt;0,VLOOKUP(G192,'3-Productie normen'!A:P,VLOOKUP(N192,'3-Productie normen'!S:T,2,FALSE),FALSE)))</f>
        <v>0</v>
      </c>
      <c r="S192" s="162">
        <f t="shared" si="10"/>
        <v>0</v>
      </c>
      <c r="T192" s="163" t="str">
        <f>VLOOKUP(G192,'3-Productie normen'!A:P,12,FALSE)</f>
        <v>L</v>
      </c>
      <c r="U192" s="163"/>
      <c r="W192" s="131">
        <f t="shared" si="11"/>
        <v>6600</v>
      </c>
    </row>
    <row r="193" spans="1:23" ht="14.1" customHeight="1">
      <c r="A193" s="144">
        <v>193</v>
      </c>
      <c r="B193" s="157" t="s">
        <v>262</v>
      </c>
      <c r="C193" s="157" t="s">
        <v>262</v>
      </c>
      <c r="D193" s="132">
        <v>2</v>
      </c>
      <c r="E193" s="621">
        <v>282</v>
      </c>
      <c r="F193" s="157" t="s">
        <v>347</v>
      </c>
      <c r="G193" s="130" t="s">
        <v>276</v>
      </c>
      <c r="H193" s="158" t="s">
        <v>285</v>
      </c>
      <c r="I193" s="159">
        <v>52</v>
      </c>
      <c r="J193" s="509">
        <v>1</v>
      </c>
      <c r="K193" s="509">
        <v>1</v>
      </c>
      <c r="L193" s="509">
        <v>1</v>
      </c>
      <c r="M193" s="509">
        <v>1</v>
      </c>
      <c r="N193" s="160">
        <v>120</v>
      </c>
      <c r="O193" s="160"/>
      <c r="P193" s="161" t="e">
        <f t="shared" si="8"/>
        <v>#DIV/0!</v>
      </c>
      <c r="Q193" s="161">
        <f t="shared" si="9"/>
        <v>0</v>
      </c>
      <c r="R193" s="162">
        <f>IF(N193="nio",0,IF(N193&gt;0,VLOOKUP(G193,'3-Productie normen'!A:P,VLOOKUP(N193,'3-Productie normen'!S:T,2,FALSE),FALSE)))</f>
        <v>0</v>
      </c>
      <c r="S193" s="162">
        <f t="shared" si="10"/>
        <v>0</v>
      </c>
      <c r="T193" s="163" t="str">
        <f>VLOOKUP(G193,'3-Productie normen'!A:P,12,FALSE)</f>
        <v>L</v>
      </c>
      <c r="U193" s="163"/>
      <c r="W193" s="131">
        <f t="shared" si="11"/>
        <v>6240</v>
      </c>
    </row>
    <row r="194" spans="1:23" ht="14.1" customHeight="1">
      <c r="A194" s="144">
        <v>194</v>
      </c>
      <c r="B194" s="157" t="s">
        <v>262</v>
      </c>
      <c r="C194" s="157" t="s">
        <v>262</v>
      </c>
      <c r="D194" s="132">
        <v>2</v>
      </c>
      <c r="E194" s="621"/>
      <c r="F194" s="157" t="s">
        <v>362</v>
      </c>
      <c r="G194" s="157" t="s">
        <v>229</v>
      </c>
      <c r="H194" s="158" t="s">
        <v>268</v>
      </c>
      <c r="I194" s="159">
        <v>12</v>
      </c>
      <c r="J194" s="509">
        <v>1</v>
      </c>
      <c r="K194" s="509">
        <v>1</v>
      </c>
      <c r="L194" s="509">
        <v>1</v>
      </c>
      <c r="M194" s="509">
        <v>1</v>
      </c>
      <c r="N194" s="160">
        <v>200</v>
      </c>
      <c r="O194" s="160"/>
      <c r="P194" s="161" t="e">
        <f t="shared" si="8"/>
        <v>#DIV/0!</v>
      </c>
      <c r="Q194" s="161">
        <f t="shared" si="9"/>
        <v>0</v>
      </c>
      <c r="R194" s="162">
        <f>IF(N194="nio",0,IF(N194&gt;0,VLOOKUP(G194,'3-Productie normen'!A:P,VLOOKUP(N194,'3-Productie normen'!S:T,2,FALSE),FALSE)))</f>
        <v>0</v>
      </c>
      <c r="S194" s="162">
        <f t="shared" si="10"/>
        <v>0</v>
      </c>
      <c r="T194" s="163" t="str">
        <f>VLOOKUP(G194,'3-Productie normen'!A:P,12,FALSE)</f>
        <v>V</v>
      </c>
      <c r="U194" s="163"/>
      <c r="W194" s="131">
        <f t="shared" si="11"/>
        <v>2400</v>
      </c>
    </row>
    <row r="195" spans="1:23" ht="14.1" customHeight="1">
      <c r="A195" s="144">
        <v>195</v>
      </c>
      <c r="B195" s="157" t="s">
        <v>262</v>
      </c>
      <c r="C195" s="157" t="s">
        <v>262</v>
      </c>
      <c r="D195" s="132">
        <v>2</v>
      </c>
      <c r="E195" s="621"/>
      <c r="F195" s="157" t="s">
        <v>323</v>
      </c>
      <c r="G195" s="130" t="s">
        <v>274</v>
      </c>
      <c r="H195" s="158" t="s">
        <v>268</v>
      </c>
      <c r="I195" s="159">
        <v>12</v>
      </c>
      <c r="J195" s="509">
        <v>1</v>
      </c>
      <c r="K195" s="509">
        <v>1</v>
      </c>
      <c r="L195" s="509">
        <v>1</v>
      </c>
      <c r="M195" s="509">
        <v>1</v>
      </c>
      <c r="N195" s="160" t="s">
        <v>115</v>
      </c>
      <c r="O195" s="160"/>
      <c r="P195" s="161">
        <f t="shared" si="8"/>
        <v>0</v>
      </c>
      <c r="Q195" s="161">
        <f t="shared" si="9"/>
        <v>0</v>
      </c>
      <c r="R195" s="162">
        <f>IF(N195="nio",0,IF(N195&gt;0,VLOOKUP(G195,'3-Productie normen'!A:P,VLOOKUP(N195,'3-Productie normen'!S:T,2,FALSE),FALSE)))</f>
        <v>0</v>
      </c>
      <c r="S195" s="162">
        <f t="shared" si="10"/>
        <v>0</v>
      </c>
      <c r="T195" s="163" t="str">
        <f>VLOOKUP(G195,'3-Productie normen'!A:P,12,FALSE)</f>
        <v>V</v>
      </c>
      <c r="U195" s="163"/>
      <c r="W195" s="131">
        <f t="shared" si="11"/>
        <v>0</v>
      </c>
    </row>
    <row r="196" spans="1:23" ht="14.1" customHeight="1">
      <c r="A196" s="144">
        <v>196</v>
      </c>
      <c r="B196" s="157" t="s">
        <v>262</v>
      </c>
      <c r="C196" s="157" t="s">
        <v>262</v>
      </c>
      <c r="D196" s="132">
        <v>2</v>
      </c>
      <c r="E196" s="621">
        <v>283</v>
      </c>
      <c r="F196" s="158" t="s">
        <v>364</v>
      </c>
      <c r="G196" s="130" t="s">
        <v>276</v>
      </c>
      <c r="H196" s="158" t="s">
        <v>268</v>
      </c>
      <c r="I196" s="577">
        <v>76</v>
      </c>
      <c r="J196" s="509">
        <v>1</v>
      </c>
      <c r="K196" s="509">
        <v>1</v>
      </c>
      <c r="L196" s="509">
        <v>1</v>
      </c>
      <c r="M196" s="509">
        <v>1</v>
      </c>
      <c r="N196" s="629">
        <v>120</v>
      </c>
      <c r="O196" s="160"/>
      <c r="P196" s="161" t="e">
        <f t="shared" si="8"/>
        <v>#DIV/0!</v>
      </c>
      <c r="Q196" s="161">
        <f t="shared" si="9"/>
        <v>0</v>
      </c>
      <c r="R196" s="162">
        <f>IF(N196="nio",0,IF(N196&gt;0,VLOOKUP(G196,'3-Productie normen'!A:P,VLOOKUP(N196,'3-Productie normen'!S:T,2,FALSE),FALSE)))</f>
        <v>0</v>
      </c>
      <c r="S196" s="162">
        <f t="shared" si="10"/>
        <v>0</v>
      </c>
      <c r="T196" s="163" t="str">
        <f>VLOOKUP(G196,'3-Productie normen'!A:P,12,FALSE)</f>
        <v>L</v>
      </c>
      <c r="U196" s="163"/>
      <c r="W196" s="131">
        <f t="shared" si="11"/>
        <v>9120</v>
      </c>
    </row>
    <row r="197" spans="1:23" ht="14.1" customHeight="1">
      <c r="A197" s="144">
        <v>197</v>
      </c>
      <c r="B197" s="157" t="s">
        <v>262</v>
      </c>
      <c r="C197" s="157" t="s">
        <v>262</v>
      </c>
      <c r="D197" s="132">
        <v>2</v>
      </c>
      <c r="E197" s="621">
        <v>281</v>
      </c>
      <c r="F197" s="158" t="s">
        <v>365</v>
      </c>
      <c r="G197" s="130" t="s">
        <v>276</v>
      </c>
      <c r="H197" s="158" t="s">
        <v>268</v>
      </c>
      <c r="I197" s="159">
        <v>53</v>
      </c>
      <c r="J197" s="509">
        <v>1</v>
      </c>
      <c r="K197" s="509">
        <v>1</v>
      </c>
      <c r="L197" s="509">
        <v>1</v>
      </c>
      <c r="M197" s="509">
        <v>1</v>
      </c>
      <c r="N197" s="160">
        <v>120</v>
      </c>
      <c r="O197" s="160"/>
      <c r="P197" s="161" t="e">
        <f t="shared" si="8"/>
        <v>#DIV/0!</v>
      </c>
      <c r="Q197" s="161">
        <f t="shared" si="9"/>
        <v>0</v>
      </c>
      <c r="R197" s="162">
        <f>IF(N197="nio",0,IF(N197&gt;0,VLOOKUP(G197,'3-Productie normen'!A:P,VLOOKUP(N197,'3-Productie normen'!S:T,2,FALSE),FALSE)))</f>
        <v>0</v>
      </c>
      <c r="S197" s="162">
        <f t="shared" si="10"/>
        <v>0</v>
      </c>
      <c r="T197" s="163" t="str">
        <f>VLOOKUP(G197,'3-Productie normen'!A:P,12,FALSE)</f>
        <v>L</v>
      </c>
      <c r="U197" s="163"/>
      <c r="W197" s="131">
        <f t="shared" si="11"/>
        <v>6360</v>
      </c>
    </row>
    <row r="198" spans="1:23" ht="14.1" customHeight="1">
      <c r="A198" s="144">
        <v>198</v>
      </c>
      <c r="B198" s="157" t="s">
        <v>262</v>
      </c>
      <c r="C198" s="157" t="s">
        <v>262</v>
      </c>
      <c r="D198" s="132">
        <v>2</v>
      </c>
      <c r="E198" s="621">
        <v>279</v>
      </c>
      <c r="F198" s="158" t="s">
        <v>366</v>
      </c>
      <c r="G198" s="130" t="s">
        <v>276</v>
      </c>
      <c r="H198" s="158" t="s">
        <v>268</v>
      </c>
      <c r="I198" s="159">
        <v>53</v>
      </c>
      <c r="J198" s="509">
        <v>1</v>
      </c>
      <c r="K198" s="509">
        <v>1</v>
      </c>
      <c r="L198" s="509">
        <v>1</v>
      </c>
      <c r="M198" s="509">
        <v>1</v>
      </c>
      <c r="N198" s="160">
        <v>120</v>
      </c>
      <c r="O198" s="160"/>
      <c r="P198" s="161" t="e">
        <f t="shared" si="8"/>
        <v>#DIV/0!</v>
      </c>
      <c r="Q198" s="161">
        <f t="shared" si="9"/>
        <v>0</v>
      </c>
      <c r="R198" s="162">
        <f>IF(N198="nio",0,IF(N198&gt;0,VLOOKUP(G198,'3-Productie normen'!A:P,VLOOKUP(N198,'3-Productie normen'!S:T,2,FALSE),FALSE)))</f>
        <v>0</v>
      </c>
      <c r="S198" s="162">
        <f t="shared" si="10"/>
        <v>0</v>
      </c>
      <c r="T198" s="163" t="str">
        <f>VLOOKUP(G198,'3-Productie normen'!A:P,12,FALSE)</f>
        <v>L</v>
      </c>
      <c r="U198" s="163"/>
      <c r="W198" s="131">
        <f t="shared" si="11"/>
        <v>6360</v>
      </c>
    </row>
    <row r="199" spans="1:23" ht="14.1" customHeight="1">
      <c r="A199" s="144">
        <v>199</v>
      </c>
      <c r="B199" s="157" t="s">
        <v>262</v>
      </c>
      <c r="C199" s="157" t="s">
        <v>262</v>
      </c>
      <c r="D199" s="132">
        <v>2</v>
      </c>
      <c r="E199" s="621"/>
      <c r="F199" s="158" t="s">
        <v>367</v>
      </c>
      <c r="G199" s="158" t="s">
        <v>228</v>
      </c>
      <c r="H199" s="158" t="s">
        <v>268</v>
      </c>
      <c r="I199" s="159">
        <v>31</v>
      </c>
      <c r="J199" s="509">
        <v>1</v>
      </c>
      <c r="K199" s="509">
        <v>1</v>
      </c>
      <c r="L199" s="509">
        <v>1</v>
      </c>
      <c r="M199" s="509">
        <v>1</v>
      </c>
      <c r="N199" s="160">
        <v>80</v>
      </c>
      <c r="O199" s="160"/>
      <c r="P199" s="161" t="e">
        <f t="shared" si="8"/>
        <v>#DIV/0!</v>
      </c>
      <c r="Q199" s="161">
        <f t="shared" si="9"/>
        <v>0</v>
      </c>
      <c r="R199" s="162">
        <f>IF(N199="nio",0,IF(N199&gt;0,VLOOKUP(G199,'3-Productie normen'!A:P,VLOOKUP(N199,'3-Productie normen'!S:T,2,FALSE),FALSE)))</f>
        <v>0</v>
      </c>
      <c r="S199" s="162">
        <f t="shared" si="10"/>
        <v>0</v>
      </c>
      <c r="T199" s="163" t="str">
        <f>VLOOKUP(G199,'3-Productie normen'!A:P,12,FALSE)</f>
        <v>B</v>
      </c>
      <c r="U199" s="163"/>
      <c r="W199" s="131">
        <f t="shared" si="11"/>
        <v>2480</v>
      </c>
    </row>
    <row r="200" spans="1:23" ht="14.1" customHeight="1">
      <c r="A200" s="144">
        <v>200</v>
      </c>
      <c r="B200" s="157" t="s">
        <v>262</v>
      </c>
      <c r="C200" s="157" t="s">
        <v>262</v>
      </c>
      <c r="D200" s="132">
        <v>2</v>
      </c>
      <c r="E200" s="621">
        <v>275</v>
      </c>
      <c r="F200" s="165" t="s">
        <v>368</v>
      </c>
      <c r="G200" s="130" t="s">
        <v>276</v>
      </c>
      <c r="H200" s="158" t="s">
        <v>268</v>
      </c>
      <c r="I200" s="159">
        <v>63</v>
      </c>
      <c r="J200" s="509">
        <v>1</v>
      </c>
      <c r="K200" s="509">
        <v>1</v>
      </c>
      <c r="L200" s="509">
        <v>1</v>
      </c>
      <c r="M200" s="509">
        <v>1</v>
      </c>
      <c r="N200" s="160">
        <v>120</v>
      </c>
      <c r="O200" s="160"/>
      <c r="P200" s="161" t="e">
        <f t="shared" si="8"/>
        <v>#DIV/0!</v>
      </c>
      <c r="Q200" s="161">
        <f t="shared" si="9"/>
        <v>0</v>
      </c>
      <c r="R200" s="162">
        <f>IF(N200="nio",0,IF(N200&gt;0,VLOOKUP(G200,'3-Productie normen'!A:P,VLOOKUP(N200,'3-Productie normen'!S:T,2,FALSE),FALSE)))</f>
        <v>0</v>
      </c>
      <c r="S200" s="162">
        <f t="shared" si="10"/>
        <v>0</v>
      </c>
      <c r="T200" s="163" t="str">
        <f>VLOOKUP(G200,'3-Productie normen'!A:P,12,FALSE)</f>
        <v>L</v>
      </c>
      <c r="U200" s="163"/>
      <c r="W200" s="131">
        <f t="shared" si="11"/>
        <v>7560</v>
      </c>
    </row>
    <row r="201" spans="1:23" ht="14.1" customHeight="1">
      <c r="A201" s="144">
        <v>201</v>
      </c>
      <c r="B201" s="157" t="s">
        <v>262</v>
      </c>
      <c r="C201" s="157" t="s">
        <v>262</v>
      </c>
      <c r="D201" s="132">
        <v>2</v>
      </c>
      <c r="E201" s="621"/>
      <c r="F201" s="166" t="s">
        <v>369</v>
      </c>
      <c r="G201" s="130" t="s">
        <v>274</v>
      </c>
      <c r="H201" s="167" t="s">
        <v>268</v>
      </c>
      <c r="I201" s="159">
        <v>21</v>
      </c>
      <c r="J201" s="509">
        <v>1</v>
      </c>
      <c r="K201" s="509">
        <v>1</v>
      </c>
      <c r="L201" s="509">
        <v>1</v>
      </c>
      <c r="M201" s="509">
        <v>1</v>
      </c>
      <c r="N201" s="160" t="s">
        <v>115</v>
      </c>
      <c r="O201" s="160"/>
      <c r="P201" s="161">
        <f t="shared" si="8"/>
        <v>0</v>
      </c>
      <c r="Q201" s="161">
        <f t="shared" si="9"/>
        <v>0</v>
      </c>
      <c r="R201" s="162">
        <f>IF(N201="nio",0,IF(N201&gt;0,VLOOKUP(G201,'3-Productie normen'!A:P,VLOOKUP(N201,'3-Productie normen'!S:T,2,FALSE),FALSE)))</f>
        <v>0</v>
      </c>
      <c r="S201" s="162">
        <f t="shared" si="10"/>
        <v>0</v>
      </c>
      <c r="T201" s="163" t="str">
        <f>VLOOKUP(G201,'3-Productie normen'!A:P,12,FALSE)</f>
        <v>V</v>
      </c>
      <c r="U201" s="163"/>
      <c r="W201" s="131">
        <f t="shared" si="11"/>
        <v>0</v>
      </c>
    </row>
    <row r="202" spans="1:23" ht="14.1" customHeight="1">
      <c r="A202" s="144">
        <v>202</v>
      </c>
      <c r="B202" s="157" t="s">
        <v>262</v>
      </c>
      <c r="C202" s="157" t="s">
        <v>262</v>
      </c>
      <c r="D202" s="132">
        <v>2</v>
      </c>
      <c r="E202" s="622"/>
      <c r="F202" s="168" t="s">
        <v>370</v>
      </c>
      <c r="G202" s="130" t="s">
        <v>274</v>
      </c>
      <c r="H202" s="158" t="s">
        <v>268</v>
      </c>
      <c r="I202" s="159">
        <v>10</v>
      </c>
      <c r="J202" s="509">
        <v>1</v>
      </c>
      <c r="K202" s="509">
        <v>1</v>
      </c>
      <c r="L202" s="509">
        <v>1</v>
      </c>
      <c r="M202" s="509">
        <v>1</v>
      </c>
      <c r="N202" s="160" t="s">
        <v>115</v>
      </c>
      <c r="O202" s="160"/>
      <c r="P202" s="161">
        <f t="shared" ref="P202:P265" si="12">IF(N202="nio",0,IF(N202&gt;0,N202*I202/R202,0))*J202</f>
        <v>0</v>
      </c>
      <c r="Q202" s="161">
        <f t="shared" ref="Q202:Q265" si="13">IF(O202&gt;0,O202*I202/S202,0)*K202</f>
        <v>0</v>
      </c>
      <c r="R202" s="162">
        <f>IF(N202="nio",0,IF(N202&gt;0,VLOOKUP(G202,'3-Productie normen'!A:P,VLOOKUP(N202,'3-Productie normen'!S:T,2,FALSE),FALSE)))</f>
        <v>0</v>
      </c>
      <c r="S202" s="162">
        <f t="shared" ref="S202:S265" si="14">IF(O202&gt;0,R202*$S$8,0)</f>
        <v>0</v>
      </c>
      <c r="T202" s="163" t="str">
        <f>VLOOKUP(G202,'3-Productie normen'!A:P,12,FALSE)</f>
        <v>V</v>
      </c>
      <c r="U202" s="163"/>
      <c r="W202" s="131">
        <f t="shared" ref="W202:W265" si="15">SUM(N202:O202)*I202</f>
        <v>0</v>
      </c>
    </row>
    <row r="203" spans="1:23" ht="14.1" customHeight="1">
      <c r="A203" s="144">
        <v>203</v>
      </c>
      <c r="B203" s="157" t="s">
        <v>262</v>
      </c>
      <c r="C203" s="157" t="s">
        <v>262</v>
      </c>
      <c r="D203" s="132">
        <v>2</v>
      </c>
      <c r="E203" s="621">
        <v>271</v>
      </c>
      <c r="F203" s="158" t="s">
        <v>371</v>
      </c>
      <c r="G203" s="130" t="s">
        <v>276</v>
      </c>
      <c r="H203" s="158" t="s">
        <v>268</v>
      </c>
      <c r="I203" s="159">
        <v>129</v>
      </c>
      <c r="J203" s="509">
        <v>1</v>
      </c>
      <c r="K203" s="509">
        <v>1</v>
      </c>
      <c r="L203" s="509">
        <v>1</v>
      </c>
      <c r="M203" s="509">
        <v>1</v>
      </c>
      <c r="N203" s="160">
        <v>120</v>
      </c>
      <c r="O203" s="160"/>
      <c r="P203" s="161" t="e">
        <f t="shared" si="12"/>
        <v>#DIV/0!</v>
      </c>
      <c r="Q203" s="161">
        <f t="shared" si="13"/>
        <v>0</v>
      </c>
      <c r="R203" s="162">
        <f>IF(N203="nio",0,IF(N203&gt;0,VLOOKUP(G203,'3-Productie normen'!A:P,VLOOKUP(N203,'3-Productie normen'!S:T,2,FALSE),FALSE)))</f>
        <v>0</v>
      </c>
      <c r="S203" s="162">
        <f t="shared" si="14"/>
        <v>0</v>
      </c>
      <c r="T203" s="163" t="str">
        <f>VLOOKUP(G203,'3-Productie normen'!A:P,12,FALSE)</f>
        <v>L</v>
      </c>
      <c r="U203" s="163"/>
      <c r="W203" s="131">
        <f t="shared" si="15"/>
        <v>15480</v>
      </c>
    </row>
    <row r="204" spans="1:23" ht="14.1" customHeight="1">
      <c r="A204" s="144">
        <v>204</v>
      </c>
      <c r="B204" s="157" t="s">
        <v>262</v>
      </c>
      <c r="C204" s="157" t="s">
        <v>262</v>
      </c>
      <c r="D204" s="132">
        <v>2</v>
      </c>
      <c r="E204" s="621"/>
      <c r="F204" s="157" t="s">
        <v>291</v>
      </c>
      <c r="G204" s="130" t="s">
        <v>274</v>
      </c>
      <c r="H204" s="158" t="s">
        <v>268</v>
      </c>
      <c r="I204" s="169">
        <v>6</v>
      </c>
      <c r="J204" s="509">
        <v>1</v>
      </c>
      <c r="K204" s="509">
        <v>1</v>
      </c>
      <c r="L204" s="509">
        <v>1</v>
      </c>
      <c r="M204" s="509">
        <v>1</v>
      </c>
      <c r="N204" s="160" t="s">
        <v>115</v>
      </c>
      <c r="O204" s="160"/>
      <c r="P204" s="161">
        <f t="shared" si="12"/>
        <v>0</v>
      </c>
      <c r="Q204" s="161">
        <f t="shared" si="13"/>
        <v>0</v>
      </c>
      <c r="R204" s="162">
        <f>IF(N204="nio",0,IF(N204&gt;0,VLOOKUP(G204,'3-Productie normen'!A:P,VLOOKUP(N204,'3-Productie normen'!S:T,2,FALSE),FALSE)))</f>
        <v>0</v>
      </c>
      <c r="S204" s="162">
        <f t="shared" si="14"/>
        <v>0</v>
      </c>
      <c r="T204" s="163" t="str">
        <f>VLOOKUP(G204,'3-Productie normen'!A:P,12,FALSE)</f>
        <v>V</v>
      </c>
      <c r="U204" s="163"/>
      <c r="W204" s="131">
        <f t="shared" si="15"/>
        <v>0</v>
      </c>
    </row>
    <row r="205" spans="1:23" ht="14.1" customHeight="1">
      <c r="A205" s="144">
        <v>205</v>
      </c>
      <c r="B205" s="157" t="s">
        <v>262</v>
      </c>
      <c r="C205" s="157" t="s">
        <v>262</v>
      </c>
      <c r="D205" s="132">
        <v>2</v>
      </c>
      <c r="E205" s="621"/>
      <c r="F205" s="157" t="s">
        <v>362</v>
      </c>
      <c r="G205" s="130" t="s">
        <v>229</v>
      </c>
      <c r="H205" s="158" t="s">
        <v>268</v>
      </c>
      <c r="I205" s="577">
        <v>8</v>
      </c>
      <c r="J205" s="509">
        <v>1</v>
      </c>
      <c r="K205" s="509">
        <v>1</v>
      </c>
      <c r="L205" s="509">
        <v>1</v>
      </c>
      <c r="M205" s="509">
        <v>1</v>
      </c>
      <c r="N205" s="629">
        <v>200</v>
      </c>
      <c r="O205" s="160"/>
      <c r="P205" s="161" t="e">
        <f t="shared" si="12"/>
        <v>#DIV/0!</v>
      </c>
      <c r="Q205" s="161">
        <f t="shared" si="13"/>
        <v>0</v>
      </c>
      <c r="R205" s="162">
        <f>IF(N205="nio",0,IF(N205&gt;0,VLOOKUP(G205,'3-Productie normen'!A:P,VLOOKUP(N205,'3-Productie normen'!S:T,2,FALSE),FALSE)))</f>
        <v>0</v>
      </c>
      <c r="S205" s="162">
        <f t="shared" si="14"/>
        <v>0</v>
      </c>
      <c r="T205" s="163" t="str">
        <f>VLOOKUP(G205,'3-Productie normen'!A:P,12,FALSE)</f>
        <v>V</v>
      </c>
      <c r="U205" s="163"/>
      <c r="W205" s="131">
        <f t="shared" si="15"/>
        <v>1600</v>
      </c>
    </row>
    <row r="206" spans="1:23" ht="14.1" customHeight="1">
      <c r="A206" s="144">
        <v>206</v>
      </c>
      <c r="B206" s="157" t="s">
        <v>262</v>
      </c>
      <c r="C206" s="157" t="s">
        <v>262</v>
      </c>
      <c r="D206" s="132">
        <v>2</v>
      </c>
      <c r="E206" s="621"/>
      <c r="F206" s="157" t="s">
        <v>267</v>
      </c>
      <c r="G206" s="157" t="s">
        <v>229</v>
      </c>
      <c r="H206" s="158" t="s">
        <v>268</v>
      </c>
      <c r="I206" s="169">
        <v>17</v>
      </c>
      <c r="J206" s="509">
        <v>1</v>
      </c>
      <c r="K206" s="509">
        <v>1</v>
      </c>
      <c r="L206" s="509">
        <v>1</v>
      </c>
      <c r="M206" s="509">
        <v>1</v>
      </c>
      <c r="N206" s="160">
        <v>200</v>
      </c>
      <c r="O206" s="160"/>
      <c r="P206" s="161" t="e">
        <f t="shared" si="12"/>
        <v>#DIV/0!</v>
      </c>
      <c r="Q206" s="161">
        <f t="shared" si="13"/>
        <v>0</v>
      </c>
      <c r="R206" s="162">
        <f>IF(N206="nio",0,IF(N206&gt;0,VLOOKUP(G206,'3-Productie normen'!A:P,VLOOKUP(N206,'3-Productie normen'!S:T,2,FALSE),FALSE)))</f>
        <v>0</v>
      </c>
      <c r="S206" s="162">
        <f t="shared" si="14"/>
        <v>0</v>
      </c>
      <c r="T206" s="163" t="str">
        <f>VLOOKUP(G206,'3-Productie normen'!A:P,12,FALSE)</f>
        <v>V</v>
      </c>
      <c r="U206" s="163"/>
      <c r="W206" s="131">
        <f t="shared" si="15"/>
        <v>3400</v>
      </c>
    </row>
    <row r="207" spans="1:23" ht="14.1" customHeight="1">
      <c r="A207" s="144">
        <v>207</v>
      </c>
      <c r="B207" s="157" t="s">
        <v>262</v>
      </c>
      <c r="C207" s="157" t="s">
        <v>262</v>
      </c>
      <c r="D207" s="132">
        <v>2</v>
      </c>
      <c r="E207" s="621"/>
      <c r="F207" s="158" t="s">
        <v>267</v>
      </c>
      <c r="G207" s="158" t="s">
        <v>229</v>
      </c>
      <c r="H207" s="158" t="s">
        <v>268</v>
      </c>
      <c r="I207" s="169">
        <v>95</v>
      </c>
      <c r="J207" s="509">
        <v>1</v>
      </c>
      <c r="K207" s="509">
        <v>1</v>
      </c>
      <c r="L207" s="509">
        <v>1</v>
      </c>
      <c r="M207" s="509">
        <v>1</v>
      </c>
      <c r="N207" s="160">
        <v>200</v>
      </c>
      <c r="O207" s="160"/>
      <c r="P207" s="161" t="e">
        <f t="shared" si="12"/>
        <v>#DIV/0!</v>
      </c>
      <c r="Q207" s="161">
        <f t="shared" si="13"/>
        <v>0</v>
      </c>
      <c r="R207" s="162">
        <f>IF(N207="nio",0,IF(N207&gt;0,VLOOKUP(G207,'3-Productie normen'!A:P,VLOOKUP(N207,'3-Productie normen'!S:T,2,FALSE),FALSE)))</f>
        <v>0</v>
      </c>
      <c r="S207" s="162">
        <f t="shared" si="14"/>
        <v>0</v>
      </c>
      <c r="T207" s="163" t="str">
        <f>VLOOKUP(G207,'3-Productie normen'!A:P,12,FALSE)</f>
        <v>V</v>
      </c>
      <c r="U207" s="163"/>
      <c r="W207" s="131">
        <f t="shared" si="15"/>
        <v>19000</v>
      </c>
    </row>
    <row r="208" spans="1:23" ht="14.1" customHeight="1">
      <c r="A208" s="144">
        <v>208</v>
      </c>
      <c r="B208" s="157" t="s">
        <v>262</v>
      </c>
      <c r="C208" s="157" t="s">
        <v>262</v>
      </c>
      <c r="D208" s="132">
        <v>2</v>
      </c>
      <c r="E208" s="621"/>
      <c r="F208" s="158" t="s">
        <v>326</v>
      </c>
      <c r="G208" s="158" t="s">
        <v>229</v>
      </c>
      <c r="H208" s="158" t="s">
        <v>268</v>
      </c>
      <c r="I208" s="169">
        <v>10</v>
      </c>
      <c r="J208" s="509">
        <v>1</v>
      </c>
      <c r="K208" s="509">
        <v>1</v>
      </c>
      <c r="L208" s="509">
        <v>1</v>
      </c>
      <c r="M208" s="509">
        <v>1</v>
      </c>
      <c r="N208" s="160">
        <v>200</v>
      </c>
      <c r="O208" s="160"/>
      <c r="P208" s="161" t="e">
        <f t="shared" si="12"/>
        <v>#DIV/0!</v>
      </c>
      <c r="Q208" s="161">
        <f t="shared" si="13"/>
        <v>0</v>
      </c>
      <c r="R208" s="162">
        <f>IF(N208="nio",0,IF(N208&gt;0,VLOOKUP(G208,'3-Productie normen'!A:P,VLOOKUP(N208,'3-Productie normen'!S:T,2,FALSE),FALSE)))</f>
        <v>0</v>
      </c>
      <c r="S208" s="162">
        <f t="shared" si="14"/>
        <v>0</v>
      </c>
      <c r="T208" s="163" t="str">
        <f>VLOOKUP(G208,'3-Productie normen'!A:P,12,FALSE)</f>
        <v>V</v>
      </c>
      <c r="U208" s="163"/>
      <c r="W208" s="131">
        <f t="shared" si="15"/>
        <v>2000</v>
      </c>
    </row>
    <row r="209" spans="1:23" ht="14.1" customHeight="1">
      <c r="A209" s="144">
        <v>209</v>
      </c>
      <c r="B209" s="157" t="s">
        <v>262</v>
      </c>
      <c r="C209" s="157" t="s">
        <v>262</v>
      </c>
      <c r="D209" s="132">
        <v>2</v>
      </c>
      <c r="E209" s="621">
        <v>242</v>
      </c>
      <c r="F209" s="158" t="s">
        <v>347</v>
      </c>
      <c r="G209" s="130" t="s">
        <v>276</v>
      </c>
      <c r="H209" s="158" t="s">
        <v>285</v>
      </c>
      <c r="I209" s="169">
        <v>56</v>
      </c>
      <c r="J209" s="509">
        <v>1</v>
      </c>
      <c r="K209" s="509">
        <v>1</v>
      </c>
      <c r="L209" s="509">
        <v>1</v>
      </c>
      <c r="M209" s="509">
        <v>1</v>
      </c>
      <c r="N209" s="160">
        <v>120</v>
      </c>
      <c r="O209" s="160"/>
      <c r="P209" s="161" t="e">
        <f t="shared" si="12"/>
        <v>#DIV/0!</v>
      </c>
      <c r="Q209" s="161">
        <f t="shared" si="13"/>
        <v>0</v>
      </c>
      <c r="R209" s="162">
        <f>IF(N209="nio",0,IF(N209&gt;0,VLOOKUP(G209,'3-Productie normen'!A:P,VLOOKUP(N209,'3-Productie normen'!S:T,2,FALSE),FALSE)))</f>
        <v>0</v>
      </c>
      <c r="S209" s="162">
        <f t="shared" si="14"/>
        <v>0</v>
      </c>
      <c r="T209" s="163" t="str">
        <f>VLOOKUP(G209,'3-Productie normen'!A:P,12,FALSE)</f>
        <v>L</v>
      </c>
      <c r="U209" s="163"/>
      <c r="W209" s="131">
        <f t="shared" si="15"/>
        <v>6720</v>
      </c>
    </row>
    <row r="210" spans="1:23" ht="14.1" customHeight="1">
      <c r="A210" s="144">
        <v>210</v>
      </c>
      <c r="B210" s="157" t="s">
        <v>262</v>
      </c>
      <c r="C210" s="157" t="s">
        <v>262</v>
      </c>
      <c r="D210" s="132">
        <v>2</v>
      </c>
      <c r="E210" s="621">
        <v>244</v>
      </c>
      <c r="F210" s="158" t="s">
        <v>347</v>
      </c>
      <c r="G210" s="130" t="s">
        <v>276</v>
      </c>
      <c r="H210" s="158" t="s">
        <v>285</v>
      </c>
      <c r="I210" s="169">
        <v>56</v>
      </c>
      <c r="J210" s="509">
        <v>1</v>
      </c>
      <c r="K210" s="509">
        <v>1</v>
      </c>
      <c r="L210" s="509">
        <v>1</v>
      </c>
      <c r="M210" s="509">
        <v>1</v>
      </c>
      <c r="N210" s="160">
        <v>120</v>
      </c>
      <c r="O210" s="160"/>
      <c r="P210" s="161" t="e">
        <f t="shared" si="12"/>
        <v>#DIV/0!</v>
      </c>
      <c r="Q210" s="161">
        <f t="shared" si="13"/>
        <v>0</v>
      </c>
      <c r="R210" s="162">
        <f>IF(N210="nio",0,IF(N210&gt;0,VLOOKUP(G210,'3-Productie normen'!A:P,VLOOKUP(N210,'3-Productie normen'!S:T,2,FALSE),FALSE)))</f>
        <v>0</v>
      </c>
      <c r="S210" s="162">
        <f t="shared" si="14"/>
        <v>0</v>
      </c>
      <c r="T210" s="163" t="str">
        <f>VLOOKUP(G210,'3-Productie normen'!A:P,12,FALSE)</f>
        <v>L</v>
      </c>
      <c r="U210" s="163"/>
      <c r="W210" s="131">
        <f t="shared" si="15"/>
        <v>6720</v>
      </c>
    </row>
    <row r="211" spans="1:23" ht="14.1" customHeight="1">
      <c r="A211" s="144">
        <v>211</v>
      </c>
      <c r="B211" s="157" t="s">
        <v>262</v>
      </c>
      <c r="C211" s="157" t="s">
        <v>262</v>
      </c>
      <c r="D211" s="132">
        <v>2</v>
      </c>
      <c r="E211" s="621">
        <v>246</v>
      </c>
      <c r="F211" s="157" t="s">
        <v>347</v>
      </c>
      <c r="G211" s="130" t="s">
        <v>276</v>
      </c>
      <c r="H211" s="158" t="s">
        <v>285</v>
      </c>
      <c r="I211" s="169">
        <v>56</v>
      </c>
      <c r="J211" s="509">
        <v>1</v>
      </c>
      <c r="K211" s="509">
        <v>1</v>
      </c>
      <c r="L211" s="509">
        <v>1</v>
      </c>
      <c r="M211" s="509">
        <v>1</v>
      </c>
      <c r="N211" s="160">
        <v>120</v>
      </c>
      <c r="O211" s="160"/>
      <c r="P211" s="161" t="e">
        <f t="shared" si="12"/>
        <v>#DIV/0!</v>
      </c>
      <c r="Q211" s="161">
        <f t="shared" si="13"/>
        <v>0</v>
      </c>
      <c r="R211" s="162">
        <f>IF(N211="nio",0,IF(N211&gt;0,VLOOKUP(G211,'3-Productie normen'!A:P,VLOOKUP(N211,'3-Productie normen'!S:T,2,FALSE),FALSE)))</f>
        <v>0</v>
      </c>
      <c r="S211" s="162">
        <f t="shared" si="14"/>
        <v>0</v>
      </c>
      <c r="T211" s="163" t="str">
        <f>VLOOKUP(G211,'3-Productie normen'!A:P,12,FALSE)</f>
        <v>L</v>
      </c>
      <c r="U211" s="163"/>
      <c r="W211" s="131">
        <f t="shared" si="15"/>
        <v>6720</v>
      </c>
    </row>
    <row r="212" spans="1:23" ht="14.1" customHeight="1">
      <c r="A212" s="144">
        <v>212</v>
      </c>
      <c r="B212" s="157" t="s">
        <v>262</v>
      </c>
      <c r="C212" s="157" t="s">
        <v>262</v>
      </c>
      <c r="D212" s="132">
        <v>2</v>
      </c>
      <c r="E212" s="621">
        <v>248</v>
      </c>
      <c r="F212" s="157" t="s">
        <v>347</v>
      </c>
      <c r="G212" s="130" t="s">
        <v>276</v>
      </c>
      <c r="H212" s="158" t="s">
        <v>285</v>
      </c>
      <c r="I212" s="577">
        <v>56</v>
      </c>
      <c r="J212" s="509">
        <v>1</v>
      </c>
      <c r="K212" s="509">
        <v>1</v>
      </c>
      <c r="L212" s="509">
        <v>1</v>
      </c>
      <c r="M212" s="509">
        <v>1</v>
      </c>
      <c r="N212" s="629">
        <v>120</v>
      </c>
      <c r="O212" s="160"/>
      <c r="P212" s="161" t="e">
        <f t="shared" si="12"/>
        <v>#DIV/0!</v>
      </c>
      <c r="Q212" s="161">
        <f t="shared" si="13"/>
        <v>0</v>
      </c>
      <c r="R212" s="162">
        <f>IF(N212="nio",0,IF(N212&gt;0,VLOOKUP(G212,'3-Productie normen'!A:P,VLOOKUP(N212,'3-Productie normen'!S:T,2,FALSE),FALSE)))</f>
        <v>0</v>
      </c>
      <c r="S212" s="162">
        <f t="shared" si="14"/>
        <v>0</v>
      </c>
      <c r="T212" s="163" t="str">
        <f>VLOOKUP(G212,'3-Productie normen'!A:P,12,FALSE)</f>
        <v>L</v>
      </c>
      <c r="U212" s="163"/>
      <c r="W212" s="131">
        <f t="shared" si="15"/>
        <v>6720</v>
      </c>
    </row>
    <row r="213" spans="1:23" ht="14.1" customHeight="1">
      <c r="A213" s="144">
        <v>213</v>
      </c>
      <c r="B213" s="157" t="s">
        <v>262</v>
      </c>
      <c r="C213" s="157" t="s">
        <v>262</v>
      </c>
      <c r="D213" s="132">
        <v>2</v>
      </c>
      <c r="E213" s="621">
        <v>240</v>
      </c>
      <c r="F213" s="157" t="s">
        <v>400</v>
      </c>
      <c r="G213" s="130" t="s">
        <v>228</v>
      </c>
      <c r="H213" s="158" t="s">
        <v>285</v>
      </c>
      <c r="I213" s="577">
        <v>36</v>
      </c>
      <c r="J213" s="509">
        <v>1</v>
      </c>
      <c r="K213" s="509">
        <v>1</v>
      </c>
      <c r="L213" s="509">
        <v>1</v>
      </c>
      <c r="M213" s="509">
        <v>1</v>
      </c>
      <c r="N213" s="629">
        <v>120</v>
      </c>
      <c r="O213" s="160"/>
      <c r="P213" s="161" t="e">
        <f t="shared" si="12"/>
        <v>#DIV/0!</v>
      </c>
      <c r="Q213" s="161">
        <f t="shared" si="13"/>
        <v>0</v>
      </c>
      <c r="R213" s="162">
        <f>IF(N213="nio",0,IF(N213&gt;0,VLOOKUP(G213,'3-Productie normen'!A:P,VLOOKUP(N213,'3-Productie normen'!S:T,2,FALSE),FALSE)))</f>
        <v>0</v>
      </c>
      <c r="S213" s="162">
        <f t="shared" si="14"/>
        <v>0</v>
      </c>
      <c r="T213" s="163" t="str">
        <f>VLOOKUP(G213,'3-Productie normen'!A:P,12,FALSE)</f>
        <v>B</v>
      </c>
      <c r="U213" s="163"/>
      <c r="W213" s="131">
        <f t="shared" si="15"/>
        <v>4320</v>
      </c>
    </row>
    <row r="214" spans="1:23" ht="14.1" customHeight="1">
      <c r="A214" s="144">
        <v>214</v>
      </c>
      <c r="B214" s="157" t="s">
        <v>262</v>
      </c>
      <c r="C214" s="157" t="s">
        <v>262</v>
      </c>
      <c r="D214" s="132">
        <v>2</v>
      </c>
      <c r="E214" s="621"/>
      <c r="F214" s="158" t="s">
        <v>346</v>
      </c>
      <c r="G214" s="158" t="s">
        <v>17</v>
      </c>
      <c r="H214" s="158" t="s">
        <v>310</v>
      </c>
      <c r="I214" s="169">
        <v>6</v>
      </c>
      <c r="J214" s="509">
        <v>1</v>
      </c>
      <c r="K214" s="509">
        <v>1</v>
      </c>
      <c r="L214" s="509">
        <v>1</v>
      </c>
      <c r="M214" s="509">
        <v>1</v>
      </c>
      <c r="N214" s="160">
        <v>200</v>
      </c>
      <c r="O214" s="160">
        <v>200</v>
      </c>
      <c r="P214" s="161" t="e">
        <f t="shared" si="12"/>
        <v>#DIV/0!</v>
      </c>
      <c r="Q214" s="161" t="e">
        <f t="shared" si="13"/>
        <v>#DIV/0!</v>
      </c>
      <c r="R214" s="162">
        <f>IF(N214="nio",0,IF(N214&gt;0,VLOOKUP(G214,'3-Productie normen'!A:P,VLOOKUP(N214,'3-Productie normen'!S:T,2,FALSE),FALSE)))</f>
        <v>0</v>
      </c>
      <c r="S214" s="162">
        <f t="shared" si="14"/>
        <v>0</v>
      </c>
      <c r="T214" s="163" t="str">
        <f>VLOOKUP(G214,'3-Productie normen'!A:P,12,FALSE)</f>
        <v>S</v>
      </c>
      <c r="U214" s="163"/>
      <c r="W214" s="131">
        <f t="shared" si="15"/>
        <v>2400</v>
      </c>
    </row>
    <row r="215" spans="1:23" ht="14.1" customHeight="1">
      <c r="A215" s="144">
        <v>215</v>
      </c>
      <c r="B215" s="157" t="s">
        <v>262</v>
      </c>
      <c r="C215" s="157" t="s">
        <v>262</v>
      </c>
      <c r="D215" s="132">
        <v>2</v>
      </c>
      <c r="E215" s="621"/>
      <c r="F215" s="158" t="s">
        <v>345</v>
      </c>
      <c r="G215" s="130" t="s">
        <v>17</v>
      </c>
      <c r="H215" s="158" t="s">
        <v>310</v>
      </c>
      <c r="I215" s="577">
        <v>6</v>
      </c>
      <c r="J215" s="509">
        <v>1</v>
      </c>
      <c r="K215" s="509">
        <v>1</v>
      </c>
      <c r="L215" s="509">
        <v>1</v>
      </c>
      <c r="M215" s="509">
        <v>1</v>
      </c>
      <c r="N215" s="629">
        <v>200</v>
      </c>
      <c r="O215" s="160">
        <v>200</v>
      </c>
      <c r="P215" s="161" t="e">
        <f t="shared" si="12"/>
        <v>#DIV/0!</v>
      </c>
      <c r="Q215" s="161" t="e">
        <f t="shared" si="13"/>
        <v>#DIV/0!</v>
      </c>
      <c r="R215" s="162">
        <f>IF(N215="nio",0,IF(N215&gt;0,VLOOKUP(G215,'3-Productie normen'!A:P,VLOOKUP(N215,'3-Productie normen'!S:T,2,FALSE),FALSE)))</f>
        <v>0</v>
      </c>
      <c r="S215" s="162">
        <f t="shared" si="14"/>
        <v>0</v>
      </c>
      <c r="T215" s="163" t="str">
        <f>VLOOKUP(G215,'3-Productie normen'!A:P,12,FALSE)</f>
        <v>S</v>
      </c>
      <c r="U215" s="163"/>
      <c r="W215" s="131">
        <f t="shared" si="15"/>
        <v>2400</v>
      </c>
    </row>
    <row r="216" spans="1:23" ht="14.1" customHeight="1">
      <c r="A216" s="144">
        <v>216</v>
      </c>
      <c r="B216" s="157" t="s">
        <v>262</v>
      </c>
      <c r="C216" s="157" t="s">
        <v>262</v>
      </c>
      <c r="D216" s="132">
        <v>2</v>
      </c>
      <c r="E216" s="621"/>
      <c r="F216" s="158" t="s">
        <v>323</v>
      </c>
      <c r="G216" s="130" t="s">
        <v>274</v>
      </c>
      <c r="H216" s="158" t="s">
        <v>285</v>
      </c>
      <c r="I216" s="169">
        <v>12</v>
      </c>
      <c r="J216" s="509">
        <v>1</v>
      </c>
      <c r="K216" s="509">
        <v>1</v>
      </c>
      <c r="L216" s="509">
        <v>1</v>
      </c>
      <c r="M216" s="509">
        <v>1</v>
      </c>
      <c r="N216" s="160" t="s">
        <v>115</v>
      </c>
      <c r="O216" s="160"/>
      <c r="P216" s="161">
        <f t="shared" si="12"/>
        <v>0</v>
      </c>
      <c r="Q216" s="161">
        <f t="shared" si="13"/>
        <v>0</v>
      </c>
      <c r="R216" s="162">
        <f>IF(N216="nio",0,IF(N216&gt;0,VLOOKUP(G216,'3-Productie normen'!A:P,VLOOKUP(N216,'3-Productie normen'!S:T,2,FALSE),FALSE)))</f>
        <v>0</v>
      </c>
      <c r="S216" s="162">
        <f t="shared" si="14"/>
        <v>0</v>
      </c>
      <c r="T216" s="163" t="str">
        <f>VLOOKUP(G216,'3-Productie normen'!A:P,12,FALSE)</f>
        <v>V</v>
      </c>
      <c r="U216" s="163"/>
      <c r="W216" s="131">
        <f t="shared" si="15"/>
        <v>0</v>
      </c>
    </row>
    <row r="217" spans="1:23" ht="14.1" customHeight="1">
      <c r="A217" s="144">
        <v>217</v>
      </c>
      <c r="B217" s="157" t="s">
        <v>262</v>
      </c>
      <c r="C217" s="157" t="s">
        <v>262</v>
      </c>
      <c r="D217" s="132">
        <v>2</v>
      </c>
      <c r="E217" s="621"/>
      <c r="F217" s="158" t="s">
        <v>362</v>
      </c>
      <c r="G217" s="157" t="s">
        <v>229</v>
      </c>
      <c r="H217" s="158" t="s">
        <v>285</v>
      </c>
      <c r="I217" s="169">
        <v>6</v>
      </c>
      <c r="J217" s="509">
        <v>1</v>
      </c>
      <c r="K217" s="509">
        <v>1</v>
      </c>
      <c r="L217" s="509">
        <v>1</v>
      </c>
      <c r="M217" s="509">
        <v>1</v>
      </c>
      <c r="N217" s="160">
        <v>200</v>
      </c>
      <c r="O217" s="160"/>
      <c r="P217" s="161" t="e">
        <f t="shared" si="12"/>
        <v>#DIV/0!</v>
      </c>
      <c r="Q217" s="161">
        <f t="shared" si="13"/>
        <v>0</v>
      </c>
      <c r="R217" s="162">
        <f>IF(N217="nio",0,IF(N217&gt;0,VLOOKUP(G217,'3-Productie normen'!A:P,VLOOKUP(N217,'3-Productie normen'!S:T,2,FALSE),FALSE)))</f>
        <v>0</v>
      </c>
      <c r="S217" s="162">
        <f t="shared" si="14"/>
        <v>0</v>
      </c>
      <c r="T217" s="163" t="str">
        <f>VLOOKUP(G217,'3-Productie normen'!A:P,12,FALSE)</f>
        <v>V</v>
      </c>
      <c r="U217" s="163"/>
      <c r="W217" s="131">
        <f t="shared" si="15"/>
        <v>1200</v>
      </c>
    </row>
    <row r="218" spans="1:23" ht="14.1" customHeight="1">
      <c r="A218" s="144">
        <v>218</v>
      </c>
      <c r="B218" s="157" t="s">
        <v>262</v>
      </c>
      <c r="C218" s="157" t="s">
        <v>262</v>
      </c>
      <c r="D218" s="132">
        <v>2</v>
      </c>
      <c r="E218" s="621"/>
      <c r="F218" s="165" t="s">
        <v>372</v>
      </c>
      <c r="G218" s="130" t="s">
        <v>276</v>
      </c>
      <c r="H218" s="158" t="s">
        <v>285</v>
      </c>
      <c r="I218" s="169">
        <v>29</v>
      </c>
      <c r="J218" s="509">
        <v>1</v>
      </c>
      <c r="K218" s="509">
        <v>1</v>
      </c>
      <c r="L218" s="509">
        <v>1</v>
      </c>
      <c r="M218" s="509">
        <v>1</v>
      </c>
      <c r="N218" s="160">
        <v>120</v>
      </c>
      <c r="O218" s="160"/>
      <c r="P218" s="161" t="e">
        <f t="shared" si="12"/>
        <v>#DIV/0!</v>
      </c>
      <c r="Q218" s="161">
        <f t="shared" si="13"/>
        <v>0</v>
      </c>
      <c r="R218" s="162">
        <f>IF(N218="nio",0,IF(N218&gt;0,VLOOKUP(G218,'3-Productie normen'!A:P,VLOOKUP(N218,'3-Productie normen'!S:T,2,FALSE),FALSE)))</f>
        <v>0</v>
      </c>
      <c r="S218" s="162">
        <f t="shared" si="14"/>
        <v>0</v>
      </c>
      <c r="T218" s="163" t="str">
        <f>VLOOKUP(G218,'3-Productie normen'!A:P,12,FALSE)</f>
        <v>L</v>
      </c>
      <c r="U218" s="163"/>
      <c r="W218" s="131">
        <f t="shared" si="15"/>
        <v>3480</v>
      </c>
    </row>
    <row r="219" spans="1:23" ht="14.1" customHeight="1">
      <c r="A219" s="144">
        <v>219</v>
      </c>
      <c r="B219" s="157" t="s">
        <v>262</v>
      </c>
      <c r="C219" s="157" t="s">
        <v>262</v>
      </c>
      <c r="D219" s="132">
        <v>2</v>
      </c>
      <c r="E219" s="621"/>
      <c r="F219" s="166" t="s">
        <v>372</v>
      </c>
      <c r="G219" s="130" t="s">
        <v>276</v>
      </c>
      <c r="H219" s="167" t="s">
        <v>285</v>
      </c>
      <c r="I219" s="169">
        <v>29</v>
      </c>
      <c r="J219" s="509">
        <v>1</v>
      </c>
      <c r="K219" s="509">
        <v>1</v>
      </c>
      <c r="L219" s="509">
        <v>1</v>
      </c>
      <c r="M219" s="509">
        <v>1</v>
      </c>
      <c r="N219" s="160">
        <v>120</v>
      </c>
      <c r="O219" s="160"/>
      <c r="P219" s="161" t="e">
        <f t="shared" si="12"/>
        <v>#DIV/0!</v>
      </c>
      <c r="Q219" s="161">
        <f t="shared" si="13"/>
        <v>0</v>
      </c>
      <c r="R219" s="162">
        <f>IF(N219="nio",0,IF(N219&gt;0,VLOOKUP(G219,'3-Productie normen'!A:P,VLOOKUP(N219,'3-Productie normen'!S:T,2,FALSE),FALSE)))</f>
        <v>0</v>
      </c>
      <c r="S219" s="162">
        <f t="shared" si="14"/>
        <v>0</v>
      </c>
      <c r="T219" s="163" t="str">
        <f>VLOOKUP(G219,'3-Productie normen'!A:P,12,FALSE)</f>
        <v>L</v>
      </c>
      <c r="U219" s="163"/>
      <c r="W219" s="131">
        <f t="shared" si="15"/>
        <v>3480</v>
      </c>
    </row>
    <row r="220" spans="1:23" ht="14.1" customHeight="1">
      <c r="A220" s="144">
        <v>220</v>
      </c>
      <c r="B220" s="157" t="s">
        <v>262</v>
      </c>
      <c r="C220" s="157" t="s">
        <v>262</v>
      </c>
      <c r="D220" s="170">
        <v>2</v>
      </c>
      <c r="E220" s="622"/>
      <c r="F220" s="168" t="s">
        <v>372</v>
      </c>
      <c r="G220" s="130" t="s">
        <v>276</v>
      </c>
      <c r="H220" s="158" t="s">
        <v>285</v>
      </c>
      <c r="I220" s="169">
        <v>31</v>
      </c>
      <c r="J220" s="509">
        <v>1</v>
      </c>
      <c r="K220" s="509">
        <v>1</v>
      </c>
      <c r="L220" s="509">
        <v>1</v>
      </c>
      <c r="M220" s="509">
        <v>1</v>
      </c>
      <c r="N220" s="160">
        <v>120</v>
      </c>
      <c r="O220" s="160"/>
      <c r="P220" s="161" t="e">
        <f t="shared" si="12"/>
        <v>#DIV/0!</v>
      </c>
      <c r="Q220" s="161">
        <f t="shared" si="13"/>
        <v>0</v>
      </c>
      <c r="R220" s="162">
        <f>IF(N220="nio",0,IF(N220&gt;0,VLOOKUP(G220,'3-Productie normen'!A:P,VLOOKUP(N220,'3-Productie normen'!S:T,2,FALSE),FALSE)))</f>
        <v>0</v>
      </c>
      <c r="S220" s="162">
        <f t="shared" si="14"/>
        <v>0</v>
      </c>
      <c r="T220" s="163" t="str">
        <f>VLOOKUP(G220,'3-Productie normen'!A:P,12,FALSE)</f>
        <v>L</v>
      </c>
      <c r="U220" s="163"/>
      <c r="W220" s="131">
        <f t="shared" si="15"/>
        <v>3720</v>
      </c>
    </row>
    <row r="221" spans="1:23" ht="14.1" customHeight="1">
      <c r="A221" s="144">
        <v>221</v>
      </c>
      <c r="B221" s="157" t="s">
        <v>262</v>
      </c>
      <c r="C221" s="157" t="s">
        <v>262</v>
      </c>
      <c r="D221" s="132">
        <v>2</v>
      </c>
      <c r="E221" s="621"/>
      <c r="F221" s="158" t="s">
        <v>323</v>
      </c>
      <c r="G221" s="130" t="s">
        <v>274</v>
      </c>
      <c r="H221" s="158" t="s">
        <v>285</v>
      </c>
      <c r="I221" s="169">
        <v>167</v>
      </c>
      <c r="J221" s="509">
        <v>1</v>
      </c>
      <c r="K221" s="509">
        <v>1</v>
      </c>
      <c r="L221" s="509">
        <v>1</v>
      </c>
      <c r="M221" s="509">
        <v>1</v>
      </c>
      <c r="N221" s="160" t="s">
        <v>115</v>
      </c>
      <c r="O221" s="160"/>
      <c r="P221" s="161">
        <f t="shared" si="12"/>
        <v>0</v>
      </c>
      <c r="Q221" s="161">
        <f t="shared" si="13"/>
        <v>0</v>
      </c>
      <c r="R221" s="162">
        <f>IF(N221="nio",0,IF(N221&gt;0,VLOOKUP(G221,'3-Productie normen'!A:P,VLOOKUP(N221,'3-Productie normen'!S:T,2,FALSE),FALSE)))</f>
        <v>0</v>
      </c>
      <c r="S221" s="162">
        <f t="shared" si="14"/>
        <v>0</v>
      </c>
      <c r="T221" s="163" t="str">
        <f>VLOOKUP(G221,'3-Productie normen'!A:P,12,FALSE)</f>
        <v>V</v>
      </c>
      <c r="U221" s="163"/>
      <c r="W221" s="131">
        <f t="shared" si="15"/>
        <v>0</v>
      </c>
    </row>
    <row r="222" spans="1:23" ht="14.1" customHeight="1">
      <c r="A222" s="144">
        <v>222</v>
      </c>
      <c r="B222" s="157" t="s">
        <v>263</v>
      </c>
      <c r="C222" s="157" t="s">
        <v>263</v>
      </c>
      <c r="D222" s="132" t="s">
        <v>266</v>
      </c>
      <c r="E222" s="621"/>
      <c r="F222" s="130" t="s">
        <v>373</v>
      </c>
      <c r="G222" s="130" t="s">
        <v>303</v>
      </c>
      <c r="H222" s="158" t="s">
        <v>285</v>
      </c>
      <c r="I222" s="169">
        <v>63</v>
      </c>
      <c r="J222" s="509">
        <v>1</v>
      </c>
      <c r="K222" s="509">
        <v>1</v>
      </c>
      <c r="L222" s="509">
        <v>1</v>
      </c>
      <c r="M222" s="509">
        <v>1</v>
      </c>
      <c r="N222" s="160">
        <v>200</v>
      </c>
      <c r="O222" s="160"/>
      <c r="P222" s="161" t="e">
        <f t="shared" si="12"/>
        <v>#DIV/0!</v>
      </c>
      <c r="Q222" s="161">
        <f t="shared" si="13"/>
        <v>0</v>
      </c>
      <c r="R222" s="162">
        <f>IF(N222="nio",0,IF(N222&gt;0,VLOOKUP(G222,'3-Productie normen'!A:P,VLOOKUP(N222,'3-Productie normen'!S:T,2,FALSE),FALSE)))</f>
        <v>0</v>
      </c>
      <c r="S222" s="162">
        <f t="shared" si="14"/>
        <v>0</v>
      </c>
      <c r="T222" s="163" t="str">
        <f>VLOOKUP(G222,'3-Productie normen'!A:P,12,FALSE)</f>
        <v>V</v>
      </c>
      <c r="U222" s="163"/>
      <c r="W222" s="131">
        <f t="shared" si="15"/>
        <v>12600</v>
      </c>
    </row>
    <row r="223" spans="1:23" ht="14.1" customHeight="1">
      <c r="A223" s="144">
        <v>223</v>
      </c>
      <c r="B223" s="157" t="s">
        <v>263</v>
      </c>
      <c r="C223" s="157" t="s">
        <v>263</v>
      </c>
      <c r="D223" s="132" t="s">
        <v>266</v>
      </c>
      <c r="E223" s="621"/>
      <c r="F223" s="130" t="s">
        <v>465</v>
      </c>
      <c r="G223" s="130" t="s">
        <v>303</v>
      </c>
      <c r="H223" s="158" t="s">
        <v>285</v>
      </c>
      <c r="I223" s="169">
        <v>250</v>
      </c>
      <c r="J223" s="509">
        <v>1</v>
      </c>
      <c r="K223" s="509">
        <v>1</v>
      </c>
      <c r="L223" s="509">
        <v>1</v>
      </c>
      <c r="M223" s="509">
        <v>1</v>
      </c>
      <c r="N223" s="160">
        <v>200</v>
      </c>
      <c r="O223" s="160"/>
      <c r="P223" s="161" t="e">
        <f t="shared" si="12"/>
        <v>#DIV/0!</v>
      </c>
      <c r="Q223" s="161">
        <f t="shared" si="13"/>
        <v>0</v>
      </c>
      <c r="R223" s="162">
        <f>IF(N223="nio",0,IF(N223&gt;0,VLOOKUP(G223,'3-Productie normen'!A:P,VLOOKUP(N223,'3-Productie normen'!S:T,2,FALSE),FALSE)))</f>
        <v>0</v>
      </c>
      <c r="S223" s="162">
        <f t="shared" si="14"/>
        <v>0</v>
      </c>
      <c r="T223" s="163" t="str">
        <f>VLOOKUP(G223,'3-Productie normen'!A:P,12,FALSE)</f>
        <v>V</v>
      </c>
      <c r="U223" s="163"/>
      <c r="W223" s="131">
        <f t="shared" si="15"/>
        <v>50000</v>
      </c>
    </row>
    <row r="224" spans="1:23" ht="14.1" customHeight="1">
      <c r="A224" s="144">
        <v>224</v>
      </c>
      <c r="B224" s="157" t="s">
        <v>263</v>
      </c>
      <c r="C224" s="157" t="s">
        <v>263</v>
      </c>
      <c r="D224" s="132" t="s">
        <v>266</v>
      </c>
      <c r="E224" s="621"/>
      <c r="F224" s="130" t="s">
        <v>375</v>
      </c>
      <c r="G224" s="130" t="s">
        <v>274</v>
      </c>
      <c r="H224" s="158" t="s">
        <v>285</v>
      </c>
      <c r="I224" s="169">
        <v>11.2</v>
      </c>
      <c r="J224" s="509">
        <v>1</v>
      </c>
      <c r="K224" s="509">
        <v>1</v>
      </c>
      <c r="L224" s="509">
        <v>1</v>
      </c>
      <c r="M224" s="509">
        <v>1</v>
      </c>
      <c r="N224" s="160" t="s">
        <v>115</v>
      </c>
      <c r="O224" s="160"/>
      <c r="P224" s="161">
        <f t="shared" si="12"/>
        <v>0</v>
      </c>
      <c r="Q224" s="161">
        <f t="shared" si="13"/>
        <v>0</v>
      </c>
      <c r="R224" s="162">
        <f>IF(N224="nio",0,IF(N224&gt;0,VLOOKUP(G224,'3-Productie normen'!A:P,VLOOKUP(N224,'3-Productie normen'!S:T,2,FALSE),FALSE)))</f>
        <v>0</v>
      </c>
      <c r="S224" s="162">
        <f t="shared" si="14"/>
        <v>0</v>
      </c>
      <c r="T224" s="163" t="str">
        <f>VLOOKUP(G224,'3-Productie normen'!A:P,12,FALSE)</f>
        <v>V</v>
      </c>
      <c r="U224" s="163"/>
      <c r="W224" s="131">
        <f t="shared" si="15"/>
        <v>0</v>
      </c>
    </row>
    <row r="225" spans="1:23" ht="14.1" customHeight="1">
      <c r="A225" s="144">
        <v>225</v>
      </c>
      <c r="B225" s="157" t="s">
        <v>263</v>
      </c>
      <c r="C225" s="157" t="s">
        <v>263</v>
      </c>
      <c r="D225" s="132" t="s">
        <v>266</v>
      </c>
      <c r="E225" s="621"/>
      <c r="F225" s="130" t="s">
        <v>323</v>
      </c>
      <c r="G225" s="130" t="s">
        <v>274</v>
      </c>
      <c r="H225" s="158" t="s">
        <v>285</v>
      </c>
      <c r="I225" s="169">
        <v>10.3</v>
      </c>
      <c r="J225" s="509">
        <v>1</v>
      </c>
      <c r="K225" s="509">
        <v>1</v>
      </c>
      <c r="L225" s="509">
        <v>1</v>
      </c>
      <c r="M225" s="509">
        <v>1</v>
      </c>
      <c r="N225" s="160" t="s">
        <v>115</v>
      </c>
      <c r="O225" s="160"/>
      <c r="P225" s="161">
        <f t="shared" si="12"/>
        <v>0</v>
      </c>
      <c r="Q225" s="161">
        <f t="shared" si="13"/>
        <v>0</v>
      </c>
      <c r="R225" s="162">
        <f>IF(N225="nio",0,IF(N225&gt;0,VLOOKUP(G225,'3-Productie normen'!A:P,VLOOKUP(N225,'3-Productie normen'!S:T,2,FALSE),FALSE)))</f>
        <v>0</v>
      </c>
      <c r="S225" s="162">
        <f t="shared" si="14"/>
        <v>0</v>
      </c>
      <c r="T225" s="163" t="str">
        <f>VLOOKUP(G225,'3-Productie normen'!A:P,12,FALSE)</f>
        <v>V</v>
      </c>
      <c r="U225" s="163"/>
      <c r="W225" s="131">
        <f t="shared" si="15"/>
        <v>0</v>
      </c>
    </row>
    <row r="226" spans="1:23" ht="14.1" customHeight="1">
      <c r="A226" s="144">
        <v>226</v>
      </c>
      <c r="B226" s="157" t="s">
        <v>263</v>
      </c>
      <c r="C226" s="157" t="s">
        <v>263</v>
      </c>
      <c r="D226" s="132" t="s">
        <v>266</v>
      </c>
      <c r="E226" s="621">
        <v>34</v>
      </c>
      <c r="F226" s="130" t="s">
        <v>329</v>
      </c>
      <c r="G226" s="130" t="s">
        <v>303</v>
      </c>
      <c r="H226" s="158" t="s">
        <v>285</v>
      </c>
      <c r="I226" s="169">
        <v>50.6</v>
      </c>
      <c r="J226" s="509">
        <v>1</v>
      </c>
      <c r="K226" s="509">
        <v>1</v>
      </c>
      <c r="L226" s="509">
        <v>1</v>
      </c>
      <c r="M226" s="509">
        <v>1</v>
      </c>
      <c r="N226" s="160">
        <v>200</v>
      </c>
      <c r="O226" s="160"/>
      <c r="P226" s="161" t="e">
        <f t="shared" si="12"/>
        <v>#DIV/0!</v>
      </c>
      <c r="Q226" s="161">
        <f t="shared" si="13"/>
        <v>0</v>
      </c>
      <c r="R226" s="162">
        <f>IF(N226="nio",0,IF(N226&gt;0,VLOOKUP(G226,'3-Productie normen'!A:P,VLOOKUP(N226,'3-Productie normen'!S:T,2,FALSE),FALSE)))</f>
        <v>0</v>
      </c>
      <c r="S226" s="162">
        <f t="shared" si="14"/>
        <v>0</v>
      </c>
      <c r="T226" s="163" t="str">
        <f>VLOOKUP(G226,'3-Productie normen'!A:P,12,FALSE)</f>
        <v>V</v>
      </c>
      <c r="U226" s="163"/>
      <c r="W226" s="131">
        <f t="shared" si="15"/>
        <v>10120</v>
      </c>
    </row>
    <row r="227" spans="1:23" ht="14.1" customHeight="1">
      <c r="A227" s="144">
        <v>227</v>
      </c>
      <c r="B227" s="157" t="s">
        <v>263</v>
      </c>
      <c r="C227" s="157" t="s">
        <v>263</v>
      </c>
      <c r="D227" s="132" t="s">
        <v>266</v>
      </c>
      <c r="E227" s="621"/>
      <c r="F227" s="130" t="s">
        <v>376</v>
      </c>
      <c r="G227" s="130" t="s">
        <v>17</v>
      </c>
      <c r="H227" s="158" t="s">
        <v>310</v>
      </c>
      <c r="I227" s="577">
        <v>18.2</v>
      </c>
      <c r="J227" s="509">
        <v>1</v>
      </c>
      <c r="K227" s="509">
        <v>1</v>
      </c>
      <c r="L227" s="509">
        <v>1</v>
      </c>
      <c r="M227" s="509">
        <v>1</v>
      </c>
      <c r="N227" s="160" t="s">
        <v>115</v>
      </c>
      <c r="O227" s="160"/>
      <c r="P227" s="161">
        <f t="shared" si="12"/>
        <v>0</v>
      </c>
      <c r="Q227" s="161">
        <f t="shared" si="13"/>
        <v>0</v>
      </c>
      <c r="R227" s="162">
        <f>IF(N227="nio",0,IF(N227&gt;0,VLOOKUP(G227,'3-Productie normen'!A:P,VLOOKUP(N227,'3-Productie normen'!S:T,2,FALSE),FALSE)))</f>
        <v>0</v>
      </c>
      <c r="S227" s="162">
        <f t="shared" si="14"/>
        <v>0</v>
      </c>
      <c r="T227" s="163" t="str">
        <f>VLOOKUP(G227,'3-Productie normen'!A:P,12,FALSE)</f>
        <v>S</v>
      </c>
      <c r="U227" s="163"/>
      <c r="W227" s="131">
        <f t="shared" si="15"/>
        <v>0</v>
      </c>
    </row>
    <row r="228" spans="1:23" ht="14.1" customHeight="1">
      <c r="A228" s="144">
        <v>228</v>
      </c>
      <c r="B228" s="157" t="s">
        <v>263</v>
      </c>
      <c r="C228" s="157" t="s">
        <v>263</v>
      </c>
      <c r="D228" s="132" t="s">
        <v>266</v>
      </c>
      <c r="E228" s="621"/>
      <c r="F228" s="130" t="s">
        <v>374</v>
      </c>
      <c r="G228" s="157" t="s">
        <v>303</v>
      </c>
      <c r="H228" s="158" t="s">
        <v>310</v>
      </c>
      <c r="I228" s="169">
        <v>271.39999999999998</v>
      </c>
      <c r="J228" s="509">
        <v>1</v>
      </c>
      <c r="K228" s="509">
        <v>1</v>
      </c>
      <c r="L228" s="509">
        <v>1</v>
      </c>
      <c r="M228" s="509">
        <v>1</v>
      </c>
      <c r="N228" s="160">
        <v>100</v>
      </c>
      <c r="O228" s="160"/>
      <c r="P228" s="161" t="e">
        <f t="shared" si="12"/>
        <v>#DIV/0!</v>
      </c>
      <c r="Q228" s="161">
        <f t="shared" si="13"/>
        <v>0</v>
      </c>
      <c r="R228" s="162">
        <f>IF(N228="nio",0,IF(N228&gt;0,VLOOKUP(G228,'3-Productie normen'!A:P,VLOOKUP(N228,'3-Productie normen'!S:T,2,FALSE),FALSE)))</f>
        <v>0</v>
      </c>
      <c r="S228" s="162">
        <f t="shared" si="14"/>
        <v>0</v>
      </c>
      <c r="T228" s="163" t="str">
        <f>VLOOKUP(G228,'3-Productie normen'!A:P,12,FALSE)</f>
        <v>V</v>
      </c>
      <c r="U228" s="163"/>
      <c r="W228" s="131">
        <f t="shared" si="15"/>
        <v>27139.999999999996</v>
      </c>
    </row>
    <row r="229" spans="1:23" ht="14.1" customHeight="1">
      <c r="A229" s="144">
        <v>229</v>
      </c>
      <c r="B229" s="157" t="s">
        <v>263</v>
      </c>
      <c r="C229" s="157" t="s">
        <v>263</v>
      </c>
      <c r="D229" s="132" t="s">
        <v>266</v>
      </c>
      <c r="E229" s="621"/>
      <c r="F229" s="130" t="s">
        <v>377</v>
      </c>
      <c r="G229" s="130" t="s">
        <v>229</v>
      </c>
      <c r="H229" s="158" t="s">
        <v>310</v>
      </c>
      <c r="I229" s="169">
        <v>204.6</v>
      </c>
      <c r="J229" s="509">
        <v>1</v>
      </c>
      <c r="K229" s="509">
        <v>1</v>
      </c>
      <c r="L229" s="509">
        <v>1</v>
      </c>
      <c r="M229" s="509">
        <v>1</v>
      </c>
      <c r="N229" s="160">
        <v>100</v>
      </c>
      <c r="O229" s="160"/>
      <c r="P229" s="161" t="e">
        <f t="shared" si="12"/>
        <v>#DIV/0!</v>
      </c>
      <c r="Q229" s="161">
        <f t="shared" si="13"/>
        <v>0</v>
      </c>
      <c r="R229" s="162">
        <f>IF(N229="nio",0,IF(N229&gt;0,VLOOKUP(G229,'3-Productie normen'!A:P,VLOOKUP(N229,'3-Productie normen'!S:T,2,FALSE),FALSE)))</f>
        <v>0</v>
      </c>
      <c r="S229" s="162">
        <f t="shared" si="14"/>
        <v>0</v>
      </c>
      <c r="T229" s="163" t="str">
        <f>VLOOKUP(G229,'3-Productie normen'!A:P,12,FALSE)</f>
        <v>V</v>
      </c>
      <c r="U229" s="163"/>
      <c r="W229" s="131">
        <f t="shared" si="15"/>
        <v>20460</v>
      </c>
    </row>
    <row r="230" spans="1:23" s="47" customFormat="1" ht="14.1" customHeight="1">
      <c r="A230" s="144">
        <v>230</v>
      </c>
      <c r="B230" s="157" t="s">
        <v>263</v>
      </c>
      <c r="C230" s="157" t="s">
        <v>263</v>
      </c>
      <c r="D230" s="132" t="s">
        <v>266</v>
      </c>
      <c r="E230" s="621">
        <v>35</v>
      </c>
      <c r="F230" s="130" t="s">
        <v>378</v>
      </c>
      <c r="G230" s="130" t="s">
        <v>274</v>
      </c>
      <c r="H230" s="158" t="s">
        <v>285</v>
      </c>
      <c r="I230" s="169">
        <v>10.5</v>
      </c>
      <c r="J230" s="509">
        <v>1</v>
      </c>
      <c r="K230" s="509">
        <v>1</v>
      </c>
      <c r="L230" s="509">
        <v>1</v>
      </c>
      <c r="M230" s="509">
        <v>1</v>
      </c>
      <c r="N230" s="160">
        <v>40</v>
      </c>
      <c r="O230" s="160"/>
      <c r="P230" s="161" t="e">
        <f t="shared" si="12"/>
        <v>#DIV/0!</v>
      </c>
      <c r="Q230" s="161">
        <f t="shared" si="13"/>
        <v>0</v>
      </c>
      <c r="R230" s="162">
        <f>IF(N230="nio",0,IF(N230&gt;0,VLOOKUP(G230,'3-Productie normen'!A:P,VLOOKUP(N230,'3-Productie normen'!S:T,2,FALSE),FALSE)))</f>
        <v>0</v>
      </c>
      <c r="S230" s="162">
        <f t="shared" si="14"/>
        <v>0</v>
      </c>
      <c r="T230" s="163" t="str">
        <f>VLOOKUP(G230,'3-Productie normen'!A:P,12,FALSE)</f>
        <v>V</v>
      </c>
      <c r="U230" s="163"/>
      <c r="V230" s="4"/>
      <c r="W230" s="131">
        <f t="shared" si="15"/>
        <v>420</v>
      </c>
    </row>
    <row r="231" spans="1:23" ht="14.1" customHeight="1">
      <c r="A231" s="144">
        <v>231</v>
      </c>
      <c r="B231" s="157" t="s">
        <v>263</v>
      </c>
      <c r="C231" s="157" t="s">
        <v>263</v>
      </c>
      <c r="D231" s="132" t="s">
        <v>266</v>
      </c>
      <c r="E231" s="621">
        <v>35</v>
      </c>
      <c r="F231" s="130" t="s">
        <v>379</v>
      </c>
      <c r="G231" s="130" t="s">
        <v>276</v>
      </c>
      <c r="H231" s="158" t="s">
        <v>285</v>
      </c>
      <c r="I231" s="169">
        <v>80</v>
      </c>
      <c r="J231" s="509">
        <v>1</v>
      </c>
      <c r="K231" s="509">
        <v>1</v>
      </c>
      <c r="L231" s="509">
        <v>1</v>
      </c>
      <c r="M231" s="509">
        <v>1</v>
      </c>
      <c r="N231" s="160">
        <v>100</v>
      </c>
      <c r="O231" s="160"/>
      <c r="P231" s="161" t="e">
        <f t="shared" si="12"/>
        <v>#DIV/0!</v>
      </c>
      <c r="Q231" s="161">
        <f t="shared" si="13"/>
        <v>0</v>
      </c>
      <c r="R231" s="162">
        <f>IF(N231="nio",0,IF(N231&gt;0,VLOOKUP(G231,'3-Productie normen'!A:P,VLOOKUP(N231,'3-Productie normen'!S:T,2,FALSE),FALSE)))</f>
        <v>0</v>
      </c>
      <c r="S231" s="162">
        <f t="shared" si="14"/>
        <v>0</v>
      </c>
      <c r="T231" s="163" t="str">
        <f>VLOOKUP(G231,'3-Productie normen'!A:P,12,FALSE)</f>
        <v>L</v>
      </c>
      <c r="U231" s="163"/>
      <c r="W231" s="131">
        <f t="shared" si="15"/>
        <v>8000</v>
      </c>
    </row>
    <row r="232" spans="1:23" ht="14.1" customHeight="1">
      <c r="A232" s="144">
        <v>232</v>
      </c>
      <c r="B232" s="157" t="s">
        <v>263</v>
      </c>
      <c r="C232" s="157" t="s">
        <v>263</v>
      </c>
      <c r="D232" s="132" t="s">
        <v>266</v>
      </c>
      <c r="E232" s="621"/>
      <c r="F232" s="157" t="s">
        <v>380</v>
      </c>
      <c r="G232" s="130" t="s">
        <v>274</v>
      </c>
      <c r="H232" s="158" t="s">
        <v>285</v>
      </c>
      <c r="I232" s="169">
        <v>3</v>
      </c>
      <c r="J232" s="509">
        <v>1</v>
      </c>
      <c r="K232" s="509">
        <v>1</v>
      </c>
      <c r="L232" s="509">
        <v>1</v>
      </c>
      <c r="M232" s="509">
        <v>1</v>
      </c>
      <c r="N232" s="160" t="s">
        <v>115</v>
      </c>
      <c r="O232" s="160"/>
      <c r="P232" s="161">
        <f t="shared" si="12"/>
        <v>0</v>
      </c>
      <c r="Q232" s="161">
        <f t="shared" si="13"/>
        <v>0</v>
      </c>
      <c r="R232" s="162">
        <f>IF(N232="nio",0,IF(N232&gt;0,VLOOKUP(G232,'3-Productie normen'!A:P,VLOOKUP(N232,'3-Productie normen'!S:T,2,FALSE),FALSE)))</f>
        <v>0</v>
      </c>
      <c r="S232" s="162">
        <f t="shared" si="14"/>
        <v>0</v>
      </c>
      <c r="T232" s="163" t="str">
        <f>VLOOKUP(G232,'3-Productie normen'!A:P,12,FALSE)</f>
        <v>V</v>
      </c>
      <c r="U232" s="163"/>
      <c r="W232" s="131">
        <f t="shared" si="15"/>
        <v>0</v>
      </c>
    </row>
    <row r="233" spans="1:23" ht="14.1" customHeight="1">
      <c r="A233" s="144">
        <v>233</v>
      </c>
      <c r="B233" s="157" t="s">
        <v>263</v>
      </c>
      <c r="C233" s="157" t="s">
        <v>263</v>
      </c>
      <c r="D233" s="132" t="s">
        <v>266</v>
      </c>
      <c r="E233" s="621"/>
      <c r="F233" s="157" t="s">
        <v>323</v>
      </c>
      <c r="G233" s="130" t="s">
        <v>274</v>
      </c>
      <c r="H233" s="158" t="s">
        <v>285</v>
      </c>
      <c r="I233" s="169">
        <v>3</v>
      </c>
      <c r="J233" s="509">
        <v>1</v>
      </c>
      <c r="K233" s="509">
        <v>1</v>
      </c>
      <c r="L233" s="509">
        <v>1</v>
      </c>
      <c r="M233" s="509">
        <v>1</v>
      </c>
      <c r="N233" s="160" t="s">
        <v>115</v>
      </c>
      <c r="O233" s="160"/>
      <c r="P233" s="161">
        <f t="shared" si="12"/>
        <v>0</v>
      </c>
      <c r="Q233" s="161">
        <f t="shared" si="13"/>
        <v>0</v>
      </c>
      <c r="R233" s="162">
        <f>IF(N233="nio",0,IF(N233&gt;0,VLOOKUP(G233,'3-Productie normen'!A:P,VLOOKUP(N233,'3-Productie normen'!S:T,2,FALSE),FALSE)))</f>
        <v>0</v>
      </c>
      <c r="S233" s="162">
        <f t="shared" si="14"/>
        <v>0</v>
      </c>
      <c r="T233" s="163" t="str">
        <f>VLOOKUP(G233,'3-Productie normen'!A:P,12,FALSE)</f>
        <v>V</v>
      </c>
      <c r="U233" s="163"/>
      <c r="W233" s="131">
        <f t="shared" si="15"/>
        <v>0</v>
      </c>
    </row>
    <row r="234" spans="1:23" ht="14.1" customHeight="1">
      <c r="A234" s="144">
        <v>234</v>
      </c>
      <c r="B234" s="157" t="s">
        <v>263</v>
      </c>
      <c r="C234" s="157" t="s">
        <v>263</v>
      </c>
      <c r="D234" s="132" t="s">
        <v>266</v>
      </c>
      <c r="E234" s="621"/>
      <c r="F234" s="157" t="s">
        <v>323</v>
      </c>
      <c r="G234" s="130" t="s">
        <v>274</v>
      </c>
      <c r="H234" s="158" t="s">
        <v>285</v>
      </c>
      <c r="I234" s="169">
        <v>3</v>
      </c>
      <c r="J234" s="509">
        <v>1</v>
      </c>
      <c r="K234" s="509">
        <v>1</v>
      </c>
      <c r="L234" s="509">
        <v>1</v>
      </c>
      <c r="M234" s="509">
        <v>1</v>
      </c>
      <c r="N234" s="160" t="s">
        <v>115</v>
      </c>
      <c r="O234" s="160"/>
      <c r="P234" s="161">
        <f t="shared" si="12"/>
        <v>0</v>
      </c>
      <c r="Q234" s="161">
        <f t="shared" si="13"/>
        <v>0</v>
      </c>
      <c r="R234" s="162">
        <f>IF(N234="nio",0,IF(N234&gt;0,VLOOKUP(G234,'3-Productie normen'!A:P,VLOOKUP(N234,'3-Productie normen'!S:T,2,FALSE),FALSE)))</f>
        <v>0</v>
      </c>
      <c r="S234" s="162">
        <f t="shared" si="14"/>
        <v>0</v>
      </c>
      <c r="T234" s="163" t="str">
        <f>VLOOKUP(G234,'3-Productie normen'!A:P,12,FALSE)</f>
        <v>V</v>
      </c>
      <c r="U234" s="163"/>
      <c r="W234" s="131">
        <f t="shared" si="15"/>
        <v>0</v>
      </c>
    </row>
    <row r="235" spans="1:23" ht="14.1" customHeight="1">
      <c r="A235" s="144">
        <v>235</v>
      </c>
      <c r="B235" s="157" t="s">
        <v>263</v>
      </c>
      <c r="C235" s="157" t="s">
        <v>263</v>
      </c>
      <c r="D235" s="132" t="s">
        <v>266</v>
      </c>
      <c r="E235" s="621"/>
      <c r="F235" s="158" t="s">
        <v>298</v>
      </c>
      <c r="G235" s="158" t="s">
        <v>229</v>
      </c>
      <c r="H235" s="158" t="s">
        <v>337</v>
      </c>
      <c r="I235" s="169">
        <v>38.549999999999997</v>
      </c>
      <c r="J235" s="509">
        <v>1</v>
      </c>
      <c r="K235" s="509">
        <v>1</v>
      </c>
      <c r="L235" s="509">
        <v>1</v>
      </c>
      <c r="M235" s="509">
        <v>1</v>
      </c>
      <c r="N235" s="160">
        <v>200</v>
      </c>
      <c r="O235" s="160"/>
      <c r="P235" s="161" t="e">
        <f t="shared" si="12"/>
        <v>#DIV/0!</v>
      </c>
      <c r="Q235" s="161">
        <f t="shared" si="13"/>
        <v>0</v>
      </c>
      <c r="R235" s="162">
        <f>IF(N235="nio",0,IF(N235&gt;0,VLOOKUP(G235,'3-Productie normen'!A:P,VLOOKUP(N235,'3-Productie normen'!S:T,2,FALSE),FALSE)))</f>
        <v>0</v>
      </c>
      <c r="S235" s="162">
        <f t="shared" si="14"/>
        <v>0</v>
      </c>
      <c r="T235" s="163" t="str">
        <f>VLOOKUP(G235,'3-Productie normen'!A:P,12,FALSE)</f>
        <v>V</v>
      </c>
      <c r="U235" s="163"/>
      <c r="W235" s="131">
        <f t="shared" si="15"/>
        <v>7709.9999999999991</v>
      </c>
    </row>
    <row r="236" spans="1:23" ht="14.1" customHeight="1">
      <c r="A236" s="144">
        <v>236</v>
      </c>
      <c r="B236" s="157" t="s">
        <v>263</v>
      </c>
      <c r="C236" s="157" t="s">
        <v>263</v>
      </c>
      <c r="D236" s="132" t="s">
        <v>266</v>
      </c>
      <c r="E236" s="621"/>
      <c r="F236" s="158" t="s">
        <v>381</v>
      </c>
      <c r="G236" s="130" t="s">
        <v>274</v>
      </c>
      <c r="H236" s="158"/>
      <c r="I236" s="577">
        <v>7.5</v>
      </c>
      <c r="J236" s="509">
        <v>1</v>
      </c>
      <c r="K236" s="509">
        <v>1</v>
      </c>
      <c r="L236" s="509">
        <v>1</v>
      </c>
      <c r="M236" s="509">
        <v>1</v>
      </c>
      <c r="N236" s="160" t="s">
        <v>115</v>
      </c>
      <c r="O236" s="160"/>
      <c r="P236" s="161">
        <f t="shared" si="12"/>
        <v>0</v>
      </c>
      <c r="Q236" s="161">
        <f t="shared" si="13"/>
        <v>0</v>
      </c>
      <c r="R236" s="162">
        <f>IF(N236="nio",0,IF(N236&gt;0,VLOOKUP(G236,'3-Productie normen'!A:P,VLOOKUP(N236,'3-Productie normen'!S:T,2,FALSE),FALSE)))</f>
        <v>0</v>
      </c>
      <c r="S236" s="162">
        <f t="shared" si="14"/>
        <v>0</v>
      </c>
      <c r="T236" s="163" t="str">
        <f>VLOOKUP(G236,'3-Productie normen'!A:P,12,FALSE)</f>
        <v>V</v>
      </c>
      <c r="U236" s="163"/>
      <c r="W236" s="131">
        <f t="shared" si="15"/>
        <v>0</v>
      </c>
    </row>
    <row r="237" spans="1:23" ht="14.1" customHeight="1">
      <c r="A237" s="144">
        <v>237</v>
      </c>
      <c r="B237" s="157" t="s">
        <v>263</v>
      </c>
      <c r="C237" s="157" t="s">
        <v>263</v>
      </c>
      <c r="D237" s="132" t="s">
        <v>266</v>
      </c>
      <c r="E237" s="621"/>
      <c r="F237" s="158" t="s">
        <v>326</v>
      </c>
      <c r="G237" s="158" t="s">
        <v>229</v>
      </c>
      <c r="H237" s="158" t="s">
        <v>285</v>
      </c>
      <c r="I237" s="169">
        <v>19</v>
      </c>
      <c r="J237" s="509">
        <v>1</v>
      </c>
      <c r="K237" s="509">
        <v>1</v>
      </c>
      <c r="L237" s="509">
        <v>1</v>
      </c>
      <c r="M237" s="509">
        <v>1</v>
      </c>
      <c r="N237" s="160">
        <v>200</v>
      </c>
      <c r="O237" s="160"/>
      <c r="P237" s="161" t="e">
        <f t="shared" si="12"/>
        <v>#DIV/0!</v>
      </c>
      <c r="Q237" s="161">
        <f t="shared" si="13"/>
        <v>0</v>
      </c>
      <c r="R237" s="162">
        <f>IF(N237="nio",0,IF(N237&gt;0,VLOOKUP(G237,'3-Productie normen'!A:P,VLOOKUP(N237,'3-Productie normen'!S:T,2,FALSE),FALSE)))</f>
        <v>0</v>
      </c>
      <c r="S237" s="162">
        <f t="shared" si="14"/>
        <v>0</v>
      </c>
      <c r="T237" s="163" t="str">
        <f>VLOOKUP(G237,'3-Productie normen'!A:P,12,FALSE)</f>
        <v>V</v>
      </c>
      <c r="U237" s="163"/>
      <c r="W237" s="131">
        <f t="shared" si="15"/>
        <v>3800</v>
      </c>
    </row>
    <row r="238" spans="1:23" ht="14.1" customHeight="1">
      <c r="A238" s="144">
        <v>238</v>
      </c>
      <c r="B238" s="157" t="s">
        <v>263</v>
      </c>
      <c r="C238" s="157" t="s">
        <v>263</v>
      </c>
      <c r="D238" s="132" t="s">
        <v>266</v>
      </c>
      <c r="E238" s="621"/>
      <c r="F238" s="158" t="s">
        <v>323</v>
      </c>
      <c r="G238" s="130" t="s">
        <v>274</v>
      </c>
      <c r="H238" s="158" t="s">
        <v>285</v>
      </c>
      <c r="I238" s="169">
        <v>5</v>
      </c>
      <c r="J238" s="509">
        <v>1</v>
      </c>
      <c r="K238" s="509">
        <v>1</v>
      </c>
      <c r="L238" s="509">
        <v>1</v>
      </c>
      <c r="M238" s="509">
        <v>1</v>
      </c>
      <c r="N238" s="160" t="s">
        <v>115</v>
      </c>
      <c r="O238" s="160"/>
      <c r="P238" s="161">
        <f t="shared" si="12"/>
        <v>0</v>
      </c>
      <c r="Q238" s="161">
        <f t="shared" si="13"/>
        <v>0</v>
      </c>
      <c r="R238" s="162">
        <f>IF(N238="nio",0,IF(N238&gt;0,VLOOKUP(G238,'3-Productie normen'!A:P,VLOOKUP(N238,'3-Productie normen'!S:T,2,FALSE),FALSE)))</f>
        <v>0</v>
      </c>
      <c r="S238" s="162">
        <f t="shared" si="14"/>
        <v>0</v>
      </c>
      <c r="T238" s="163" t="str">
        <f>VLOOKUP(G238,'3-Productie normen'!A:P,12,FALSE)</f>
        <v>V</v>
      </c>
      <c r="U238" s="163"/>
      <c r="W238" s="131">
        <f t="shared" si="15"/>
        <v>0</v>
      </c>
    </row>
    <row r="239" spans="1:23" ht="14.1" customHeight="1">
      <c r="A239" s="144">
        <v>239</v>
      </c>
      <c r="B239" s="157" t="s">
        <v>263</v>
      </c>
      <c r="C239" s="157" t="s">
        <v>263</v>
      </c>
      <c r="D239" s="558" t="s">
        <v>266</v>
      </c>
      <c r="E239" s="623">
        <v>36</v>
      </c>
      <c r="F239" s="172" t="s">
        <v>466</v>
      </c>
      <c r="G239" s="172" t="s">
        <v>229</v>
      </c>
      <c r="H239" s="173" t="s">
        <v>285</v>
      </c>
      <c r="I239" s="172">
        <v>40.1</v>
      </c>
      <c r="J239" s="509">
        <v>1</v>
      </c>
      <c r="K239" s="509">
        <v>1</v>
      </c>
      <c r="L239" s="509">
        <v>1</v>
      </c>
      <c r="M239" s="509">
        <v>1</v>
      </c>
      <c r="N239" s="160">
        <v>200</v>
      </c>
      <c r="O239" s="160"/>
      <c r="P239" s="161" t="e">
        <f t="shared" si="12"/>
        <v>#DIV/0!</v>
      </c>
      <c r="Q239" s="161">
        <f t="shared" si="13"/>
        <v>0</v>
      </c>
      <c r="R239" s="162">
        <f>IF(N239="nio",0,IF(N239&gt;0,VLOOKUP(G239,'3-Productie normen'!A:P,VLOOKUP(N239,'3-Productie normen'!S:T,2,FALSE),FALSE)))</f>
        <v>0</v>
      </c>
      <c r="S239" s="162">
        <f t="shared" si="14"/>
        <v>0</v>
      </c>
      <c r="T239" s="163" t="str">
        <f>VLOOKUP(G239,'3-Productie normen'!A:P,12,FALSE)</f>
        <v>V</v>
      </c>
      <c r="U239" s="163"/>
      <c r="W239" s="131">
        <f t="shared" si="15"/>
        <v>8020</v>
      </c>
    </row>
    <row r="240" spans="1:23" ht="14.1" customHeight="1">
      <c r="A240" s="144">
        <v>240</v>
      </c>
      <c r="B240" s="157" t="s">
        <v>263</v>
      </c>
      <c r="C240" s="157" t="s">
        <v>263</v>
      </c>
      <c r="D240" s="558" t="s">
        <v>266</v>
      </c>
      <c r="E240" s="623">
        <v>37</v>
      </c>
      <c r="F240" s="172" t="s">
        <v>467</v>
      </c>
      <c r="G240" s="157" t="s">
        <v>229</v>
      </c>
      <c r="H240" s="173" t="s">
        <v>285</v>
      </c>
      <c r="I240" s="172">
        <v>23</v>
      </c>
      <c r="J240" s="509">
        <v>1</v>
      </c>
      <c r="K240" s="509">
        <v>1</v>
      </c>
      <c r="L240" s="509">
        <v>1</v>
      </c>
      <c r="M240" s="509">
        <v>1</v>
      </c>
      <c r="N240" s="160">
        <v>200</v>
      </c>
      <c r="O240" s="160"/>
      <c r="P240" s="161" t="e">
        <f t="shared" si="12"/>
        <v>#DIV/0!</v>
      </c>
      <c r="Q240" s="161">
        <f t="shared" si="13"/>
        <v>0</v>
      </c>
      <c r="R240" s="162">
        <f>IF(N240="nio",0,IF(N240&gt;0,VLOOKUP(G240,'3-Productie normen'!A:P,VLOOKUP(N240,'3-Productie normen'!S:T,2,FALSE),FALSE)))</f>
        <v>0</v>
      </c>
      <c r="S240" s="162">
        <f t="shared" si="14"/>
        <v>0</v>
      </c>
      <c r="T240" s="163" t="str">
        <f>VLOOKUP(G240,'3-Productie normen'!A:P,12,FALSE)</f>
        <v>V</v>
      </c>
      <c r="U240" s="163"/>
      <c r="W240" s="131">
        <f t="shared" si="15"/>
        <v>4600</v>
      </c>
    </row>
    <row r="241" spans="1:23" ht="14.1" customHeight="1">
      <c r="A241" s="144">
        <v>241</v>
      </c>
      <c r="B241" s="157" t="s">
        <v>263</v>
      </c>
      <c r="C241" s="157" t="s">
        <v>263</v>
      </c>
      <c r="D241" s="558" t="s">
        <v>266</v>
      </c>
      <c r="E241" s="623"/>
      <c r="F241" s="172" t="s">
        <v>468</v>
      </c>
      <c r="G241" s="130" t="s">
        <v>274</v>
      </c>
      <c r="H241" s="173" t="s">
        <v>285</v>
      </c>
      <c r="I241" s="172">
        <v>25</v>
      </c>
      <c r="J241" s="509">
        <v>1</v>
      </c>
      <c r="K241" s="509">
        <v>1</v>
      </c>
      <c r="L241" s="509">
        <v>1</v>
      </c>
      <c r="M241" s="509">
        <v>1</v>
      </c>
      <c r="N241" s="160" t="s">
        <v>115</v>
      </c>
      <c r="O241" s="160"/>
      <c r="P241" s="161">
        <f t="shared" si="12"/>
        <v>0</v>
      </c>
      <c r="Q241" s="161">
        <f t="shared" si="13"/>
        <v>0</v>
      </c>
      <c r="R241" s="162">
        <f>IF(N241="nio",0,IF(N241&gt;0,VLOOKUP(G241,'3-Productie normen'!A:P,VLOOKUP(N241,'3-Productie normen'!S:T,2,FALSE),FALSE)))</f>
        <v>0</v>
      </c>
      <c r="S241" s="162">
        <f t="shared" si="14"/>
        <v>0</v>
      </c>
      <c r="T241" s="163" t="str">
        <f>VLOOKUP(G241,'3-Productie normen'!A:P,12,FALSE)</f>
        <v>V</v>
      </c>
      <c r="U241" s="163"/>
      <c r="W241" s="131">
        <f t="shared" si="15"/>
        <v>0</v>
      </c>
    </row>
    <row r="242" spans="1:23" ht="14.1" customHeight="1">
      <c r="A242" s="144">
        <v>242</v>
      </c>
      <c r="B242" s="157" t="s">
        <v>263</v>
      </c>
      <c r="C242" s="157" t="s">
        <v>263</v>
      </c>
      <c r="D242" s="558" t="s">
        <v>266</v>
      </c>
      <c r="E242" s="623">
        <v>38</v>
      </c>
      <c r="F242" s="172" t="s">
        <v>395</v>
      </c>
      <c r="G242" s="130" t="s">
        <v>276</v>
      </c>
      <c r="H242" s="173" t="s">
        <v>387</v>
      </c>
      <c r="I242" s="172">
        <v>66</v>
      </c>
      <c r="J242" s="509">
        <v>1</v>
      </c>
      <c r="K242" s="509">
        <v>1</v>
      </c>
      <c r="L242" s="509">
        <v>1</v>
      </c>
      <c r="M242" s="509">
        <v>1</v>
      </c>
      <c r="N242" s="160">
        <v>100</v>
      </c>
      <c r="O242" s="160"/>
      <c r="P242" s="161" t="e">
        <f t="shared" si="12"/>
        <v>#DIV/0!</v>
      </c>
      <c r="Q242" s="161">
        <f t="shared" si="13"/>
        <v>0</v>
      </c>
      <c r="R242" s="162">
        <f>IF(N242="nio",0,IF(N242&gt;0,VLOOKUP(G242,'3-Productie normen'!A:P,VLOOKUP(N242,'3-Productie normen'!S:T,2,FALSE),FALSE)))</f>
        <v>0</v>
      </c>
      <c r="S242" s="162">
        <f t="shared" si="14"/>
        <v>0</v>
      </c>
      <c r="T242" s="163" t="str">
        <f>VLOOKUP(G242,'3-Productie normen'!A:P,12,FALSE)</f>
        <v>L</v>
      </c>
      <c r="U242" s="163"/>
      <c r="W242" s="131">
        <f t="shared" si="15"/>
        <v>6600</v>
      </c>
    </row>
    <row r="243" spans="1:23" ht="14.1" customHeight="1">
      <c r="A243" s="144">
        <v>243</v>
      </c>
      <c r="B243" s="157" t="s">
        <v>263</v>
      </c>
      <c r="C243" s="157" t="s">
        <v>263</v>
      </c>
      <c r="D243" s="558" t="s">
        <v>266</v>
      </c>
      <c r="E243" s="623"/>
      <c r="F243" s="172" t="s">
        <v>323</v>
      </c>
      <c r="G243" s="130" t="s">
        <v>274</v>
      </c>
      <c r="H243" s="173" t="s">
        <v>387</v>
      </c>
      <c r="I243" s="578">
        <v>25.4</v>
      </c>
      <c r="J243" s="509">
        <v>1</v>
      </c>
      <c r="K243" s="509">
        <v>1</v>
      </c>
      <c r="L243" s="509">
        <v>1</v>
      </c>
      <c r="M243" s="509">
        <v>1</v>
      </c>
      <c r="N243" s="160" t="s">
        <v>115</v>
      </c>
      <c r="O243" s="160"/>
      <c r="P243" s="161">
        <f t="shared" si="12"/>
        <v>0</v>
      </c>
      <c r="Q243" s="161">
        <f t="shared" si="13"/>
        <v>0</v>
      </c>
      <c r="R243" s="162">
        <f>IF(N243="nio",0,IF(N243&gt;0,VLOOKUP(G243,'3-Productie normen'!A:P,VLOOKUP(N243,'3-Productie normen'!S:T,2,FALSE),FALSE)))</f>
        <v>0</v>
      </c>
      <c r="S243" s="162">
        <f t="shared" si="14"/>
        <v>0</v>
      </c>
      <c r="T243" s="163" t="str">
        <f>VLOOKUP(G243,'3-Productie normen'!A:P,12,FALSE)</f>
        <v>V</v>
      </c>
      <c r="U243" s="163"/>
      <c r="W243" s="131">
        <f t="shared" si="15"/>
        <v>0</v>
      </c>
    </row>
    <row r="244" spans="1:23" ht="14.1" customHeight="1">
      <c r="A244" s="144">
        <v>244</v>
      </c>
      <c r="B244" s="157" t="s">
        <v>263</v>
      </c>
      <c r="C244" s="157" t="s">
        <v>263</v>
      </c>
      <c r="D244" s="558" t="s">
        <v>266</v>
      </c>
      <c r="E244" s="623">
        <v>39</v>
      </c>
      <c r="F244" s="172" t="s">
        <v>469</v>
      </c>
      <c r="G244" s="130" t="s">
        <v>274</v>
      </c>
      <c r="H244" s="172" t="s">
        <v>387</v>
      </c>
      <c r="I244" s="578">
        <v>118</v>
      </c>
      <c r="J244" s="509">
        <v>1</v>
      </c>
      <c r="K244" s="509">
        <v>1</v>
      </c>
      <c r="L244" s="509">
        <v>1</v>
      </c>
      <c r="M244" s="509">
        <v>1</v>
      </c>
      <c r="N244" s="160" t="s">
        <v>115</v>
      </c>
      <c r="O244" s="160"/>
      <c r="P244" s="161">
        <f t="shared" si="12"/>
        <v>0</v>
      </c>
      <c r="Q244" s="161">
        <f t="shared" si="13"/>
        <v>0</v>
      </c>
      <c r="R244" s="162">
        <f>IF(N244="nio",0,IF(N244&gt;0,VLOOKUP(G244,'3-Productie normen'!A:P,VLOOKUP(N244,'3-Productie normen'!S:T,2,FALSE),FALSE)))</f>
        <v>0</v>
      </c>
      <c r="S244" s="162">
        <f t="shared" si="14"/>
        <v>0</v>
      </c>
      <c r="T244" s="163" t="str">
        <f>VLOOKUP(G244,'3-Productie normen'!A:P,12,FALSE)</f>
        <v>V</v>
      </c>
      <c r="U244" s="163"/>
      <c r="W244" s="131">
        <f t="shared" si="15"/>
        <v>0</v>
      </c>
    </row>
    <row r="245" spans="1:23" ht="14.1" customHeight="1">
      <c r="A245" s="144">
        <v>245</v>
      </c>
      <c r="B245" s="157" t="s">
        <v>263</v>
      </c>
      <c r="C245" s="157" t="s">
        <v>263</v>
      </c>
      <c r="D245" s="558" t="s">
        <v>266</v>
      </c>
      <c r="E245" s="623"/>
      <c r="F245" s="172" t="s">
        <v>470</v>
      </c>
      <c r="G245" s="130" t="s">
        <v>228</v>
      </c>
      <c r="H245" s="172" t="s">
        <v>285</v>
      </c>
      <c r="I245" s="578">
        <v>28.9</v>
      </c>
      <c r="J245" s="509">
        <v>1</v>
      </c>
      <c r="K245" s="509">
        <v>1</v>
      </c>
      <c r="L245" s="509">
        <v>1</v>
      </c>
      <c r="M245" s="509">
        <v>1</v>
      </c>
      <c r="N245" s="629">
        <v>100</v>
      </c>
      <c r="O245" s="160"/>
      <c r="P245" s="161" t="e">
        <f t="shared" si="12"/>
        <v>#DIV/0!</v>
      </c>
      <c r="Q245" s="161">
        <f t="shared" si="13"/>
        <v>0</v>
      </c>
      <c r="R245" s="162">
        <f>IF(N245="nio",0,IF(N245&gt;0,VLOOKUP(G245,'3-Productie normen'!A:P,VLOOKUP(N245,'3-Productie normen'!S:T,2,FALSE),FALSE)))</f>
        <v>0</v>
      </c>
      <c r="S245" s="162">
        <f t="shared" si="14"/>
        <v>0</v>
      </c>
      <c r="T245" s="163" t="str">
        <f>VLOOKUP(G245,'3-Productie normen'!A:P,12,FALSE)</f>
        <v>B</v>
      </c>
      <c r="U245" s="163"/>
      <c r="W245" s="131">
        <f t="shared" si="15"/>
        <v>2890</v>
      </c>
    </row>
    <row r="246" spans="1:23" ht="14.1" customHeight="1">
      <c r="A246" s="144">
        <v>246</v>
      </c>
      <c r="B246" s="157" t="s">
        <v>263</v>
      </c>
      <c r="C246" s="157" t="s">
        <v>263</v>
      </c>
      <c r="D246" s="558" t="s">
        <v>266</v>
      </c>
      <c r="E246" s="623"/>
      <c r="F246" s="172" t="s">
        <v>394</v>
      </c>
      <c r="G246" s="130" t="s">
        <v>274</v>
      </c>
      <c r="H246" s="172" t="s">
        <v>387</v>
      </c>
      <c r="I246" s="172">
        <v>15</v>
      </c>
      <c r="J246" s="509">
        <v>1</v>
      </c>
      <c r="K246" s="509">
        <v>1</v>
      </c>
      <c r="L246" s="509">
        <v>1</v>
      </c>
      <c r="M246" s="509">
        <v>1</v>
      </c>
      <c r="N246" s="160" t="s">
        <v>115</v>
      </c>
      <c r="O246" s="160"/>
      <c r="P246" s="161">
        <f t="shared" si="12"/>
        <v>0</v>
      </c>
      <c r="Q246" s="161">
        <f t="shared" si="13"/>
        <v>0</v>
      </c>
      <c r="R246" s="162">
        <f>IF(N246="nio",0,IF(N246&gt;0,VLOOKUP(G246,'3-Productie normen'!A:P,VLOOKUP(N246,'3-Productie normen'!S:T,2,FALSE),FALSE)))</f>
        <v>0</v>
      </c>
      <c r="S246" s="162">
        <f t="shared" si="14"/>
        <v>0</v>
      </c>
      <c r="T246" s="163" t="str">
        <f>VLOOKUP(G246,'3-Productie normen'!A:P,12,FALSE)</f>
        <v>V</v>
      </c>
      <c r="U246" s="163"/>
      <c r="W246" s="131">
        <f t="shared" si="15"/>
        <v>0</v>
      </c>
    </row>
    <row r="247" spans="1:23" ht="14.1" customHeight="1">
      <c r="A247" s="144">
        <v>247</v>
      </c>
      <c r="B247" s="157" t="s">
        <v>263</v>
      </c>
      <c r="C247" s="157" t="s">
        <v>263</v>
      </c>
      <c r="D247" s="558" t="s">
        <v>266</v>
      </c>
      <c r="E247" s="623">
        <v>42</v>
      </c>
      <c r="F247" s="172" t="s">
        <v>469</v>
      </c>
      <c r="G247" s="130" t="s">
        <v>276</v>
      </c>
      <c r="H247" s="172" t="s">
        <v>310</v>
      </c>
      <c r="I247" s="578">
        <v>94</v>
      </c>
      <c r="J247" s="509">
        <v>1</v>
      </c>
      <c r="K247" s="509">
        <v>1</v>
      </c>
      <c r="L247" s="509">
        <v>1</v>
      </c>
      <c r="M247" s="509">
        <v>1</v>
      </c>
      <c r="N247" s="629">
        <v>200</v>
      </c>
      <c r="O247" s="160"/>
      <c r="P247" s="161" t="e">
        <f t="shared" si="12"/>
        <v>#DIV/0!</v>
      </c>
      <c r="Q247" s="161">
        <f t="shared" si="13"/>
        <v>0</v>
      </c>
      <c r="R247" s="162">
        <f>IF(N247="nio",0,IF(N247&gt;0,VLOOKUP(G247,'3-Productie normen'!A:P,VLOOKUP(N247,'3-Productie normen'!S:T,2,FALSE),FALSE)))</f>
        <v>0</v>
      </c>
      <c r="S247" s="162">
        <f t="shared" si="14"/>
        <v>0</v>
      </c>
      <c r="T247" s="163" t="str">
        <f>VLOOKUP(G247,'3-Productie normen'!A:P,12,FALSE)</f>
        <v>L</v>
      </c>
      <c r="U247" s="163"/>
      <c r="W247" s="131">
        <f t="shared" si="15"/>
        <v>18800</v>
      </c>
    </row>
    <row r="248" spans="1:23" ht="14.1" customHeight="1">
      <c r="A248" s="144">
        <v>248</v>
      </c>
      <c r="B248" s="157" t="s">
        <v>263</v>
      </c>
      <c r="C248" s="157" t="s">
        <v>263</v>
      </c>
      <c r="D248" s="558" t="s">
        <v>266</v>
      </c>
      <c r="E248" s="623"/>
      <c r="F248" s="172" t="s">
        <v>323</v>
      </c>
      <c r="G248" s="157" t="s">
        <v>274</v>
      </c>
      <c r="H248" s="172" t="s">
        <v>285</v>
      </c>
      <c r="I248" s="172">
        <v>11</v>
      </c>
      <c r="J248" s="509">
        <v>1</v>
      </c>
      <c r="K248" s="509">
        <v>1</v>
      </c>
      <c r="L248" s="509">
        <v>1</v>
      </c>
      <c r="M248" s="509">
        <v>1</v>
      </c>
      <c r="N248" s="160" t="s">
        <v>115</v>
      </c>
      <c r="O248" s="160"/>
      <c r="P248" s="161">
        <f t="shared" si="12"/>
        <v>0</v>
      </c>
      <c r="Q248" s="161">
        <f t="shared" si="13"/>
        <v>0</v>
      </c>
      <c r="R248" s="162">
        <f>IF(N248="nio",0,IF(N248&gt;0,VLOOKUP(G248,'3-Productie normen'!A:P,VLOOKUP(N248,'3-Productie normen'!S:T,2,FALSE),FALSE)))</f>
        <v>0</v>
      </c>
      <c r="S248" s="162">
        <f t="shared" si="14"/>
        <v>0</v>
      </c>
      <c r="T248" s="163" t="str">
        <f>VLOOKUP(G248,'3-Productie normen'!A:P,12,FALSE)</f>
        <v>V</v>
      </c>
      <c r="U248" s="163"/>
      <c r="W248" s="131">
        <f t="shared" si="15"/>
        <v>0</v>
      </c>
    </row>
    <row r="249" spans="1:23" ht="14.1" customHeight="1">
      <c r="A249" s="144">
        <v>249</v>
      </c>
      <c r="B249" s="157" t="s">
        <v>263</v>
      </c>
      <c r="C249" s="157" t="s">
        <v>263</v>
      </c>
      <c r="D249" s="558" t="s">
        <v>266</v>
      </c>
      <c r="E249" s="623"/>
      <c r="F249" s="172" t="s">
        <v>271</v>
      </c>
      <c r="G249" s="130" t="s">
        <v>17</v>
      </c>
      <c r="H249" s="172" t="s">
        <v>310</v>
      </c>
      <c r="I249" s="578">
        <v>5.5</v>
      </c>
      <c r="J249" s="509">
        <v>1</v>
      </c>
      <c r="K249" s="509">
        <v>1</v>
      </c>
      <c r="L249" s="509">
        <v>1</v>
      </c>
      <c r="M249" s="509">
        <v>1</v>
      </c>
      <c r="N249" s="629">
        <v>200</v>
      </c>
      <c r="O249" s="160">
        <v>200</v>
      </c>
      <c r="P249" s="161" t="e">
        <f t="shared" si="12"/>
        <v>#DIV/0!</v>
      </c>
      <c r="Q249" s="161" t="e">
        <f t="shared" si="13"/>
        <v>#DIV/0!</v>
      </c>
      <c r="R249" s="162">
        <f>IF(N249="nio",0,IF(N249&gt;0,VLOOKUP(G249,'3-Productie normen'!A:P,VLOOKUP(N249,'3-Productie normen'!S:T,2,FALSE),FALSE)))</f>
        <v>0</v>
      </c>
      <c r="S249" s="162">
        <f t="shared" si="14"/>
        <v>0</v>
      </c>
      <c r="T249" s="163" t="str">
        <f>VLOOKUP(G249,'3-Productie normen'!A:P,12,FALSE)</f>
        <v>S</v>
      </c>
      <c r="U249" s="163"/>
      <c r="W249" s="131">
        <f t="shared" si="15"/>
        <v>2200</v>
      </c>
    </row>
    <row r="250" spans="1:23" ht="14.1" customHeight="1">
      <c r="A250" s="144">
        <v>250</v>
      </c>
      <c r="B250" s="157" t="s">
        <v>263</v>
      </c>
      <c r="C250" s="157" t="s">
        <v>263</v>
      </c>
      <c r="D250" s="558" t="s">
        <v>266</v>
      </c>
      <c r="E250" s="623"/>
      <c r="F250" s="172" t="s">
        <v>346</v>
      </c>
      <c r="G250" s="157" t="s">
        <v>17</v>
      </c>
      <c r="H250" s="172" t="s">
        <v>310</v>
      </c>
      <c r="I250" s="172">
        <v>21</v>
      </c>
      <c r="J250" s="509">
        <v>1</v>
      </c>
      <c r="K250" s="509">
        <v>1</v>
      </c>
      <c r="L250" s="509">
        <v>1</v>
      </c>
      <c r="M250" s="509">
        <v>1</v>
      </c>
      <c r="N250" s="160">
        <v>200</v>
      </c>
      <c r="O250" s="160">
        <v>200</v>
      </c>
      <c r="P250" s="161" t="e">
        <f t="shared" si="12"/>
        <v>#DIV/0!</v>
      </c>
      <c r="Q250" s="161" t="e">
        <f t="shared" si="13"/>
        <v>#DIV/0!</v>
      </c>
      <c r="R250" s="162">
        <f>IF(N250="nio",0,IF(N250&gt;0,VLOOKUP(G250,'3-Productie normen'!A:P,VLOOKUP(N250,'3-Productie normen'!S:T,2,FALSE),FALSE)))</f>
        <v>0</v>
      </c>
      <c r="S250" s="162">
        <f t="shared" si="14"/>
        <v>0</v>
      </c>
      <c r="T250" s="163" t="str">
        <f>VLOOKUP(G250,'3-Productie normen'!A:P,12,FALSE)</f>
        <v>S</v>
      </c>
      <c r="U250" s="163"/>
      <c r="W250" s="131">
        <f t="shared" si="15"/>
        <v>8400</v>
      </c>
    </row>
    <row r="251" spans="1:23" ht="14.1" customHeight="1">
      <c r="A251" s="144">
        <v>251</v>
      </c>
      <c r="B251" s="157" t="s">
        <v>263</v>
      </c>
      <c r="C251" s="157" t="s">
        <v>263</v>
      </c>
      <c r="D251" s="558" t="s">
        <v>266</v>
      </c>
      <c r="E251" s="623"/>
      <c r="F251" s="172" t="s">
        <v>345</v>
      </c>
      <c r="G251" s="172" t="s">
        <v>17</v>
      </c>
      <c r="H251" s="172" t="s">
        <v>310</v>
      </c>
      <c r="I251" s="172">
        <v>21</v>
      </c>
      <c r="J251" s="509">
        <v>1</v>
      </c>
      <c r="K251" s="509">
        <v>1</v>
      </c>
      <c r="L251" s="509">
        <v>1</v>
      </c>
      <c r="M251" s="509">
        <v>1</v>
      </c>
      <c r="N251" s="160">
        <v>200</v>
      </c>
      <c r="O251" s="160">
        <v>200</v>
      </c>
      <c r="P251" s="161" t="e">
        <f t="shared" si="12"/>
        <v>#DIV/0!</v>
      </c>
      <c r="Q251" s="161" t="e">
        <f t="shared" si="13"/>
        <v>#DIV/0!</v>
      </c>
      <c r="R251" s="162">
        <f>IF(N251="nio",0,IF(N251&gt;0,VLOOKUP(G251,'3-Productie normen'!A:P,VLOOKUP(N251,'3-Productie normen'!S:T,2,FALSE),FALSE)))</f>
        <v>0</v>
      </c>
      <c r="S251" s="162">
        <f t="shared" si="14"/>
        <v>0</v>
      </c>
      <c r="T251" s="163" t="str">
        <f>VLOOKUP(G251,'3-Productie normen'!A:P,12,FALSE)</f>
        <v>S</v>
      </c>
      <c r="U251" s="163"/>
      <c r="W251" s="131">
        <f t="shared" si="15"/>
        <v>8400</v>
      </c>
    </row>
    <row r="252" spans="1:23" ht="14.1" customHeight="1">
      <c r="A252" s="144">
        <v>252</v>
      </c>
      <c r="B252" s="157" t="s">
        <v>263</v>
      </c>
      <c r="C252" s="157" t="s">
        <v>263</v>
      </c>
      <c r="D252" s="558" t="s">
        <v>266</v>
      </c>
      <c r="E252" s="623"/>
      <c r="F252" s="172" t="s">
        <v>283</v>
      </c>
      <c r="G252" s="157" t="s">
        <v>284</v>
      </c>
      <c r="H252" s="172" t="s">
        <v>285</v>
      </c>
      <c r="I252" s="172">
        <v>2</v>
      </c>
      <c r="J252" s="509">
        <v>1</v>
      </c>
      <c r="K252" s="509">
        <v>1</v>
      </c>
      <c r="L252" s="509">
        <v>1</v>
      </c>
      <c r="M252" s="509">
        <v>1</v>
      </c>
      <c r="N252" s="160">
        <v>200</v>
      </c>
      <c r="O252" s="160"/>
      <c r="P252" s="161" t="e">
        <f t="shared" si="12"/>
        <v>#DIV/0!</v>
      </c>
      <c r="Q252" s="161">
        <f t="shared" si="13"/>
        <v>0</v>
      </c>
      <c r="R252" s="162">
        <f>IF(N252="nio",0,IF(N252&gt;0,VLOOKUP(G252,'3-Productie normen'!A:P,VLOOKUP(N252,'3-Productie normen'!S:T,2,FALSE),FALSE)))</f>
        <v>0</v>
      </c>
      <c r="S252" s="162">
        <f t="shared" si="14"/>
        <v>0</v>
      </c>
      <c r="T252" s="163" t="str">
        <f>VLOOKUP(G252,'3-Productie normen'!A:P,12,FALSE)</f>
        <v>V</v>
      </c>
      <c r="U252" s="163"/>
      <c r="W252" s="131">
        <f t="shared" si="15"/>
        <v>400</v>
      </c>
    </row>
    <row r="253" spans="1:23" ht="14.1" customHeight="1">
      <c r="A253" s="144">
        <v>253</v>
      </c>
      <c r="B253" s="157" t="s">
        <v>263</v>
      </c>
      <c r="C253" s="157" t="s">
        <v>263</v>
      </c>
      <c r="D253" s="558" t="s">
        <v>266</v>
      </c>
      <c r="E253" s="623"/>
      <c r="F253" s="172" t="s">
        <v>392</v>
      </c>
      <c r="G253" s="157" t="s">
        <v>274</v>
      </c>
      <c r="H253" s="172" t="s">
        <v>387</v>
      </c>
      <c r="I253" s="172">
        <v>8.4</v>
      </c>
      <c r="J253" s="509">
        <v>1</v>
      </c>
      <c r="K253" s="509">
        <v>1</v>
      </c>
      <c r="L253" s="509">
        <v>1</v>
      </c>
      <c r="M253" s="509">
        <v>1</v>
      </c>
      <c r="N253" s="160">
        <v>40</v>
      </c>
      <c r="O253" s="160"/>
      <c r="P253" s="161" t="e">
        <f t="shared" si="12"/>
        <v>#DIV/0!</v>
      </c>
      <c r="Q253" s="161">
        <f t="shared" si="13"/>
        <v>0</v>
      </c>
      <c r="R253" s="162">
        <f>IF(N253="nio",0,IF(N253&gt;0,VLOOKUP(G253,'3-Productie normen'!A:P,VLOOKUP(N253,'3-Productie normen'!S:T,2,FALSE),FALSE)))</f>
        <v>0</v>
      </c>
      <c r="S253" s="162">
        <f t="shared" si="14"/>
        <v>0</v>
      </c>
      <c r="T253" s="163" t="str">
        <f>VLOOKUP(G253,'3-Productie normen'!A:P,12,FALSE)</f>
        <v>V</v>
      </c>
      <c r="U253" s="163"/>
      <c r="W253" s="131">
        <f t="shared" si="15"/>
        <v>336</v>
      </c>
    </row>
    <row r="254" spans="1:23" ht="14.1" customHeight="1">
      <c r="A254" s="144">
        <v>254</v>
      </c>
      <c r="B254" s="157" t="s">
        <v>263</v>
      </c>
      <c r="C254" s="157" t="s">
        <v>263</v>
      </c>
      <c r="D254" s="558" t="s">
        <v>266</v>
      </c>
      <c r="E254" s="623"/>
      <c r="F254" s="172" t="s">
        <v>393</v>
      </c>
      <c r="G254" s="172" t="s">
        <v>274</v>
      </c>
      <c r="H254" s="172" t="s">
        <v>387</v>
      </c>
      <c r="I254" s="172">
        <v>8.4</v>
      </c>
      <c r="J254" s="509">
        <v>1</v>
      </c>
      <c r="K254" s="509">
        <v>1</v>
      </c>
      <c r="L254" s="509">
        <v>1</v>
      </c>
      <c r="M254" s="509">
        <v>1</v>
      </c>
      <c r="N254" s="160">
        <v>40</v>
      </c>
      <c r="O254" s="160"/>
      <c r="P254" s="161" t="e">
        <f t="shared" si="12"/>
        <v>#DIV/0!</v>
      </c>
      <c r="Q254" s="161">
        <f t="shared" si="13"/>
        <v>0</v>
      </c>
      <c r="R254" s="162">
        <f>IF(N254="nio",0,IF(N254&gt;0,VLOOKUP(G254,'3-Productie normen'!A:P,VLOOKUP(N254,'3-Productie normen'!S:T,2,FALSE),FALSE)))</f>
        <v>0</v>
      </c>
      <c r="S254" s="162">
        <f t="shared" si="14"/>
        <v>0</v>
      </c>
      <c r="T254" s="163" t="str">
        <f>VLOOKUP(G254,'3-Productie normen'!A:P,12,FALSE)</f>
        <v>V</v>
      </c>
      <c r="U254" s="163"/>
      <c r="W254" s="131">
        <f t="shared" si="15"/>
        <v>336</v>
      </c>
    </row>
    <row r="255" spans="1:23" ht="14.1" customHeight="1">
      <c r="A255" s="144">
        <v>255</v>
      </c>
      <c r="B255" s="157" t="s">
        <v>263</v>
      </c>
      <c r="C255" s="157" t="s">
        <v>263</v>
      </c>
      <c r="D255" s="558" t="s">
        <v>266</v>
      </c>
      <c r="E255" s="623"/>
      <c r="F255" s="172" t="s">
        <v>323</v>
      </c>
      <c r="G255" s="130" t="s">
        <v>274</v>
      </c>
      <c r="H255" s="172" t="s">
        <v>285</v>
      </c>
      <c r="I255" s="172">
        <v>5.5</v>
      </c>
      <c r="J255" s="509">
        <v>1</v>
      </c>
      <c r="K255" s="509">
        <v>1</v>
      </c>
      <c r="L255" s="509">
        <v>1</v>
      </c>
      <c r="M255" s="509">
        <v>1</v>
      </c>
      <c r="N255" s="160" t="s">
        <v>115</v>
      </c>
      <c r="O255" s="160"/>
      <c r="P255" s="161">
        <f t="shared" si="12"/>
        <v>0</v>
      </c>
      <c r="Q255" s="161">
        <f t="shared" si="13"/>
        <v>0</v>
      </c>
      <c r="R255" s="162">
        <f>IF(N255="nio",0,IF(N255&gt;0,VLOOKUP(G255,'3-Productie normen'!A:P,VLOOKUP(N255,'3-Productie normen'!S:T,2,FALSE),FALSE)))</f>
        <v>0</v>
      </c>
      <c r="S255" s="162">
        <f t="shared" si="14"/>
        <v>0</v>
      </c>
      <c r="T255" s="163" t="str">
        <f>VLOOKUP(G255,'3-Productie normen'!A:P,12,FALSE)</f>
        <v>V</v>
      </c>
      <c r="U255" s="163"/>
      <c r="W255" s="131">
        <f t="shared" si="15"/>
        <v>0</v>
      </c>
    </row>
    <row r="256" spans="1:23" ht="14.1" customHeight="1">
      <c r="A256" s="144">
        <v>256</v>
      </c>
      <c r="B256" s="157" t="s">
        <v>263</v>
      </c>
      <c r="C256" s="157" t="s">
        <v>263</v>
      </c>
      <c r="D256" s="558" t="s">
        <v>266</v>
      </c>
      <c r="E256" s="623"/>
      <c r="F256" s="172" t="s">
        <v>291</v>
      </c>
      <c r="G256" s="130" t="s">
        <v>274</v>
      </c>
      <c r="H256" s="172" t="s">
        <v>285</v>
      </c>
      <c r="I256" s="172">
        <v>2</v>
      </c>
      <c r="J256" s="509">
        <v>1</v>
      </c>
      <c r="K256" s="509">
        <v>1</v>
      </c>
      <c r="L256" s="509">
        <v>1</v>
      </c>
      <c r="M256" s="509">
        <v>1</v>
      </c>
      <c r="N256" s="160" t="s">
        <v>115</v>
      </c>
      <c r="O256" s="160"/>
      <c r="P256" s="161">
        <f t="shared" si="12"/>
        <v>0</v>
      </c>
      <c r="Q256" s="161">
        <f t="shared" si="13"/>
        <v>0</v>
      </c>
      <c r="R256" s="162">
        <f>IF(N256="nio",0,IF(N256&gt;0,VLOOKUP(G256,'3-Productie normen'!A:P,VLOOKUP(N256,'3-Productie normen'!S:T,2,FALSE),FALSE)))</f>
        <v>0</v>
      </c>
      <c r="S256" s="162">
        <f t="shared" si="14"/>
        <v>0</v>
      </c>
      <c r="T256" s="163" t="str">
        <f>VLOOKUP(G256,'3-Productie normen'!A:P,12,FALSE)</f>
        <v>V</v>
      </c>
      <c r="U256" s="163"/>
      <c r="W256" s="131">
        <f t="shared" si="15"/>
        <v>0</v>
      </c>
    </row>
    <row r="257" spans="1:23" ht="14.1" customHeight="1">
      <c r="A257" s="144">
        <v>257</v>
      </c>
      <c r="B257" s="157" t="s">
        <v>263</v>
      </c>
      <c r="C257" s="157" t="s">
        <v>263</v>
      </c>
      <c r="D257" s="558" t="s">
        <v>266</v>
      </c>
      <c r="E257" s="623">
        <v>1</v>
      </c>
      <c r="F257" s="172" t="s">
        <v>395</v>
      </c>
      <c r="G257" s="130" t="s">
        <v>276</v>
      </c>
      <c r="H257" s="172" t="s">
        <v>285</v>
      </c>
      <c r="I257" s="172">
        <v>56</v>
      </c>
      <c r="J257" s="509">
        <v>1</v>
      </c>
      <c r="K257" s="509">
        <v>1</v>
      </c>
      <c r="L257" s="509">
        <v>1</v>
      </c>
      <c r="M257" s="509">
        <v>1</v>
      </c>
      <c r="N257" s="160">
        <v>100</v>
      </c>
      <c r="O257" s="160"/>
      <c r="P257" s="161" t="e">
        <f t="shared" si="12"/>
        <v>#DIV/0!</v>
      </c>
      <c r="Q257" s="161">
        <f t="shared" si="13"/>
        <v>0</v>
      </c>
      <c r="R257" s="162">
        <f>IF(N257="nio",0,IF(N257&gt;0,VLOOKUP(G257,'3-Productie normen'!A:P,VLOOKUP(N257,'3-Productie normen'!S:T,2,FALSE),FALSE)))</f>
        <v>0</v>
      </c>
      <c r="S257" s="162">
        <f t="shared" si="14"/>
        <v>0</v>
      </c>
      <c r="T257" s="163" t="str">
        <f>VLOOKUP(G257,'3-Productie normen'!A:P,12,FALSE)</f>
        <v>L</v>
      </c>
      <c r="U257" s="163"/>
      <c r="W257" s="131">
        <f t="shared" si="15"/>
        <v>5600</v>
      </c>
    </row>
    <row r="258" spans="1:23" ht="14.1" customHeight="1">
      <c r="A258" s="144">
        <v>258</v>
      </c>
      <c r="B258" s="157" t="s">
        <v>263</v>
      </c>
      <c r="C258" s="157" t="s">
        <v>263</v>
      </c>
      <c r="D258" s="558" t="s">
        <v>266</v>
      </c>
      <c r="E258" s="623">
        <v>2</v>
      </c>
      <c r="F258" s="172" t="s">
        <v>395</v>
      </c>
      <c r="G258" s="130" t="s">
        <v>276</v>
      </c>
      <c r="H258" s="172" t="s">
        <v>285</v>
      </c>
      <c r="I258" s="172">
        <v>56</v>
      </c>
      <c r="J258" s="509">
        <v>1</v>
      </c>
      <c r="K258" s="509">
        <v>1</v>
      </c>
      <c r="L258" s="509">
        <v>1</v>
      </c>
      <c r="M258" s="509">
        <v>1</v>
      </c>
      <c r="N258" s="160">
        <v>100</v>
      </c>
      <c r="O258" s="160"/>
      <c r="P258" s="161" t="e">
        <f t="shared" si="12"/>
        <v>#DIV/0!</v>
      </c>
      <c r="Q258" s="161">
        <f t="shared" si="13"/>
        <v>0</v>
      </c>
      <c r="R258" s="162">
        <f>IF(N258="nio",0,IF(N258&gt;0,VLOOKUP(G258,'3-Productie normen'!A:P,VLOOKUP(N258,'3-Productie normen'!S:T,2,FALSE),FALSE)))</f>
        <v>0</v>
      </c>
      <c r="S258" s="162">
        <f t="shared" si="14"/>
        <v>0</v>
      </c>
      <c r="T258" s="163" t="str">
        <f>VLOOKUP(G258,'3-Productie normen'!A:P,12,FALSE)</f>
        <v>L</v>
      </c>
      <c r="U258" s="163"/>
      <c r="W258" s="131">
        <f t="shared" si="15"/>
        <v>5600</v>
      </c>
    </row>
    <row r="259" spans="1:23" ht="14.1" customHeight="1">
      <c r="A259" s="144">
        <v>259</v>
      </c>
      <c r="B259" s="157" t="s">
        <v>263</v>
      </c>
      <c r="C259" s="157" t="s">
        <v>263</v>
      </c>
      <c r="D259" s="558" t="s">
        <v>266</v>
      </c>
      <c r="E259" s="623">
        <v>3</v>
      </c>
      <c r="F259" s="174" t="s">
        <v>395</v>
      </c>
      <c r="G259" s="130" t="s">
        <v>276</v>
      </c>
      <c r="H259" s="172" t="s">
        <v>285</v>
      </c>
      <c r="I259" s="172">
        <v>56</v>
      </c>
      <c r="J259" s="509">
        <v>1</v>
      </c>
      <c r="K259" s="509">
        <v>1</v>
      </c>
      <c r="L259" s="509">
        <v>1</v>
      </c>
      <c r="M259" s="509">
        <v>1</v>
      </c>
      <c r="N259" s="160">
        <v>100</v>
      </c>
      <c r="O259" s="160"/>
      <c r="P259" s="161" t="e">
        <f t="shared" si="12"/>
        <v>#DIV/0!</v>
      </c>
      <c r="Q259" s="161">
        <f t="shared" si="13"/>
        <v>0</v>
      </c>
      <c r="R259" s="162">
        <f>IF(N259="nio",0,IF(N259&gt;0,VLOOKUP(G259,'3-Productie normen'!A:P,VLOOKUP(N259,'3-Productie normen'!S:T,2,FALSE),FALSE)))</f>
        <v>0</v>
      </c>
      <c r="S259" s="162">
        <f t="shared" si="14"/>
        <v>0</v>
      </c>
      <c r="T259" s="163" t="str">
        <f>VLOOKUP(G259,'3-Productie normen'!A:P,12,FALSE)</f>
        <v>L</v>
      </c>
      <c r="U259" s="163"/>
      <c r="W259" s="131">
        <f t="shared" si="15"/>
        <v>5600</v>
      </c>
    </row>
    <row r="260" spans="1:23" ht="14.1" customHeight="1">
      <c r="A260" s="144">
        <v>260</v>
      </c>
      <c r="B260" s="157" t="s">
        <v>263</v>
      </c>
      <c r="C260" s="157" t="s">
        <v>263</v>
      </c>
      <c r="D260" s="558" t="s">
        <v>266</v>
      </c>
      <c r="E260" s="623">
        <v>4</v>
      </c>
      <c r="F260" s="172" t="s">
        <v>395</v>
      </c>
      <c r="G260" s="130" t="s">
        <v>276</v>
      </c>
      <c r="H260" s="172" t="s">
        <v>285</v>
      </c>
      <c r="I260" s="578">
        <v>56</v>
      </c>
      <c r="J260" s="509">
        <v>1</v>
      </c>
      <c r="K260" s="509">
        <v>1</v>
      </c>
      <c r="L260" s="509">
        <v>1</v>
      </c>
      <c r="M260" s="509">
        <v>1</v>
      </c>
      <c r="N260" s="629">
        <v>100</v>
      </c>
      <c r="O260" s="160"/>
      <c r="P260" s="161" t="e">
        <f t="shared" si="12"/>
        <v>#DIV/0!</v>
      </c>
      <c r="Q260" s="161">
        <f t="shared" si="13"/>
        <v>0</v>
      </c>
      <c r="R260" s="162">
        <f>IF(N260="nio",0,IF(N260&gt;0,VLOOKUP(G260,'3-Productie normen'!A:P,VLOOKUP(N260,'3-Productie normen'!S:T,2,FALSE),FALSE)))</f>
        <v>0</v>
      </c>
      <c r="S260" s="162">
        <f t="shared" si="14"/>
        <v>0</v>
      </c>
      <c r="T260" s="163" t="str">
        <f>VLOOKUP(G260,'3-Productie normen'!A:P,12,FALSE)</f>
        <v>L</v>
      </c>
      <c r="U260" s="163"/>
      <c r="W260" s="131">
        <f t="shared" si="15"/>
        <v>5600</v>
      </c>
    </row>
    <row r="261" spans="1:23" ht="14.1" customHeight="1">
      <c r="A261" s="144">
        <v>261</v>
      </c>
      <c r="B261" s="157" t="s">
        <v>263</v>
      </c>
      <c r="C261" s="157" t="s">
        <v>263</v>
      </c>
      <c r="D261" s="558" t="s">
        <v>266</v>
      </c>
      <c r="E261" s="623"/>
      <c r="F261" s="172" t="s">
        <v>400</v>
      </c>
      <c r="G261" s="130" t="s">
        <v>276</v>
      </c>
      <c r="H261" s="172" t="s">
        <v>285</v>
      </c>
      <c r="I261" s="172">
        <v>41</v>
      </c>
      <c r="J261" s="509">
        <v>1</v>
      </c>
      <c r="K261" s="509">
        <v>1</v>
      </c>
      <c r="L261" s="509">
        <v>1</v>
      </c>
      <c r="M261" s="509">
        <v>1</v>
      </c>
      <c r="N261" s="160">
        <v>100</v>
      </c>
      <c r="O261" s="160"/>
      <c r="P261" s="161" t="e">
        <f t="shared" si="12"/>
        <v>#DIV/0!</v>
      </c>
      <c r="Q261" s="161">
        <f t="shared" si="13"/>
        <v>0</v>
      </c>
      <c r="R261" s="162">
        <f>IF(N261="nio",0,IF(N261&gt;0,VLOOKUP(G261,'3-Productie normen'!A:P,VLOOKUP(N261,'3-Productie normen'!S:T,2,FALSE),FALSE)))</f>
        <v>0</v>
      </c>
      <c r="S261" s="162">
        <f t="shared" si="14"/>
        <v>0</v>
      </c>
      <c r="T261" s="163" t="str">
        <f>VLOOKUP(G261,'3-Productie normen'!A:P,12,FALSE)</f>
        <v>L</v>
      </c>
      <c r="U261" s="163"/>
      <c r="W261" s="131">
        <f t="shared" si="15"/>
        <v>4100</v>
      </c>
    </row>
    <row r="262" spans="1:23" ht="14.1" customHeight="1">
      <c r="A262" s="144">
        <v>262</v>
      </c>
      <c r="B262" s="157" t="s">
        <v>263</v>
      </c>
      <c r="C262" s="157" t="s">
        <v>263</v>
      </c>
      <c r="D262" s="558" t="s">
        <v>266</v>
      </c>
      <c r="E262" s="623">
        <v>6</v>
      </c>
      <c r="F262" s="172" t="s">
        <v>395</v>
      </c>
      <c r="G262" s="130" t="s">
        <v>276</v>
      </c>
      <c r="H262" s="172" t="s">
        <v>285</v>
      </c>
      <c r="I262" s="172">
        <v>56</v>
      </c>
      <c r="J262" s="509">
        <v>1</v>
      </c>
      <c r="K262" s="509">
        <v>1</v>
      </c>
      <c r="L262" s="509">
        <v>1</v>
      </c>
      <c r="M262" s="509">
        <v>1</v>
      </c>
      <c r="N262" s="160">
        <v>100</v>
      </c>
      <c r="O262" s="160"/>
      <c r="P262" s="161" t="e">
        <f t="shared" si="12"/>
        <v>#DIV/0!</v>
      </c>
      <c r="Q262" s="161">
        <f t="shared" si="13"/>
        <v>0</v>
      </c>
      <c r="R262" s="162">
        <f>IF(N262="nio",0,IF(N262&gt;0,VLOOKUP(G262,'3-Productie normen'!A:P,VLOOKUP(N262,'3-Productie normen'!S:T,2,FALSE),FALSE)))</f>
        <v>0</v>
      </c>
      <c r="S262" s="162">
        <f t="shared" si="14"/>
        <v>0</v>
      </c>
      <c r="T262" s="163" t="str">
        <f>VLOOKUP(G262,'3-Productie normen'!A:P,12,FALSE)</f>
        <v>L</v>
      </c>
      <c r="U262" s="163"/>
      <c r="W262" s="131">
        <f t="shared" si="15"/>
        <v>5600</v>
      </c>
    </row>
    <row r="263" spans="1:23" ht="14.1" customHeight="1">
      <c r="A263" s="144">
        <v>263</v>
      </c>
      <c r="B263" s="157" t="s">
        <v>263</v>
      </c>
      <c r="C263" s="157" t="s">
        <v>263</v>
      </c>
      <c r="D263" s="558" t="s">
        <v>266</v>
      </c>
      <c r="E263" s="623">
        <v>7</v>
      </c>
      <c r="F263" s="172" t="s">
        <v>395</v>
      </c>
      <c r="G263" s="130" t="s">
        <v>276</v>
      </c>
      <c r="H263" s="172" t="s">
        <v>285</v>
      </c>
      <c r="I263" s="172">
        <v>56</v>
      </c>
      <c r="J263" s="509">
        <v>1</v>
      </c>
      <c r="K263" s="509">
        <v>1</v>
      </c>
      <c r="L263" s="509">
        <v>1</v>
      </c>
      <c r="M263" s="509">
        <v>1</v>
      </c>
      <c r="N263" s="160">
        <v>100</v>
      </c>
      <c r="O263" s="160"/>
      <c r="P263" s="161" t="e">
        <f t="shared" si="12"/>
        <v>#DIV/0!</v>
      </c>
      <c r="Q263" s="161">
        <f t="shared" si="13"/>
        <v>0</v>
      </c>
      <c r="R263" s="162">
        <f>IF(N263="nio",0,IF(N263&gt;0,VLOOKUP(G263,'3-Productie normen'!A:P,VLOOKUP(N263,'3-Productie normen'!S:T,2,FALSE),FALSE)))</f>
        <v>0</v>
      </c>
      <c r="S263" s="162">
        <f t="shared" si="14"/>
        <v>0</v>
      </c>
      <c r="T263" s="163" t="str">
        <f>VLOOKUP(G263,'3-Productie normen'!A:P,12,FALSE)</f>
        <v>L</v>
      </c>
      <c r="U263" s="163"/>
      <c r="W263" s="131">
        <f t="shared" si="15"/>
        <v>5600</v>
      </c>
    </row>
    <row r="264" spans="1:23" ht="14.1" customHeight="1">
      <c r="A264" s="144">
        <v>264</v>
      </c>
      <c r="B264" s="157" t="s">
        <v>263</v>
      </c>
      <c r="C264" s="157" t="s">
        <v>263</v>
      </c>
      <c r="D264" s="558" t="s">
        <v>266</v>
      </c>
      <c r="E264" s="623"/>
      <c r="F264" s="172" t="s">
        <v>326</v>
      </c>
      <c r="G264" s="172" t="s">
        <v>229</v>
      </c>
      <c r="H264" s="172" t="s">
        <v>390</v>
      </c>
      <c r="I264" s="172">
        <v>28</v>
      </c>
      <c r="J264" s="509">
        <v>1</v>
      </c>
      <c r="K264" s="509">
        <v>1</v>
      </c>
      <c r="L264" s="509">
        <v>1</v>
      </c>
      <c r="M264" s="509">
        <v>1</v>
      </c>
      <c r="N264" s="160">
        <v>200</v>
      </c>
      <c r="O264" s="160"/>
      <c r="P264" s="161" t="e">
        <f t="shared" si="12"/>
        <v>#DIV/0!</v>
      </c>
      <c r="Q264" s="161">
        <f t="shared" si="13"/>
        <v>0</v>
      </c>
      <c r="R264" s="162">
        <f>IF(N264="nio",0,IF(N264&gt;0,VLOOKUP(G264,'3-Productie normen'!A:P,VLOOKUP(N264,'3-Productie normen'!S:T,2,FALSE),FALSE)))</f>
        <v>0</v>
      </c>
      <c r="S264" s="162">
        <f t="shared" si="14"/>
        <v>0</v>
      </c>
      <c r="T264" s="163" t="str">
        <f>VLOOKUP(G264,'3-Productie normen'!A:P,12,FALSE)</f>
        <v>V</v>
      </c>
      <c r="U264" s="163"/>
      <c r="W264" s="131">
        <f t="shared" si="15"/>
        <v>5600</v>
      </c>
    </row>
    <row r="265" spans="1:23" ht="14.1" customHeight="1">
      <c r="A265" s="144">
        <v>265</v>
      </c>
      <c r="B265" s="157" t="s">
        <v>263</v>
      </c>
      <c r="C265" s="157" t="s">
        <v>263</v>
      </c>
      <c r="D265" s="558" t="s">
        <v>266</v>
      </c>
      <c r="E265" s="623">
        <v>8</v>
      </c>
      <c r="F265" s="172" t="s">
        <v>395</v>
      </c>
      <c r="G265" s="130" t="s">
        <v>276</v>
      </c>
      <c r="H265" s="172" t="s">
        <v>285</v>
      </c>
      <c r="I265" s="172">
        <v>56</v>
      </c>
      <c r="J265" s="509">
        <v>1</v>
      </c>
      <c r="K265" s="509">
        <v>1</v>
      </c>
      <c r="L265" s="509">
        <v>1</v>
      </c>
      <c r="M265" s="509">
        <v>1</v>
      </c>
      <c r="N265" s="160">
        <v>100</v>
      </c>
      <c r="O265" s="160"/>
      <c r="P265" s="161" t="e">
        <f t="shared" si="12"/>
        <v>#DIV/0!</v>
      </c>
      <c r="Q265" s="161">
        <f t="shared" si="13"/>
        <v>0</v>
      </c>
      <c r="R265" s="162">
        <f>IF(N265="nio",0,IF(N265&gt;0,VLOOKUP(G265,'3-Productie normen'!A:P,VLOOKUP(N265,'3-Productie normen'!S:T,2,FALSE),FALSE)))</f>
        <v>0</v>
      </c>
      <c r="S265" s="162">
        <f t="shared" si="14"/>
        <v>0</v>
      </c>
      <c r="T265" s="163" t="str">
        <f>VLOOKUP(G265,'3-Productie normen'!A:P,12,FALSE)</f>
        <v>L</v>
      </c>
      <c r="U265" s="163"/>
      <c r="W265" s="131">
        <f t="shared" si="15"/>
        <v>5600</v>
      </c>
    </row>
    <row r="266" spans="1:23" ht="14.1" customHeight="1">
      <c r="A266" s="144">
        <v>266</v>
      </c>
      <c r="B266" s="157" t="s">
        <v>263</v>
      </c>
      <c r="C266" s="157" t="s">
        <v>263</v>
      </c>
      <c r="D266" s="558" t="s">
        <v>266</v>
      </c>
      <c r="E266" s="623">
        <v>9</v>
      </c>
      <c r="F266" s="172" t="s">
        <v>471</v>
      </c>
      <c r="G266" s="172" t="s">
        <v>281</v>
      </c>
      <c r="H266" s="172" t="s">
        <v>387</v>
      </c>
      <c r="I266" s="172">
        <v>24</v>
      </c>
      <c r="J266" s="509">
        <v>1</v>
      </c>
      <c r="K266" s="509">
        <v>1</v>
      </c>
      <c r="L266" s="509">
        <v>1</v>
      </c>
      <c r="M266" s="509">
        <v>1</v>
      </c>
      <c r="N266" s="160">
        <v>200</v>
      </c>
      <c r="O266" s="160"/>
      <c r="P266" s="161" t="e">
        <f t="shared" ref="P266:P329" si="16">IF(N266="nio",0,IF(N266&gt;0,N266*I266/R266,0))*J266</f>
        <v>#DIV/0!</v>
      </c>
      <c r="Q266" s="161">
        <f t="shared" ref="Q266:Q329" si="17">IF(O266&gt;0,O266*I266/S266,0)*K266</f>
        <v>0</v>
      </c>
      <c r="R266" s="162">
        <f>IF(N266="nio",0,IF(N266&gt;0,VLOOKUP(G266,'3-Productie normen'!A:P,VLOOKUP(N266,'3-Productie normen'!S:T,2,FALSE),FALSE)))</f>
        <v>0</v>
      </c>
      <c r="S266" s="162">
        <f t="shared" ref="S266:S329" si="18">IF(O266&gt;0,R266*$S$8,0)</f>
        <v>0</v>
      </c>
      <c r="T266" s="163" t="str">
        <f>VLOOKUP(G266,'3-Productie normen'!A:P,12,FALSE)</f>
        <v>V</v>
      </c>
      <c r="U266" s="163"/>
      <c r="W266" s="131">
        <f t="shared" ref="W266:W329" si="19">SUM(N266:O266)*I266</f>
        <v>4800</v>
      </c>
    </row>
    <row r="267" spans="1:23" ht="14.1" customHeight="1">
      <c r="A267" s="144">
        <v>267</v>
      </c>
      <c r="B267" s="157" t="s">
        <v>263</v>
      </c>
      <c r="C267" s="157" t="s">
        <v>263</v>
      </c>
      <c r="D267" s="558" t="s">
        <v>266</v>
      </c>
      <c r="E267" s="623">
        <v>9</v>
      </c>
      <c r="F267" s="172" t="s">
        <v>388</v>
      </c>
      <c r="G267" s="172" t="s">
        <v>228</v>
      </c>
      <c r="H267" s="172" t="s">
        <v>387</v>
      </c>
      <c r="I267" s="172">
        <v>7.3</v>
      </c>
      <c r="J267" s="509">
        <v>1</v>
      </c>
      <c r="K267" s="509">
        <v>1</v>
      </c>
      <c r="L267" s="509">
        <v>1</v>
      </c>
      <c r="M267" s="509">
        <v>1</v>
      </c>
      <c r="N267" s="160">
        <v>100</v>
      </c>
      <c r="O267" s="160"/>
      <c r="P267" s="161" t="e">
        <f t="shared" si="16"/>
        <v>#DIV/0!</v>
      </c>
      <c r="Q267" s="161">
        <f t="shared" si="17"/>
        <v>0</v>
      </c>
      <c r="R267" s="162">
        <f>IF(N267="nio",0,IF(N267&gt;0,VLOOKUP(G267,'3-Productie normen'!A:P,VLOOKUP(N267,'3-Productie normen'!S:T,2,FALSE),FALSE)))</f>
        <v>0</v>
      </c>
      <c r="S267" s="162">
        <f t="shared" si="18"/>
        <v>0</v>
      </c>
      <c r="T267" s="163" t="str">
        <f>VLOOKUP(G267,'3-Productie normen'!A:P,12,FALSE)</f>
        <v>B</v>
      </c>
      <c r="U267" s="163"/>
      <c r="W267" s="131">
        <f t="shared" si="19"/>
        <v>730</v>
      </c>
    </row>
    <row r="268" spans="1:23" ht="14.1" customHeight="1">
      <c r="A268" s="144">
        <v>268</v>
      </c>
      <c r="B268" s="157" t="s">
        <v>263</v>
      </c>
      <c r="C268" s="157" t="s">
        <v>263</v>
      </c>
      <c r="D268" s="558" t="s">
        <v>266</v>
      </c>
      <c r="E268" s="623">
        <v>9</v>
      </c>
      <c r="F268" s="172" t="s">
        <v>389</v>
      </c>
      <c r="G268" s="157" t="s">
        <v>228</v>
      </c>
      <c r="H268" s="172" t="s">
        <v>387</v>
      </c>
      <c r="I268" s="172">
        <v>18.8</v>
      </c>
      <c r="J268" s="509">
        <v>1</v>
      </c>
      <c r="K268" s="509">
        <v>1</v>
      </c>
      <c r="L268" s="509">
        <v>1</v>
      </c>
      <c r="M268" s="509">
        <v>1</v>
      </c>
      <c r="N268" s="160">
        <v>100</v>
      </c>
      <c r="O268" s="160"/>
      <c r="P268" s="161" t="e">
        <f t="shared" si="16"/>
        <v>#DIV/0!</v>
      </c>
      <c r="Q268" s="161">
        <f t="shared" si="17"/>
        <v>0</v>
      </c>
      <c r="R268" s="162">
        <f>IF(N268="nio",0,IF(N268&gt;0,VLOOKUP(G268,'3-Productie normen'!A:P,VLOOKUP(N268,'3-Productie normen'!S:T,2,FALSE),FALSE)))</f>
        <v>0</v>
      </c>
      <c r="S268" s="162">
        <f t="shared" si="18"/>
        <v>0</v>
      </c>
      <c r="T268" s="163" t="str">
        <f>VLOOKUP(G268,'3-Productie normen'!A:P,12,FALSE)</f>
        <v>B</v>
      </c>
      <c r="U268" s="163"/>
      <c r="W268" s="131">
        <f t="shared" si="19"/>
        <v>1880</v>
      </c>
    </row>
    <row r="269" spans="1:23" ht="14.1" customHeight="1">
      <c r="A269" s="144">
        <v>269</v>
      </c>
      <c r="B269" s="157" t="s">
        <v>263</v>
      </c>
      <c r="C269" s="157" t="s">
        <v>263</v>
      </c>
      <c r="D269" s="558" t="s">
        <v>266</v>
      </c>
      <c r="E269" s="623">
        <v>10</v>
      </c>
      <c r="F269" s="172" t="s">
        <v>386</v>
      </c>
      <c r="G269" s="172" t="s">
        <v>228</v>
      </c>
      <c r="H269" s="172" t="s">
        <v>285</v>
      </c>
      <c r="I269" s="172">
        <v>33.6</v>
      </c>
      <c r="J269" s="509">
        <v>1</v>
      </c>
      <c r="K269" s="509">
        <v>1</v>
      </c>
      <c r="L269" s="509">
        <v>1</v>
      </c>
      <c r="M269" s="509">
        <v>1</v>
      </c>
      <c r="N269" s="160">
        <v>100</v>
      </c>
      <c r="O269" s="160"/>
      <c r="P269" s="161" t="e">
        <f t="shared" si="16"/>
        <v>#DIV/0!</v>
      </c>
      <c r="Q269" s="161">
        <f t="shared" si="17"/>
        <v>0</v>
      </c>
      <c r="R269" s="162">
        <f>IF(N269="nio",0,IF(N269&gt;0,VLOOKUP(G269,'3-Productie normen'!A:P,VLOOKUP(N269,'3-Productie normen'!S:T,2,FALSE),FALSE)))</f>
        <v>0</v>
      </c>
      <c r="S269" s="162">
        <f t="shared" si="18"/>
        <v>0</v>
      </c>
      <c r="T269" s="163" t="str">
        <f>VLOOKUP(G269,'3-Productie normen'!A:P,12,FALSE)</f>
        <v>B</v>
      </c>
      <c r="U269" s="163"/>
      <c r="W269" s="131">
        <f t="shared" si="19"/>
        <v>3360</v>
      </c>
    </row>
    <row r="270" spans="1:23" ht="14.1" customHeight="1">
      <c r="A270" s="144">
        <v>270</v>
      </c>
      <c r="B270" s="157" t="s">
        <v>263</v>
      </c>
      <c r="C270" s="157" t="s">
        <v>263</v>
      </c>
      <c r="D270" s="558" t="s">
        <v>266</v>
      </c>
      <c r="E270" s="623"/>
      <c r="F270" s="172" t="s">
        <v>323</v>
      </c>
      <c r="G270" s="172" t="s">
        <v>274</v>
      </c>
      <c r="H270" s="172" t="s">
        <v>285</v>
      </c>
      <c r="I270" s="172">
        <v>9.3000000000000007</v>
      </c>
      <c r="J270" s="509">
        <v>1</v>
      </c>
      <c r="K270" s="509">
        <v>1</v>
      </c>
      <c r="L270" s="509">
        <v>1</v>
      </c>
      <c r="M270" s="509">
        <v>1</v>
      </c>
      <c r="N270" s="160">
        <v>40</v>
      </c>
      <c r="O270" s="160"/>
      <c r="P270" s="161" t="e">
        <f t="shared" si="16"/>
        <v>#DIV/0!</v>
      </c>
      <c r="Q270" s="161">
        <f t="shared" si="17"/>
        <v>0</v>
      </c>
      <c r="R270" s="162">
        <f>IF(N270="nio",0,IF(N270&gt;0,VLOOKUP(G270,'3-Productie normen'!A:P,VLOOKUP(N270,'3-Productie normen'!S:T,2,FALSE),FALSE)))</f>
        <v>0</v>
      </c>
      <c r="S270" s="162">
        <f t="shared" si="18"/>
        <v>0</v>
      </c>
      <c r="T270" s="163" t="str">
        <f>VLOOKUP(G270,'3-Productie normen'!A:P,12,FALSE)</f>
        <v>V</v>
      </c>
      <c r="U270" s="163"/>
      <c r="W270" s="131">
        <f t="shared" si="19"/>
        <v>372</v>
      </c>
    </row>
    <row r="271" spans="1:23" ht="14.1" customHeight="1">
      <c r="A271" s="144">
        <v>271</v>
      </c>
      <c r="B271" s="157" t="s">
        <v>263</v>
      </c>
      <c r="C271" s="157" t="s">
        <v>263</v>
      </c>
      <c r="D271" s="558" t="s">
        <v>266</v>
      </c>
      <c r="E271" s="623">
        <v>11</v>
      </c>
      <c r="F271" s="172" t="s">
        <v>385</v>
      </c>
      <c r="G271" s="172" t="s">
        <v>228</v>
      </c>
      <c r="H271" s="172" t="s">
        <v>337</v>
      </c>
      <c r="I271" s="172">
        <v>20.2</v>
      </c>
      <c r="J271" s="509">
        <v>1</v>
      </c>
      <c r="K271" s="509">
        <v>1</v>
      </c>
      <c r="L271" s="509">
        <v>1</v>
      </c>
      <c r="M271" s="509">
        <v>1</v>
      </c>
      <c r="N271" s="160">
        <v>100</v>
      </c>
      <c r="O271" s="160"/>
      <c r="P271" s="161" t="e">
        <f t="shared" si="16"/>
        <v>#DIV/0!</v>
      </c>
      <c r="Q271" s="161">
        <f t="shared" si="17"/>
        <v>0</v>
      </c>
      <c r="R271" s="162">
        <f>IF(N271="nio",0,IF(N271&gt;0,VLOOKUP(G271,'3-Productie normen'!A:P,VLOOKUP(N271,'3-Productie normen'!S:T,2,FALSE),FALSE)))</f>
        <v>0</v>
      </c>
      <c r="S271" s="162">
        <f t="shared" si="18"/>
        <v>0</v>
      </c>
      <c r="T271" s="163" t="str">
        <f>VLOOKUP(G271,'3-Productie normen'!A:P,12,FALSE)</f>
        <v>B</v>
      </c>
      <c r="U271" s="163"/>
      <c r="W271" s="131">
        <f t="shared" si="19"/>
        <v>2020</v>
      </c>
    </row>
    <row r="272" spans="1:23" ht="14.1" customHeight="1">
      <c r="A272" s="144">
        <v>272</v>
      </c>
      <c r="B272" s="157" t="s">
        <v>263</v>
      </c>
      <c r="C272" s="157" t="s">
        <v>263</v>
      </c>
      <c r="D272" s="558" t="s">
        <v>266</v>
      </c>
      <c r="E272" s="623"/>
      <c r="F272" s="172" t="s">
        <v>326</v>
      </c>
      <c r="G272" s="172" t="s">
        <v>229</v>
      </c>
      <c r="H272" s="172" t="s">
        <v>285</v>
      </c>
      <c r="I272" s="172">
        <v>24.1</v>
      </c>
      <c r="J272" s="509">
        <v>1</v>
      </c>
      <c r="K272" s="509">
        <v>1</v>
      </c>
      <c r="L272" s="509">
        <v>1</v>
      </c>
      <c r="M272" s="509">
        <v>1</v>
      </c>
      <c r="N272" s="160">
        <v>200</v>
      </c>
      <c r="O272" s="160"/>
      <c r="P272" s="161" t="e">
        <f t="shared" si="16"/>
        <v>#DIV/0!</v>
      </c>
      <c r="Q272" s="161">
        <f t="shared" si="17"/>
        <v>0</v>
      </c>
      <c r="R272" s="162">
        <f>IF(N272="nio",0,IF(N272&gt;0,VLOOKUP(G272,'3-Productie normen'!A:P,VLOOKUP(N272,'3-Productie normen'!S:T,2,FALSE),FALSE)))</f>
        <v>0</v>
      </c>
      <c r="S272" s="162">
        <f t="shared" si="18"/>
        <v>0</v>
      </c>
      <c r="T272" s="163" t="str">
        <f>VLOOKUP(G272,'3-Productie normen'!A:P,12,FALSE)</f>
        <v>V</v>
      </c>
      <c r="U272" s="163"/>
      <c r="W272" s="131">
        <f t="shared" si="19"/>
        <v>4820</v>
      </c>
    </row>
    <row r="273" spans="1:23" ht="14.1" customHeight="1">
      <c r="A273" s="144">
        <v>273</v>
      </c>
      <c r="B273" s="157" t="s">
        <v>263</v>
      </c>
      <c r="C273" s="157" t="s">
        <v>263</v>
      </c>
      <c r="D273" s="558" t="s">
        <v>266</v>
      </c>
      <c r="E273" s="623">
        <v>12</v>
      </c>
      <c r="F273" s="172" t="s">
        <v>348</v>
      </c>
      <c r="G273" s="172" t="s">
        <v>228</v>
      </c>
      <c r="H273" s="172" t="s">
        <v>337</v>
      </c>
      <c r="I273" s="172">
        <v>26.9</v>
      </c>
      <c r="J273" s="509">
        <v>1</v>
      </c>
      <c r="K273" s="509">
        <v>1</v>
      </c>
      <c r="L273" s="509">
        <v>1</v>
      </c>
      <c r="M273" s="509">
        <v>1</v>
      </c>
      <c r="N273" s="160">
        <v>100</v>
      </c>
      <c r="O273" s="160"/>
      <c r="P273" s="161" t="e">
        <f t="shared" si="16"/>
        <v>#DIV/0!</v>
      </c>
      <c r="Q273" s="161">
        <f t="shared" si="17"/>
        <v>0</v>
      </c>
      <c r="R273" s="162">
        <f>IF(N273="nio",0,IF(N273&gt;0,VLOOKUP(G273,'3-Productie normen'!A:P,VLOOKUP(N273,'3-Productie normen'!S:T,2,FALSE),FALSE)))</f>
        <v>0</v>
      </c>
      <c r="S273" s="162">
        <f t="shared" si="18"/>
        <v>0</v>
      </c>
      <c r="T273" s="163" t="str">
        <f>VLOOKUP(G273,'3-Productie normen'!A:P,12,FALSE)</f>
        <v>B</v>
      </c>
      <c r="U273" s="163"/>
      <c r="W273" s="131">
        <f t="shared" si="19"/>
        <v>2690</v>
      </c>
    </row>
    <row r="274" spans="1:23" ht="14.1" customHeight="1">
      <c r="A274" s="144">
        <v>274</v>
      </c>
      <c r="B274" s="157" t="s">
        <v>263</v>
      </c>
      <c r="C274" s="157" t="s">
        <v>263</v>
      </c>
      <c r="D274" s="558" t="s">
        <v>266</v>
      </c>
      <c r="E274" s="623">
        <v>13</v>
      </c>
      <c r="F274" s="172" t="s">
        <v>348</v>
      </c>
      <c r="G274" s="172" t="s">
        <v>228</v>
      </c>
      <c r="H274" s="172" t="s">
        <v>337</v>
      </c>
      <c r="I274" s="172">
        <v>26.9</v>
      </c>
      <c r="J274" s="509">
        <v>1</v>
      </c>
      <c r="K274" s="509">
        <v>1</v>
      </c>
      <c r="L274" s="509">
        <v>1</v>
      </c>
      <c r="M274" s="509">
        <v>1</v>
      </c>
      <c r="N274" s="160">
        <v>100</v>
      </c>
      <c r="O274" s="160"/>
      <c r="P274" s="161" t="e">
        <f t="shared" si="16"/>
        <v>#DIV/0!</v>
      </c>
      <c r="Q274" s="161">
        <f t="shared" si="17"/>
        <v>0</v>
      </c>
      <c r="R274" s="162">
        <f>IF(N274="nio",0,IF(N274&gt;0,VLOOKUP(G274,'3-Productie normen'!A:P,VLOOKUP(N274,'3-Productie normen'!S:T,2,FALSE),FALSE)))</f>
        <v>0</v>
      </c>
      <c r="S274" s="162">
        <f t="shared" si="18"/>
        <v>0</v>
      </c>
      <c r="T274" s="163" t="str">
        <f>VLOOKUP(G274,'3-Productie normen'!A:P,12,FALSE)</f>
        <v>B</v>
      </c>
      <c r="U274" s="163"/>
      <c r="W274" s="131">
        <f t="shared" si="19"/>
        <v>2690</v>
      </c>
    </row>
    <row r="275" spans="1:23" ht="14.1" customHeight="1">
      <c r="A275" s="144">
        <v>275</v>
      </c>
      <c r="B275" s="157" t="s">
        <v>263</v>
      </c>
      <c r="C275" s="157" t="s">
        <v>263</v>
      </c>
      <c r="D275" s="558" t="s">
        <v>266</v>
      </c>
      <c r="E275" s="623">
        <v>14</v>
      </c>
      <c r="F275" s="172" t="s">
        <v>384</v>
      </c>
      <c r="G275" s="172" t="s">
        <v>228</v>
      </c>
      <c r="H275" s="172" t="s">
        <v>285</v>
      </c>
      <c r="I275" s="172">
        <v>39.9</v>
      </c>
      <c r="J275" s="509">
        <v>1</v>
      </c>
      <c r="K275" s="509">
        <v>1</v>
      </c>
      <c r="L275" s="509">
        <v>1</v>
      </c>
      <c r="M275" s="509">
        <v>1</v>
      </c>
      <c r="N275" s="160">
        <v>100</v>
      </c>
      <c r="O275" s="160"/>
      <c r="P275" s="161" t="e">
        <f t="shared" si="16"/>
        <v>#DIV/0!</v>
      </c>
      <c r="Q275" s="161">
        <f t="shared" si="17"/>
        <v>0</v>
      </c>
      <c r="R275" s="162">
        <f>IF(N275="nio",0,IF(N275&gt;0,VLOOKUP(G275,'3-Productie normen'!A:P,VLOOKUP(N275,'3-Productie normen'!S:T,2,FALSE),FALSE)))</f>
        <v>0</v>
      </c>
      <c r="S275" s="162">
        <f t="shared" si="18"/>
        <v>0</v>
      </c>
      <c r="T275" s="163" t="str">
        <f>VLOOKUP(G275,'3-Productie normen'!A:P,12,FALSE)</f>
        <v>B</v>
      </c>
      <c r="U275" s="163"/>
      <c r="W275" s="131">
        <f t="shared" si="19"/>
        <v>3990</v>
      </c>
    </row>
    <row r="276" spans="1:23" ht="14.1" customHeight="1">
      <c r="A276" s="144">
        <v>276</v>
      </c>
      <c r="B276" s="157" t="s">
        <v>263</v>
      </c>
      <c r="C276" s="157" t="s">
        <v>263</v>
      </c>
      <c r="D276" s="558" t="s">
        <v>266</v>
      </c>
      <c r="E276" s="623"/>
      <c r="F276" s="172" t="s">
        <v>346</v>
      </c>
      <c r="G276" s="157" t="s">
        <v>17</v>
      </c>
      <c r="H276" s="172" t="s">
        <v>310</v>
      </c>
      <c r="I276" s="172">
        <v>6</v>
      </c>
      <c r="J276" s="509">
        <v>1</v>
      </c>
      <c r="K276" s="509">
        <v>1</v>
      </c>
      <c r="L276" s="509">
        <v>1</v>
      </c>
      <c r="M276" s="509">
        <v>1</v>
      </c>
      <c r="N276" s="160">
        <v>200</v>
      </c>
      <c r="O276" s="160">
        <v>200</v>
      </c>
      <c r="P276" s="161" t="e">
        <f t="shared" si="16"/>
        <v>#DIV/0!</v>
      </c>
      <c r="Q276" s="161" t="e">
        <f t="shared" si="17"/>
        <v>#DIV/0!</v>
      </c>
      <c r="R276" s="162">
        <f>IF(N276="nio",0,IF(N276&gt;0,VLOOKUP(G276,'3-Productie normen'!A:P,VLOOKUP(N276,'3-Productie normen'!S:T,2,FALSE),FALSE)))</f>
        <v>0</v>
      </c>
      <c r="S276" s="162">
        <f t="shared" si="18"/>
        <v>0</v>
      </c>
      <c r="T276" s="163" t="str">
        <f>VLOOKUP(G276,'3-Productie normen'!A:P,12,FALSE)</f>
        <v>S</v>
      </c>
      <c r="U276" s="163"/>
      <c r="W276" s="131">
        <f t="shared" si="19"/>
        <v>2400</v>
      </c>
    </row>
    <row r="277" spans="1:23" ht="14.1" customHeight="1">
      <c r="A277" s="144">
        <v>277</v>
      </c>
      <c r="B277" s="157" t="s">
        <v>263</v>
      </c>
      <c r="C277" s="157" t="s">
        <v>263</v>
      </c>
      <c r="D277" s="558" t="s">
        <v>266</v>
      </c>
      <c r="E277" s="623"/>
      <c r="F277" s="172" t="s">
        <v>345</v>
      </c>
      <c r="G277" s="172" t="s">
        <v>17</v>
      </c>
      <c r="H277" s="172" t="s">
        <v>310</v>
      </c>
      <c r="I277" s="172">
        <v>6</v>
      </c>
      <c r="J277" s="509">
        <v>1</v>
      </c>
      <c r="K277" s="509">
        <v>1</v>
      </c>
      <c r="L277" s="509">
        <v>1</v>
      </c>
      <c r="M277" s="509">
        <v>1</v>
      </c>
      <c r="N277" s="160">
        <v>200</v>
      </c>
      <c r="O277" s="160">
        <v>200</v>
      </c>
      <c r="P277" s="161" t="e">
        <f t="shared" si="16"/>
        <v>#DIV/0!</v>
      </c>
      <c r="Q277" s="161" t="e">
        <f t="shared" si="17"/>
        <v>#DIV/0!</v>
      </c>
      <c r="R277" s="162">
        <f>IF(N277="nio",0,IF(N277&gt;0,VLOOKUP(G277,'3-Productie normen'!A:P,VLOOKUP(N277,'3-Productie normen'!S:T,2,FALSE),FALSE)))</f>
        <v>0</v>
      </c>
      <c r="S277" s="162">
        <f t="shared" si="18"/>
        <v>0</v>
      </c>
      <c r="T277" s="163" t="str">
        <f>VLOOKUP(G277,'3-Productie normen'!A:P,12,FALSE)</f>
        <v>S</v>
      </c>
      <c r="U277" s="163"/>
      <c r="W277" s="131">
        <f t="shared" si="19"/>
        <v>2400</v>
      </c>
    </row>
    <row r="278" spans="1:23" ht="14.1" customHeight="1">
      <c r="A278" s="144">
        <v>278</v>
      </c>
      <c r="B278" s="157" t="s">
        <v>263</v>
      </c>
      <c r="C278" s="157" t="s">
        <v>263</v>
      </c>
      <c r="D278" s="558" t="s">
        <v>266</v>
      </c>
      <c r="E278" s="623"/>
      <c r="F278" s="172" t="s">
        <v>344</v>
      </c>
      <c r="G278" s="172" t="s">
        <v>229</v>
      </c>
      <c r="H278" s="172" t="s">
        <v>285</v>
      </c>
      <c r="I278" s="172">
        <v>16</v>
      </c>
      <c r="J278" s="509">
        <v>1</v>
      </c>
      <c r="K278" s="509">
        <v>1</v>
      </c>
      <c r="L278" s="509">
        <v>1</v>
      </c>
      <c r="M278" s="509">
        <v>1</v>
      </c>
      <c r="N278" s="160">
        <v>200</v>
      </c>
      <c r="O278" s="160"/>
      <c r="P278" s="161" t="e">
        <f t="shared" si="16"/>
        <v>#DIV/0!</v>
      </c>
      <c r="Q278" s="161">
        <f t="shared" si="17"/>
        <v>0</v>
      </c>
      <c r="R278" s="162">
        <f>IF(N278="nio",0,IF(N278&gt;0,VLOOKUP(G278,'3-Productie normen'!A:P,VLOOKUP(N278,'3-Productie normen'!S:T,2,FALSE),FALSE)))</f>
        <v>0</v>
      </c>
      <c r="S278" s="162">
        <f t="shared" si="18"/>
        <v>0</v>
      </c>
      <c r="T278" s="163" t="str">
        <f>VLOOKUP(G278,'3-Productie normen'!A:P,12,FALSE)</f>
        <v>V</v>
      </c>
      <c r="U278" s="163"/>
      <c r="W278" s="131">
        <f t="shared" si="19"/>
        <v>3200</v>
      </c>
    </row>
    <row r="279" spans="1:23" ht="14.1" customHeight="1">
      <c r="A279" s="144">
        <v>279</v>
      </c>
      <c r="B279" s="157" t="s">
        <v>263</v>
      </c>
      <c r="C279" s="157" t="s">
        <v>263</v>
      </c>
      <c r="D279" s="558" t="s">
        <v>266</v>
      </c>
      <c r="E279" s="623">
        <v>32</v>
      </c>
      <c r="F279" s="172" t="s">
        <v>382</v>
      </c>
      <c r="G279" s="130" t="s">
        <v>228</v>
      </c>
      <c r="H279" s="172" t="s">
        <v>285</v>
      </c>
      <c r="I279" s="578">
        <v>128</v>
      </c>
      <c r="J279" s="509">
        <v>1</v>
      </c>
      <c r="K279" s="509">
        <v>1</v>
      </c>
      <c r="L279" s="509">
        <v>1</v>
      </c>
      <c r="M279" s="509">
        <v>1</v>
      </c>
      <c r="N279" s="629">
        <v>100</v>
      </c>
      <c r="O279" s="160"/>
      <c r="P279" s="161" t="e">
        <f t="shared" si="16"/>
        <v>#DIV/0!</v>
      </c>
      <c r="Q279" s="161">
        <f t="shared" si="17"/>
        <v>0</v>
      </c>
      <c r="R279" s="162">
        <f>IF(N279="nio",0,IF(N279&gt;0,VLOOKUP(G279,'3-Productie normen'!A:P,VLOOKUP(N279,'3-Productie normen'!S:T,2,FALSE),FALSE)))</f>
        <v>0</v>
      </c>
      <c r="S279" s="162">
        <f t="shared" si="18"/>
        <v>0</v>
      </c>
      <c r="T279" s="163" t="str">
        <f>VLOOKUP(G279,'3-Productie normen'!A:P,12,FALSE)</f>
        <v>B</v>
      </c>
      <c r="U279" s="163"/>
      <c r="W279" s="131">
        <f t="shared" si="19"/>
        <v>12800</v>
      </c>
    </row>
    <row r="280" spans="1:23" ht="14.1" customHeight="1">
      <c r="A280" s="144">
        <v>280</v>
      </c>
      <c r="B280" s="157" t="s">
        <v>263</v>
      </c>
      <c r="C280" s="157" t="s">
        <v>263</v>
      </c>
      <c r="D280" s="558" t="s">
        <v>266</v>
      </c>
      <c r="E280" s="623"/>
      <c r="F280" s="172" t="s">
        <v>383</v>
      </c>
      <c r="G280" s="130" t="s">
        <v>229</v>
      </c>
      <c r="H280" s="172" t="s">
        <v>310</v>
      </c>
      <c r="I280" s="578">
        <v>537.79999999999995</v>
      </c>
      <c r="J280" s="509">
        <v>1</v>
      </c>
      <c r="K280" s="509">
        <v>1</v>
      </c>
      <c r="L280" s="509">
        <v>1</v>
      </c>
      <c r="M280" s="509">
        <v>1</v>
      </c>
      <c r="N280" s="629">
        <v>200</v>
      </c>
      <c r="O280" s="160"/>
      <c r="P280" s="161" t="e">
        <f t="shared" si="16"/>
        <v>#DIV/0!</v>
      </c>
      <c r="Q280" s="161">
        <f t="shared" si="17"/>
        <v>0</v>
      </c>
      <c r="R280" s="162">
        <f>IF(N280="nio",0,IF(N280&gt;0,VLOOKUP(G280,'3-Productie normen'!A:P,VLOOKUP(N280,'3-Productie normen'!S:T,2,FALSE),FALSE)))</f>
        <v>0</v>
      </c>
      <c r="S280" s="162">
        <f t="shared" si="18"/>
        <v>0</v>
      </c>
      <c r="T280" s="163" t="str">
        <f>VLOOKUP(G280,'3-Productie normen'!A:P,12,FALSE)</f>
        <v>V</v>
      </c>
      <c r="U280" s="163"/>
      <c r="W280" s="131">
        <f t="shared" si="19"/>
        <v>107559.99999999999</v>
      </c>
    </row>
    <row r="281" spans="1:23" ht="14.1" customHeight="1">
      <c r="A281" s="144">
        <v>281</v>
      </c>
      <c r="B281" s="157" t="s">
        <v>263</v>
      </c>
      <c r="C281" s="157" t="s">
        <v>263</v>
      </c>
      <c r="D281" s="558">
        <v>1</v>
      </c>
      <c r="E281" s="623">
        <v>101</v>
      </c>
      <c r="F281" s="172" t="s">
        <v>424</v>
      </c>
      <c r="G281" s="130" t="s">
        <v>276</v>
      </c>
      <c r="H281" s="172" t="s">
        <v>285</v>
      </c>
      <c r="I281" s="172">
        <v>56</v>
      </c>
      <c r="J281" s="509">
        <v>1</v>
      </c>
      <c r="K281" s="509">
        <v>1</v>
      </c>
      <c r="L281" s="509">
        <v>1</v>
      </c>
      <c r="M281" s="509">
        <v>1</v>
      </c>
      <c r="N281" s="160">
        <v>100</v>
      </c>
      <c r="O281" s="160"/>
      <c r="P281" s="161" t="e">
        <f t="shared" si="16"/>
        <v>#DIV/0!</v>
      </c>
      <c r="Q281" s="161">
        <f t="shared" si="17"/>
        <v>0</v>
      </c>
      <c r="R281" s="162">
        <f>IF(N281="nio",0,IF(N281&gt;0,VLOOKUP(G281,'3-Productie normen'!A:P,VLOOKUP(N281,'3-Productie normen'!S:T,2,FALSE),FALSE)))</f>
        <v>0</v>
      </c>
      <c r="S281" s="162">
        <f t="shared" si="18"/>
        <v>0</v>
      </c>
      <c r="T281" s="163" t="str">
        <f>VLOOKUP(G281,'3-Productie normen'!A:P,12,FALSE)</f>
        <v>L</v>
      </c>
      <c r="U281" s="163"/>
      <c r="W281" s="131">
        <f t="shared" si="19"/>
        <v>5600</v>
      </c>
    </row>
    <row r="282" spans="1:23" ht="14.1" customHeight="1">
      <c r="A282" s="144">
        <v>282</v>
      </c>
      <c r="B282" s="157" t="s">
        <v>263</v>
      </c>
      <c r="C282" s="157" t="s">
        <v>263</v>
      </c>
      <c r="D282" s="558">
        <v>1</v>
      </c>
      <c r="E282" s="623">
        <v>102</v>
      </c>
      <c r="F282" s="172" t="s">
        <v>424</v>
      </c>
      <c r="G282" s="130" t="s">
        <v>276</v>
      </c>
      <c r="H282" s="172" t="s">
        <v>285</v>
      </c>
      <c r="I282" s="172">
        <v>56</v>
      </c>
      <c r="J282" s="509">
        <v>1</v>
      </c>
      <c r="K282" s="509">
        <v>1</v>
      </c>
      <c r="L282" s="509">
        <v>1</v>
      </c>
      <c r="M282" s="509">
        <v>1</v>
      </c>
      <c r="N282" s="160">
        <v>100</v>
      </c>
      <c r="O282" s="160"/>
      <c r="P282" s="161" t="e">
        <f t="shared" si="16"/>
        <v>#DIV/0!</v>
      </c>
      <c r="Q282" s="161">
        <f t="shared" si="17"/>
        <v>0</v>
      </c>
      <c r="R282" s="162">
        <f>IF(N282="nio",0,IF(N282&gt;0,VLOOKUP(G282,'3-Productie normen'!A:P,VLOOKUP(N282,'3-Productie normen'!S:T,2,FALSE),FALSE)))</f>
        <v>0</v>
      </c>
      <c r="S282" s="162">
        <f t="shared" si="18"/>
        <v>0</v>
      </c>
      <c r="T282" s="163" t="str">
        <f>VLOOKUP(G282,'3-Productie normen'!A:P,12,FALSE)</f>
        <v>L</v>
      </c>
      <c r="U282" s="163"/>
      <c r="W282" s="131">
        <f t="shared" si="19"/>
        <v>5600</v>
      </c>
    </row>
    <row r="283" spans="1:23" ht="14.1" customHeight="1">
      <c r="A283" s="144">
        <v>283</v>
      </c>
      <c r="B283" s="157" t="s">
        <v>263</v>
      </c>
      <c r="C283" s="157" t="s">
        <v>263</v>
      </c>
      <c r="D283" s="558">
        <v>1</v>
      </c>
      <c r="E283" s="623">
        <v>103</v>
      </c>
      <c r="F283" s="172" t="s">
        <v>424</v>
      </c>
      <c r="G283" s="130" t="s">
        <v>276</v>
      </c>
      <c r="H283" s="172" t="s">
        <v>285</v>
      </c>
      <c r="I283" s="172">
        <v>56</v>
      </c>
      <c r="J283" s="509">
        <v>1</v>
      </c>
      <c r="K283" s="509">
        <v>1</v>
      </c>
      <c r="L283" s="509">
        <v>1</v>
      </c>
      <c r="M283" s="509">
        <v>1</v>
      </c>
      <c r="N283" s="160">
        <v>100</v>
      </c>
      <c r="O283" s="160"/>
      <c r="P283" s="161" t="e">
        <f t="shared" si="16"/>
        <v>#DIV/0!</v>
      </c>
      <c r="Q283" s="161">
        <f t="shared" si="17"/>
        <v>0</v>
      </c>
      <c r="R283" s="162">
        <f>IF(N283="nio",0,IF(N283&gt;0,VLOOKUP(G283,'3-Productie normen'!A:P,VLOOKUP(N283,'3-Productie normen'!S:T,2,FALSE),FALSE)))</f>
        <v>0</v>
      </c>
      <c r="S283" s="162">
        <f t="shared" si="18"/>
        <v>0</v>
      </c>
      <c r="T283" s="163" t="str">
        <f>VLOOKUP(G283,'3-Productie normen'!A:P,12,FALSE)</f>
        <v>L</v>
      </c>
      <c r="U283" s="163"/>
      <c r="W283" s="131">
        <f t="shared" si="19"/>
        <v>5600</v>
      </c>
    </row>
    <row r="284" spans="1:23" ht="14.1" customHeight="1">
      <c r="A284" s="144">
        <v>284</v>
      </c>
      <c r="B284" s="157" t="s">
        <v>263</v>
      </c>
      <c r="C284" s="157" t="s">
        <v>263</v>
      </c>
      <c r="D284" s="558">
        <v>1</v>
      </c>
      <c r="E284" s="623">
        <v>104</v>
      </c>
      <c r="F284" s="172" t="s">
        <v>472</v>
      </c>
      <c r="G284" s="172" t="s">
        <v>228</v>
      </c>
      <c r="H284" s="172" t="s">
        <v>285</v>
      </c>
      <c r="I284" s="172">
        <v>48</v>
      </c>
      <c r="J284" s="509">
        <v>1</v>
      </c>
      <c r="K284" s="509">
        <v>1</v>
      </c>
      <c r="L284" s="509">
        <v>1</v>
      </c>
      <c r="M284" s="509">
        <v>1</v>
      </c>
      <c r="N284" s="160">
        <v>100</v>
      </c>
      <c r="O284" s="160"/>
      <c r="P284" s="161" t="e">
        <f t="shared" si="16"/>
        <v>#DIV/0!</v>
      </c>
      <c r="Q284" s="161">
        <f t="shared" si="17"/>
        <v>0</v>
      </c>
      <c r="R284" s="162">
        <f>IF(N284="nio",0,IF(N284&gt;0,VLOOKUP(G284,'3-Productie normen'!A:P,VLOOKUP(N284,'3-Productie normen'!S:T,2,FALSE),FALSE)))</f>
        <v>0</v>
      </c>
      <c r="S284" s="162">
        <f t="shared" si="18"/>
        <v>0</v>
      </c>
      <c r="T284" s="163" t="str">
        <f>VLOOKUP(G284,'3-Productie normen'!A:P,12,FALSE)</f>
        <v>B</v>
      </c>
      <c r="U284" s="163"/>
      <c r="W284" s="131">
        <f t="shared" si="19"/>
        <v>4800</v>
      </c>
    </row>
    <row r="285" spans="1:23" ht="14.1" customHeight="1">
      <c r="A285" s="144">
        <v>285</v>
      </c>
      <c r="B285" s="157" t="s">
        <v>263</v>
      </c>
      <c r="C285" s="157" t="s">
        <v>263</v>
      </c>
      <c r="D285" s="558">
        <v>1</v>
      </c>
      <c r="E285" s="623">
        <v>105</v>
      </c>
      <c r="F285" s="172" t="s">
        <v>473</v>
      </c>
      <c r="G285" s="130" t="s">
        <v>228</v>
      </c>
      <c r="H285" s="172" t="s">
        <v>285</v>
      </c>
      <c r="I285" s="578">
        <v>16</v>
      </c>
      <c r="J285" s="509">
        <v>1</v>
      </c>
      <c r="K285" s="509">
        <v>1</v>
      </c>
      <c r="L285" s="509">
        <v>1</v>
      </c>
      <c r="M285" s="509">
        <v>1</v>
      </c>
      <c r="N285" s="629">
        <v>100</v>
      </c>
      <c r="O285" s="160"/>
      <c r="P285" s="161" t="e">
        <f t="shared" si="16"/>
        <v>#DIV/0!</v>
      </c>
      <c r="Q285" s="161">
        <f t="shared" si="17"/>
        <v>0</v>
      </c>
      <c r="R285" s="162">
        <f>IF(N285="nio",0,IF(N285&gt;0,VLOOKUP(G285,'3-Productie normen'!A:P,VLOOKUP(N285,'3-Productie normen'!S:T,2,FALSE),FALSE)))</f>
        <v>0</v>
      </c>
      <c r="S285" s="162">
        <f t="shared" si="18"/>
        <v>0</v>
      </c>
      <c r="T285" s="163" t="str">
        <f>VLOOKUP(G285,'3-Productie normen'!A:P,12,FALSE)</f>
        <v>B</v>
      </c>
      <c r="U285" s="163"/>
      <c r="W285" s="131">
        <f t="shared" si="19"/>
        <v>1600</v>
      </c>
    </row>
    <row r="286" spans="1:23" ht="14.1" customHeight="1">
      <c r="A286" s="144">
        <v>286</v>
      </c>
      <c r="B286" s="157" t="s">
        <v>263</v>
      </c>
      <c r="C286" s="157" t="s">
        <v>263</v>
      </c>
      <c r="D286" s="558">
        <v>1</v>
      </c>
      <c r="E286" s="623">
        <v>106</v>
      </c>
      <c r="F286" s="172" t="s">
        <v>359</v>
      </c>
      <c r="G286" s="172" t="s">
        <v>228</v>
      </c>
      <c r="H286" s="172" t="s">
        <v>285</v>
      </c>
      <c r="I286" s="172">
        <v>16</v>
      </c>
      <c r="J286" s="509">
        <v>1</v>
      </c>
      <c r="K286" s="509">
        <v>1</v>
      </c>
      <c r="L286" s="509">
        <v>1</v>
      </c>
      <c r="M286" s="509">
        <v>1</v>
      </c>
      <c r="N286" s="160">
        <v>100</v>
      </c>
      <c r="O286" s="160"/>
      <c r="P286" s="161" t="e">
        <f t="shared" si="16"/>
        <v>#DIV/0!</v>
      </c>
      <c r="Q286" s="161">
        <f t="shared" si="17"/>
        <v>0</v>
      </c>
      <c r="R286" s="162">
        <f>IF(N286="nio",0,IF(N286&gt;0,VLOOKUP(G286,'3-Productie normen'!A:P,VLOOKUP(N286,'3-Productie normen'!S:T,2,FALSE),FALSE)))</f>
        <v>0</v>
      </c>
      <c r="S286" s="162">
        <f t="shared" si="18"/>
        <v>0</v>
      </c>
      <c r="T286" s="163" t="str">
        <f>VLOOKUP(G286,'3-Productie normen'!A:P,12,FALSE)</f>
        <v>B</v>
      </c>
      <c r="U286" s="163"/>
      <c r="W286" s="131">
        <f t="shared" si="19"/>
        <v>1600</v>
      </c>
    </row>
    <row r="287" spans="1:23" ht="14.1" customHeight="1">
      <c r="A287" s="144">
        <v>287</v>
      </c>
      <c r="B287" s="157" t="s">
        <v>263</v>
      </c>
      <c r="C287" s="157" t="s">
        <v>263</v>
      </c>
      <c r="D287" s="558">
        <v>1</v>
      </c>
      <c r="E287" s="623">
        <v>107</v>
      </c>
      <c r="F287" s="172" t="s">
        <v>395</v>
      </c>
      <c r="G287" s="130" t="s">
        <v>276</v>
      </c>
      <c r="H287" s="172" t="s">
        <v>285</v>
      </c>
      <c r="I287" s="172">
        <v>56</v>
      </c>
      <c r="J287" s="509">
        <v>1</v>
      </c>
      <c r="K287" s="509">
        <v>1</v>
      </c>
      <c r="L287" s="509">
        <v>1</v>
      </c>
      <c r="M287" s="509">
        <v>1</v>
      </c>
      <c r="N287" s="160">
        <v>100</v>
      </c>
      <c r="O287" s="160"/>
      <c r="P287" s="161" t="e">
        <f t="shared" si="16"/>
        <v>#DIV/0!</v>
      </c>
      <c r="Q287" s="161">
        <f t="shared" si="17"/>
        <v>0</v>
      </c>
      <c r="R287" s="162">
        <f>IF(N287="nio",0,IF(N287&gt;0,VLOOKUP(G287,'3-Productie normen'!A:P,VLOOKUP(N287,'3-Productie normen'!S:T,2,FALSE),FALSE)))</f>
        <v>0</v>
      </c>
      <c r="S287" s="162">
        <f t="shared" si="18"/>
        <v>0</v>
      </c>
      <c r="T287" s="163" t="str">
        <f>VLOOKUP(G287,'3-Productie normen'!A:P,12,FALSE)</f>
        <v>L</v>
      </c>
      <c r="U287" s="163"/>
      <c r="W287" s="131">
        <f t="shared" si="19"/>
        <v>5600</v>
      </c>
    </row>
    <row r="288" spans="1:23" ht="14.1" customHeight="1">
      <c r="A288" s="144">
        <v>288</v>
      </c>
      <c r="B288" s="157" t="s">
        <v>263</v>
      </c>
      <c r="C288" s="157" t="s">
        <v>263</v>
      </c>
      <c r="D288" s="558">
        <v>1</v>
      </c>
      <c r="E288" s="623">
        <v>108</v>
      </c>
      <c r="F288" s="172" t="s">
        <v>395</v>
      </c>
      <c r="G288" s="130" t="s">
        <v>276</v>
      </c>
      <c r="H288" s="172" t="s">
        <v>285</v>
      </c>
      <c r="I288" s="578">
        <v>56</v>
      </c>
      <c r="J288" s="509">
        <v>1</v>
      </c>
      <c r="K288" s="509">
        <v>1</v>
      </c>
      <c r="L288" s="509">
        <v>1</v>
      </c>
      <c r="M288" s="509">
        <v>1</v>
      </c>
      <c r="N288" s="629">
        <v>100</v>
      </c>
      <c r="O288" s="160"/>
      <c r="P288" s="161" t="e">
        <f t="shared" si="16"/>
        <v>#DIV/0!</v>
      </c>
      <c r="Q288" s="161">
        <f t="shared" si="17"/>
        <v>0</v>
      </c>
      <c r="R288" s="162">
        <f>IF(N288="nio",0,IF(N288&gt;0,VLOOKUP(G288,'3-Productie normen'!A:P,VLOOKUP(N288,'3-Productie normen'!S:T,2,FALSE),FALSE)))</f>
        <v>0</v>
      </c>
      <c r="S288" s="162">
        <f t="shared" si="18"/>
        <v>0</v>
      </c>
      <c r="T288" s="163" t="str">
        <f>VLOOKUP(G288,'3-Productie normen'!A:P,12,FALSE)</f>
        <v>L</v>
      </c>
      <c r="U288" s="163"/>
      <c r="W288" s="131">
        <f t="shared" si="19"/>
        <v>5600</v>
      </c>
    </row>
    <row r="289" spans="1:23" ht="14.1" customHeight="1">
      <c r="A289" s="144">
        <v>289</v>
      </c>
      <c r="B289" s="157" t="s">
        <v>263</v>
      </c>
      <c r="C289" s="157" t="s">
        <v>263</v>
      </c>
      <c r="D289" s="558">
        <v>1</v>
      </c>
      <c r="E289" s="623"/>
      <c r="F289" s="172" t="s">
        <v>326</v>
      </c>
      <c r="G289" s="130" t="s">
        <v>229</v>
      </c>
      <c r="H289" s="172" t="s">
        <v>390</v>
      </c>
      <c r="I289" s="578">
        <v>28</v>
      </c>
      <c r="J289" s="509">
        <v>1</v>
      </c>
      <c r="K289" s="509">
        <v>1</v>
      </c>
      <c r="L289" s="509">
        <v>1</v>
      </c>
      <c r="M289" s="509">
        <v>1</v>
      </c>
      <c r="N289" s="629">
        <v>200</v>
      </c>
      <c r="O289" s="160"/>
      <c r="P289" s="161" t="e">
        <f t="shared" si="16"/>
        <v>#DIV/0!</v>
      </c>
      <c r="Q289" s="161">
        <f t="shared" si="17"/>
        <v>0</v>
      </c>
      <c r="R289" s="162">
        <f>IF(N289="nio",0,IF(N289&gt;0,VLOOKUP(G289,'3-Productie normen'!A:P,VLOOKUP(N289,'3-Productie normen'!S:T,2,FALSE),FALSE)))</f>
        <v>0</v>
      </c>
      <c r="S289" s="162">
        <f t="shared" si="18"/>
        <v>0</v>
      </c>
      <c r="T289" s="163" t="str">
        <f>VLOOKUP(G289,'3-Productie normen'!A:P,12,FALSE)</f>
        <v>V</v>
      </c>
      <c r="U289" s="163"/>
      <c r="W289" s="131">
        <f t="shared" si="19"/>
        <v>5600</v>
      </c>
    </row>
    <row r="290" spans="1:23" ht="14.1" customHeight="1">
      <c r="A290" s="144">
        <v>290</v>
      </c>
      <c r="B290" s="157" t="s">
        <v>263</v>
      </c>
      <c r="C290" s="157" t="s">
        <v>263</v>
      </c>
      <c r="D290" s="558">
        <v>1</v>
      </c>
      <c r="E290" s="623">
        <v>109</v>
      </c>
      <c r="F290" s="172" t="s">
        <v>395</v>
      </c>
      <c r="G290" s="130" t="s">
        <v>276</v>
      </c>
      <c r="H290" s="172" t="s">
        <v>285</v>
      </c>
      <c r="I290" s="172">
        <v>56</v>
      </c>
      <c r="J290" s="509">
        <v>1</v>
      </c>
      <c r="K290" s="509">
        <v>1</v>
      </c>
      <c r="L290" s="509">
        <v>1</v>
      </c>
      <c r="M290" s="509">
        <v>1</v>
      </c>
      <c r="N290" s="160">
        <v>100</v>
      </c>
      <c r="O290" s="160"/>
      <c r="P290" s="161" t="e">
        <f t="shared" si="16"/>
        <v>#DIV/0!</v>
      </c>
      <c r="Q290" s="161">
        <f t="shared" si="17"/>
        <v>0</v>
      </c>
      <c r="R290" s="162">
        <f>IF(N290="nio",0,IF(N290&gt;0,VLOOKUP(G290,'3-Productie normen'!A:P,VLOOKUP(N290,'3-Productie normen'!S:T,2,FALSE),FALSE)))</f>
        <v>0</v>
      </c>
      <c r="S290" s="162">
        <f t="shared" si="18"/>
        <v>0</v>
      </c>
      <c r="T290" s="163" t="str">
        <f>VLOOKUP(G290,'3-Productie normen'!A:P,12,FALSE)</f>
        <v>L</v>
      </c>
      <c r="U290" s="163"/>
      <c r="W290" s="131">
        <f t="shared" si="19"/>
        <v>5600</v>
      </c>
    </row>
    <row r="291" spans="1:23" ht="14.1" customHeight="1">
      <c r="A291" s="144">
        <v>291</v>
      </c>
      <c r="B291" s="157" t="s">
        <v>263</v>
      </c>
      <c r="C291" s="157" t="s">
        <v>263</v>
      </c>
      <c r="D291" s="558">
        <v>1</v>
      </c>
      <c r="E291" s="623">
        <v>110</v>
      </c>
      <c r="F291" s="172" t="s">
        <v>401</v>
      </c>
      <c r="G291" s="157" t="s">
        <v>228</v>
      </c>
      <c r="H291" s="172" t="s">
        <v>387</v>
      </c>
      <c r="I291" s="172">
        <v>28</v>
      </c>
      <c r="J291" s="509">
        <v>1</v>
      </c>
      <c r="K291" s="509">
        <v>1</v>
      </c>
      <c r="L291" s="509">
        <v>1</v>
      </c>
      <c r="M291" s="509">
        <v>1</v>
      </c>
      <c r="N291" s="160">
        <v>100</v>
      </c>
      <c r="O291" s="160"/>
      <c r="P291" s="161" t="e">
        <f t="shared" si="16"/>
        <v>#DIV/0!</v>
      </c>
      <c r="Q291" s="161">
        <f t="shared" si="17"/>
        <v>0</v>
      </c>
      <c r="R291" s="162">
        <f>IF(N291="nio",0,IF(N291&gt;0,VLOOKUP(G291,'3-Productie normen'!A:P,VLOOKUP(N291,'3-Productie normen'!S:T,2,FALSE),FALSE)))</f>
        <v>0</v>
      </c>
      <c r="S291" s="162">
        <f t="shared" si="18"/>
        <v>0</v>
      </c>
      <c r="T291" s="163" t="str">
        <f>VLOOKUP(G291,'3-Productie normen'!A:P,12,FALSE)</f>
        <v>B</v>
      </c>
      <c r="U291" s="163"/>
      <c r="W291" s="131">
        <f t="shared" si="19"/>
        <v>2800</v>
      </c>
    </row>
    <row r="292" spans="1:23" ht="14.1" customHeight="1">
      <c r="A292" s="144">
        <v>292</v>
      </c>
      <c r="B292" s="157" t="s">
        <v>263</v>
      </c>
      <c r="C292" s="157" t="s">
        <v>263</v>
      </c>
      <c r="D292" s="558">
        <v>1</v>
      </c>
      <c r="E292" s="623"/>
      <c r="F292" s="172" t="s">
        <v>402</v>
      </c>
      <c r="G292" s="157" t="s">
        <v>274</v>
      </c>
      <c r="H292" s="172" t="s">
        <v>285</v>
      </c>
      <c r="I292" s="172">
        <v>12</v>
      </c>
      <c r="J292" s="509">
        <v>1</v>
      </c>
      <c r="K292" s="509">
        <v>1</v>
      </c>
      <c r="L292" s="509">
        <v>1</v>
      </c>
      <c r="M292" s="509">
        <v>1</v>
      </c>
      <c r="N292" s="160">
        <v>40</v>
      </c>
      <c r="O292" s="160"/>
      <c r="P292" s="161" t="e">
        <f t="shared" si="16"/>
        <v>#DIV/0!</v>
      </c>
      <c r="Q292" s="161">
        <f t="shared" si="17"/>
        <v>0</v>
      </c>
      <c r="R292" s="162">
        <f>IF(N292="nio",0,IF(N292&gt;0,VLOOKUP(G292,'3-Productie normen'!A:P,VLOOKUP(N292,'3-Productie normen'!S:T,2,FALSE),FALSE)))</f>
        <v>0</v>
      </c>
      <c r="S292" s="162">
        <f t="shared" si="18"/>
        <v>0</v>
      </c>
      <c r="T292" s="163" t="str">
        <f>VLOOKUP(G292,'3-Productie normen'!A:P,12,FALSE)</f>
        <v>V</v>
      </c>
      <c r="U292" s="163"/>
      <c r="W292" s="131">
        <f t="shared" si="19"/>
        <v>480</v>
      </c>
    </row>
    <row r="293" spans="1:23" ht="14.1" customHeight="1">
      <c r="A293" s="144">
        <v>293</v>
      </c>
      <c r="B293" s="157" t="s">
        <v>263</v>
      </c>
      <c r="C293" s="157" t="s">
        <v>263</v>
      </c>
      <c r="D293" s="558">
        <v>1</v>
      </c>
      <c r="E293" s="623"/>
      <c r="F293" s="172" t="s">
        <v>474</v>
      </c>
      <c r="G293" s="130" t="s">
        <v>228</v>
      </c>
      <c r="H293" s="172" t="s">
        <v>387</v>
      </c>
      <c r="I293" s="578">
        <v>20</v>
      </c>
      <c r="J293" s="509">
        <v>1</v>
      </c>
      <c r="K293" s="509">
        <v>1</v>
      </c>
      <c r="L293" s="509">
        <v>1</v>
      </c>
      <c r="M293" s="509">
        <v>1</v>
      </c>
      <c r="N293" s="629">
        <v>100</v>
      </c>
      <c r="O293" s="160"/>
      <c r="P293" s="161" t="e">
        <f t="shared" si="16"/>
        <v>#DIV/0!</v>
      </c>
      <c r="Q293" s="161">
        <f t="shared" si="17"/>
        <v>0</v>
      </c>
      <c r="R293" s="162">
        <f>IF(N293="nio",0,IF(N293&gt;0,VLOOKUP(G293,'3-Productie normen'!A:P,VLOOKUP(N293,'3-Productie normen'!S:T,2,FALSE),FALSE)))</f>
        <v>0</v>
      </c>
      <c r="S293" s="162">
        <f t="shared" si="18"/>
        <v>0</v>
      </c>
      <c r="T293" s="163" t="str">
        <f>VLOOKUP(G293,'3-Productie normen'!A:P,12,FALSE)</f>
        <v>B</v>
      </c>
      <c r="U293" s="163"/>
      <c r="W293" s="131">
        <f t="shared" si="19"/>
        <v>2000</v>
      </c>
    </row>
    <row r="294" spans="1:23" ht="14.1" customHeight="1">
      <c r="A294" s="144">
        <v>294</v>
      </c>
      <c r="B294" s="157" t="s">
        <v>263</v>
      </c>
      <c r="C294" s="157" t="s">
        <v>263</v>
      </c>
      <c r="D294" s="558">
        <v>1</v>
      </c>
      <c r="E294" s="623"/>
      <c r="F294" s="172" t="s">
        <v>391</v>
      </c>
      <c r="G294" s="172" t="s">
        <v>229</v>
      </c>
      <c r="H294" s="172" t="s">
        <v>285</v>
      </c>
      <c r="I294" s="172">
        <v>190</v>
      </c>
      <c r="J294" s="509">
        <v>1</v>
      </c>
      <c r="K294" s="509">
        <v>1</v>
      </c>
      <c r="L294" s="509">
        <v>1</v>
      </c>
      <c r="M294" s="509">
        <v>1</v>
      </c>
      <c r="N294" s="160">
        <v>200</v>
      </c>
      <c r="O294" s="160"/>
      <c r="P294" s="161" t="e">
        <f t="shared" si="16"/>
        <v>#DIV/0!</v>
      </c>
      <c r="Q294" s="161">
        <f t="shared" si="17"/>
        <v>0</v>
      </c>
      <c r="R294" s="162">
        <f>IF(N294="nio",0,IF(N294&gt;0,VLOOKUP(G294,'3-Productie normen'!A:P,VLOOKUP(N294,'3-Productie normen'!S:T,2,FALSE),FALSE)))</f>
        <v>0</v>
      </c>
      <c r="S294" s="162">
        <f t="shared" si="18"/>
        <v>0</v>
      </c>
      <c r="T294" s="163" t="str">
        <f>VLOOKUP(G294,'3-Productie normen'!A:P,12,FALSE)</f>
        <v>V</v>
      </c>
      <c r="U294" s="163"/>
      <c r="W294" s="131">
        <f t="shared" si="19"/>
        <v>38000</v>
      </c>
    </row>
    <row r="295" spans="1:23" ht="14.1" customHeight="1">
      <c r="A295" s="144">
        <v>295</v>
      </c>
      <c r="B295" s="157" t="s">
        <v>263</v>
      </c>
      <c r="C295" s="157" t="s">
        <v>263</v>
      </c>
      <c r="D295" s="558">
        <v>1</v>
      </c>
      <c r="E295" s="623">
        <v>113</v>
      </c>
      <c r="F295" s="172" t="s">
        <v>424</v>
      </c>
      <c r="G295" s="130" t="s">
        <v>276</v>
      </c>
      <c r="H295" s="172" t="s">
        <v>285</v>
      </c>
      <c r="I295" s="172">
        <v>56</v>
      </c>
      <c r="J295" s="509">
        <v>1</v>
      </c>
      <c r="K295" s="509">
        <v>1</v>
      </c>
      <c r="L295" s="509">
        <v>1</v>
      </c>
      <c r="M295" s="509">
        <v>1</v>
      </c>
      <c r="N295" s="160">
        <v>100</v>
      </c>
      <c r="O295" s="160"/>
      <c r="P295" s="161" t="e">
        <f t="shared" si="16"/>
        <v>#DIV/0!</v>
      </c>
      <c r="Q295" s="161">
        <f t="shared" si="17"/>
        <v>0</v>
      </c>
      <c r="R295" s="162">
        <f>IF(N295="nio",0,IF(N295&gt;0,VLOOKUP(G295,'3-Productie normen'!A:P,VLOOKUP(N295,'3-Productie normen'!S:T,2,FALSE),FALSE)))</f>
        <v>0</v>
      </c>
      <c r="S295" s="162">
        <f t="shared" si="18"/>
        <v>0</v>
      </c>
      <c r="T295" s="163" t="str">
        <f>VLOOKUP(G295,'3-Productie normen'!A:P,12,FALSE)</f>
        <v>L</v>
      </c>
      <c r="U295" s="163"/>
      <c r="W295" s="131">
        <f t="shared" si="19"/>
        <v>5600</v>
      </c>
    </row>
    <row r="296" spans="1:23" ht="14.1" customHeight="1">
      <c r="A296" s="144">
        <v>296</v>
      </c>
      <c r="B296" s="157" t="s">
        <v>263</v>
      </c>
      <c r="C296" s="157" t="s">
        <v>263</v>
      </c>
      <c r="D296" s="558">
        <v>1</v>
      </c>
      <c r="E296" s="623"/>
      <c r="F296" s="172" t="s">
        <v>326</v>
      </c>
      <c r="G296" s="130" t="s">
        <v>229</v>
      </c>
      <c r="H296" s="172" t="s">
        <v>390</v>
      </c>
      <c r="I296" s="578">
        <v>28</v>
      </c>
      <c r="J296" s="509">
        <v>1</v>
      </c>
      <c r="K296" s="509">
        <v>1</v>
      </c>
      <c r="L296" s="509">
        <v>1</v>
      </c>
      <c r="M296" s="509">
        <v>1</v>
      </c>
      <c r="N296" s="629">
        <v>200</v>
      </c>
      <c r="O296" s="160"/>
      <c r="P296" s="161" t="e">
        <f t="shared" si="16"/>
        <v>#DIV/0!</v>
      </c>
      <c r="Q296" s="161">
        <f t="shared" si="17"/>
        <v>0</v>
      </c>
      <c r="R296" s="162">
        <f>IF(N296="nio",0,IF(N296&gt;0,VLOOKUP(G296,'3-Productie normen'!A:P,VLOOKUP(N296,'3-Productie normen'!S:T,2,FALSE),FALSE)))</f>
        <v>0</v>
      </c>
      <c r="S296" s="162">
        <f t="shared" si="18"/>
        <v>0</v>
      </c>
      <c r="T296" s="163" t="str">
        <f>VLOOKUP(G296,'3-Productie normen'!A:P,12,FALSE)</f>
        <v>V</v>
      </c>
      <c r="U296" s="163"/>
      <c r="W296" s="131">
        <f t="shared" si="19"/>
        <v>5600</v>
      </c>
    </row>
    <row r="297" spans="1:23" ht="14.1" customHeight="1">
      <c r="A297" s="144">
        <v>297</v>
      </c>
      <c r="B297" s="157" t="s">
        <v>263</v>
      </c>
      <c r="C297" s="157" t="s">
        <v>263</v>
      </c>
      <c r="D297" s="558">
        <v>1</v>
      </c>
      <c r="E297" s="623">
        <v>114</v>
      </c>
      <c r="F297" s="172" t="s">
        <v>403</v>
      </c>
      <c r="G297" s="172" t="s">
        <v>228</v>
      </c>
      <c r="H297" s="172" t="s">
        <v>475</v>
      </c>
      <c r="I297" s="172">
        <v>28</v>
      </c>
      <c r="J297" s="509">
        <v>1</v>
      </c>
      <c r="K297" s="509">
        <v>1</v>
      </c>
      <c r="L297" s="509">
        <v>1</v>
      </c>
      <c r="M297" s="509">
        <v>1</v>
      </c>
      <c r="N297" s="160">
        <v>100</v>
      </c>
      <c r="O297" s="160"/>
      <c r="P297" s="161" t="e">
        <f t="shared" si="16"/>
        <v>#DIV/0!</v>
      </c>
      <c r="Q297" s="161">
        <f t="shared" si="17"/>
        <v>0</v>
      </c>
      <c r="R297" s="162">
        <f>IF(N297="nio",0,IF(N297&gt;0,VLOOKUP(G297,'3-Productie normen'!A:P,VLOOKUP(N297,'3-Productie normen'!S:T,2,FALSE),FALSE)))</f>
        <v>0</v>
      </c>
      <c r="S297" s="162">
        <f t="shared" si="18"/>
        <v>0</v>
      </c>
      <c r="T297" s="163" t="str">
        <f>VLOOKUP(G297,'3-Productie normen'!A:P,12,FALSE)</f>
        <v>B</v>
      </c>
      <c r="U297" s="163"/>
      <c r="W297" s="131">
        <f t="shared" si="19"/>
        <v>2800</v>
      </c>
    </row>
    <row r="298" spans="1:23" ht="14.1" customHeight="1">
      <c r="A298" s="144">
        <v>298</v>
      </c>
      <c r="B298" s="157" t="s">
        <v>263</v>
      </c>
      <c r="C298" s="157" t="s">
        <v>263</v>
      </c>
      <c r="D298" s="558">
        <v>1</v>
      </c>
      <c r="E298" s="623">
        <v>115</v>
      </c>
      <c r="F298" s="172" t="s">
        <v>403</v>
      </c>
      <c r="G298" s="172" t="s">
        <v>476</v>
      </c>
      <c r="H298" s="172" t="s">
        <v>337</v>
      </c>
      <c r="I298" s="172">
        <v>10</v>
      </c>
      <c r="J298" s="509">
        <v>1</v>
      </c>
      <c r="K298" s="509">
        <v>1</v>
      </c>
      <c r="L298" s="509">
        <v>1</v>
      </c>
      <c r="M298" s="509">
        <v>1</v>
      </c>
      <c r="N298" s="160">
        <v>100</v>
      </c>
      <c r="O298" s="160"/>
      <c r="P298" s="161" t="e">
        <f t="shared" si="16"/>
        <v>#DIV/0!</v>
      </c>
      <c r="Q298" s="161">
        <f t="shared" si="17"/>
        <v>0</v>
      </c>
      <c r="R298" s="162">
        <f>IF(N298="nio",0,IF(N298&gt;0,VLOOKUP(G298,'3-Productie normen'!A:P,VLOOKUP(N298,'3-Productie normen'!S:T,2,FALSE),FALSE)))</f>
        <v>0</v>
      </c>
      <c r="S298" s="162">
        <f t="shared" si="18"/>
        <v>0</v>
      </c>
      <c r="T298" s="163" t="str">
        <f>VLOOKUP(G298,'3-Productie normen'!A:P,12,FALSE)</f>
        <v>B</v>
      </c>
      <c r="U298" s="163"/>
      <c r="W298" s="131">
        <f t="shared" si="19"/>
        <v>1000</v>
      </c>
    </row>
    <row r="299" spans="1:23" ht="14.1" customHeight="1">
      <c r="A299" s="144">
        <v>299</v>
      </c>
      <c r="B299" s="157" t="s">
        <v>263</v>
      </c>
      <c r="C299" s="157" t="s">
        <v>263</v>
      </c>
      <c r="D299" s="558">
        <v>1</v>
      </c>
      <c r="E299" s="623">
        <v>116</v>
      </c>
      <c r="F299" s="172" t="s">
        <v>342</v>
      </c>
      <c r="G299" s="130" t="s">
        <v>274</v>
      </c>
      <c r="H299" s="172" t="s">
        <v>285</v>
      </c>
      <c r="I299" s="172">
        <v>68</v>
      </c>
      <c r="J299" s="509">
        <v>1</v>
      </c>
      <c r="K299" s="509">
        <v>1</v>
      </c>
      <c r="L299" s="509">
        <v>1</v>
      </c>
      <c r="M299" s="509">
        <v>1</v>
      </c>
      <c r="N299" s="160" t="s">
        <v>115</v>
      </c>
      <c r="O299" s="160"/>
      <c r="P299" s="161">
        <f t="shared" si="16"/>
        <v>0</v>
      </c>
      <c r="Q299" s="161">
        <f t="shared" si="17"/>
        <v>0</v>
      </c>
      <c r="R299" s="162">
        <f>IF(N299="nio",0,IF(N299&gt;0,VLOOKUP(G299,'3-Productie normen'!A:P,VLOOKUP(N299,'3-Productie normen'!S:T,2,FALSE),FALSE)))</f>
        <v>0</v>
      </c>
      <c r="S299" s="162">
        <f t="shared" si="18"/>
        <v>0</v>
      </c>
      <c r="T299" s="163" t="str">
        <f>VLOOKUP(G299,'3-Productie normen'!A:P,12,FALSE)</f>
        <v>V</v>
      </c>
      <c r="U299" s="163"/>
      <c r="W299" s="131">
        <f t="shared" si="19"/>
        <v>0</v>
      </c>
    </row>
    <row r="300" spans="1:23" ht="14.1" customHeight="1">
      <c r="A300" s="144">
        <v>300</v>
      </c>
      <c r="B300" s="157" t="s">
        <v>263</v>
      </c>
      <c r="C300" s="157" t="s">
        <v>263</v>
      </c>
      <c r="D300" s="558">
        <v>1</v>
      </c>
      <c r="E300" s="623">
        <v>124</v>
      </c>
      <c r="F300" s="172" t="s">
        <v>395</v>
      </c>
      <c r="G300" s="130" t="s">
        <v>276</v>
      </c>
      <c r="H300" s="172" t="s">
        <v>285</v>
      </c>
      <c r="I300" s="172">
        <v>86.1</v>
      </c>
      <c r="J300" s="509">
        <v>1</v>
      </c>
      <c r="K300" s="509">
        <v>1</v>
      </c>
      <c r="L300" s="509">
        <v>1</v>
      </c>
      <c r="M300" s="509">
        <v>1</v>
      </c>
      <c r="N300" s="160">
        <v>100</v>
      </c>
      <c r="O300" s="160"/>
      <c r="P300" s="161" t="e">
        <f t="shared" si="16"/>
        <v>#DIV/0!</v>
      </c>
      <c r="Q300" s="161">
        <f t="shared" si="17"/>
        <v>0</v>
      </c>
      <c r="R300" s="162">
        <f>IF(N300="nio",0,IF(N300&gt;0,VLOOKUP(G300,'3-Productie normen'!A:P,VLOOKUP(N300,'3-Productie normen'!S:T,2,FALSE),FALSE)))</f>
        <v>0</v>
      </c>
      <c r="S300" s="162">
        <f t="shared" si="18"/>
        <v>0</v>
      </c>
      <c r="T300" s="163" t="str">
        <f>VLOOKUP(G300,'3-Productie normen'!A:P,12,FALSE)</f>
        <v>L</v>
      </c>
      <c r="U300" s="163"/>
      <c r="W300" s="131">
        <f t="shared" si="19"/>
        <v>8610</v>
      </c>
    </row>
    <row r="301" spans="1:23" ht="14.1" customHeight="1">
      <c r="A301" s="144">
        <v>301</v>
      </c>
      <c r="B301" s="157" t="s">
        <v>263</v>
      </c>
      <c r="C301" s="157" t="s">
        <v>263</v>
      </c>
      <c r="D301" s="558">
        <v>1</v>
      </c>
      <c r="E301" s="623">
        <v>125</v>
      </c>
      <c r="F301" s="172" t="s">
        <v>403</v>
      </c>
      <c r="G301" s="172" t="s">
        <v>228</v>
      </c>
      <c r="H301" s="172" t="s">
        <v>337</v>
      </c>
      <c r="I301" s="172">
        <v>26.9</v>
      </c>
      <c r="J301" s="509">
        <v>1</v>
      </c>
      <c r="K301" s="509">
        <v>1</v>
      </c>
      <c r="L301" s="509">
        <v>1</v>
      </c>
      <c r="M301" s="509">
        <v>1</v>
      </c>
      <c r="N301" s="160">
        <v>100</v>
      </c>
      <c r="O301" s="160"/>
      <c r="P301" s="161" t="e">
        <f t="shared" si="16"/>
        <v>#DIV/0!</v>
      </c>
      <c r="Q301" s="161">
        <f t="shared" si="17"/>
        <v>0</v>
      </c>
      <c r="R301" s="162">
        <f>IF(N301="nio",0,IF(N301&gt;0,VLOOKUP(G301,'3-Productie normen'!A:P,VLOOKUP(N301,'3-Productie normen'!S:T,2,FALSE),FALSE)))</f>
        <v>0</v>
      </c>
      <c r="S301" s="162">
        <f t="shared" si="18"/>
        <v>0</v>
      </c>
      <c r="T301" s="163" t="str">
        <f>VLOOKUP(G301,'3-Productie normen'!A:P,12,FALSE)</f>
        <v>B</v>
      </c>
      <c r="U301" s="163"/>
      <c r="W301" s="131">
        <f t="shared" si="19"/>
        <v>2690</v>
      </c>
    </row>
    <row r="302" spans="1:23" ht="14.1" customHeight="1">
      <c r="A302" s="144">
        <v>302</v>
      </c>
      <c r="B302" s="157" t="s">
        <v>263</v>
      </c>
      <c r="C302" s="157" t="s">
        <v>263</v>
      </c>
      <c r="D302" s="558">
        <v>1</v>
      </c>
      <c r="E302" s="623"/>
      <c r="F302" s="172" t="s">
        <v>404</v>
      </c>
      <c r="G302" s="157" t="s">
        <v>274</v>
      </c>
      <c r="H302" s="172" t="s">
        <v>285</v>
      </c>
      <c r="I302" s="172">
        <v>40.700000000000003</v>
      </c>
      <c r="J302" s="509">
        <v>1</v>
      </c>
      <c r="K302" s="509">
        <v>1</v>
      </c>
      <c r="L302" s="509">
        <v>1</v>
      </c>
      <c r="M302" s="509">
        <v>1</v>
      </c>
      <c r="N302" s="160" t="s">
        <v>115</v>
      </c>
      <c r="O302" s="160"/>
      <c r="P302" s="161">
        <f t="shared" si="16"/>
        <v>0</v>
      </c>
      <c r="Q302" s="161">
        <f t="shared" si="17"/>
        <v>0</v>
      </c>
      <c r="R302" s="162">
        <f>IF(N302="nio",0,IF(N302&gt;0,VLOOKUP(G302,'3-Productie normen'!A:P,VLOOKUP(N302,'3-Productie normen'!S:T,2,FALSE),FALSE)))</f>
        <v>0</v>
      </c>
      <c r="S302" s="162">
        <f t="shared" si="18"/>
        <v>0</v>
      </c>
      <c r="T302" s="163" t="str">
        <f>VLOOKUP(G302,'3-Productie normen'!A:P,12,FALSE)</f>
        <v>V</v>
      </c>
      <c r="U302" s="163"/>
      <c r="W302" s="131">
        <f t="shared" si="19"/>
        <v>0</v>
      </c>
    </row>
    <row r="303" spans="1:23" ht="14.1" customHeight="1">
      <c r="A303" s="144">
        <v>303</v>
      </c>
      <c r="B303" s="157" t="s">
        <v>263</v>
      </c>
      <c r="C303" s="157" t="s">
        <v>263</v>
      </c>
      <c r="D303" s="558">
        <v>1</v>
      </c>
      <c r="E303" s="623"/>
      <c r="F303" s="172" t="s">
        <v>356</v>
      </c>
      <c r="G303" s="157" t="s">
        <v>274</v>
      </c>
      <c r="H303" s="172" t="s">
        <v>285</v>
      </c>
      <c r="I303" s="172">
        <v>8.4</v>
      </c>
      <c r="J303" s="509">
        <v>1</v>
      </c>
      <c r="K303" s="509">
        <v>1</v>
      </c>
      <c r="L303" s="509">
        <v>1</v>
      </c>
      <c r="M303" s="509">
        <v>1</v>
      </c>
      <c r="N303" s="160" t="s">
        <v>115</v>
      </c>
      <c r="O303" s="160"/>
      <c r="P303" s="161">
        <f t="shared" si="16"/>
        <v>0</v>
      </c>
      <c r="Q303" s="161">
        <f t="shared" si="17"/>
        <v>0</v>
      </c>
      <c r="R303" s="162">
        <f>IF(N303="nio",0,IF(N303&gt;0,VLOOKUP(G303,'3-Productie normen'!A:P,VLOOKUP(N303,'3-Productie normen'!S:T,2,FALSE),FALSE)))</f>
        <v>0</v>
      </c>
      <c r="S303" s="162">
        <f t="shared" si="18"/>
        <v>0</v>
      </c>
      <c r="T303" s="163" t="str">
        <f>VLOOKUP(G303,'3-Productie normen'!A:P,12,FALSE)</f>
        <v>V</v>
      </c>
      <c r="U303" s="163"/>
      <c r="W303" s="131">
        <f t="shared" si="19"/>
        <v>0</v>
      </c>
    </row>
    <row r="304" spans="1:23" ht="14.1" customHeight="1">
      <c r="A304" s="144">
        <v>304</v>
      </c>
      <c r="B304" s="157" t="s">
        <v>263</v>
      </c>
      <c r="C304" s="157" t="s">
        <v>263</v>
      </c>
      <c r="D304" s="558">
        <v>1</v>
      </c>
      <c r="E304" s="623">
        <v>127</v>
      </c>
      <c r="F304" s="172" t="s">
        <v>395</v>
      </c>
      <c r="G304" s="130" t="s">
        <v>276</v>
      </c>
      <c r="H304" s="172" t="s">
        <v>285</v>
      </c>
      <c r="I304" s="578">
        <v>100</v>
      </c>
      <c r="J304" s="509">
        <v>1</v>
      </c>
      <c r="K304" s="509">
        <v>1</v>
      </c>
      <c r="L304" s="509">
        <v>1</v>
      </c>
      <c r="M304" s="509">
        <v>1</v>
      </c>
      <c r="N304" s="629">
        <v>100</v>
      </c>
      <c r="O304" s="160"/>
      <c r="P304" s="161" t="e">
        <f t="shared" si="16"/>
        <v>#DIV/0!</v>
      </c>
      <c r="Q304" s="161">
        <f t="shared" si="17"/>
        <v>0</v>
      </c>
      <c r="R304" s="162">
        <f>IF(N304="nio",0,IF(N304&gt;0,VLOOKUP(G304,'3-Productie normen'!A:P,VLOOKUP(N304,'3-Productie normen'!S:T,2,FALSE),FALSE)))</f>
        <v>0</v>
      </c>
      <c r="S304" s="162">
        <f t="shared" si="18"/>
        <v>0</v>
      </c>
      <c r="T304" s="163" t="str">
        <f>VLOOKUP(G304,'3-Productie normen'!A:P,12,FALSE)</f>
        <v>L</v>
      </c>
      <c r="U304" s="163"/>
      <c r="W304" s="131">
        <f t="shared" si="19"/>
        <v>10000</v>
      </c>
    </row>
    <row r="305" spans="1:23" ht="14.1" customHeight="1">
      <c r="A305" s="144">
        <v>305</v>
      </c>
      <c r="B305" s="157" t="s">
        <v>263</v>
      </c>
      <c r="C305" s="157" t="s">
        <v>263</v>
      </c>
      <c r="D305" s="558">
        <v>1</v>
      </c>
      <c r="E305" s="623">
        <v>128</v>
      </c>
      <c r="F305" s="172" t="s">
        <v>395</v>
      </c>
      <c r="G305" s="130" t="s">
        <v>276</v>
      </c>
      <c r="H305" s="172" t="s">
        <v>285</v>
      </c>
      <c r="I305" s="172">
        <v>102</v>
      </c>
      <c r="J305" s="509">
        <v>1</v>
      </c>
      <c r="K305" s="509">
        <v>1</v>
      </c>
      <c r="L305" s="509">
        <v>1</v>
      </c>
      <c r="M305" s="509">
        <v>1</v>
      </c>
      <c r="N305" s="160">
        <v>100</v>
      </c>
      <c r="O305" s="160"/>
      <c r="P305" s="161" t="e">
        <f t="shared" si="16"/>
        <v>#DIV/0!</v>
      </c>
      <c r="Q305" s="161">
        <f t="shared" si="17"/>
        <v>0</v>
      </c>
      <c r="R305" s="162">
        <f>IF(N305="nio",0,IF(N305&gt;0,VLOOKUP(G305,'3-Productie normen'!A:P,VLOOKUP(N305,'3-Productie normen'!S:T,2,FALSE),FALSE)))</f>
        <v>0</v>
      </c>
      <c r="S305" s="162">
        <f t="shared" si="18"/>
        <v>0</v>
      </c>
      <c r="T305" s="163" t="str">
        <f>VLOOKUP(G305,'3-Productie normen'!A:P,12,FALSE)</f>
        <v>L</v>
      </c>
      <c r="U305" s="163"/>
      <c r="W305" s="131">
        <f t="shared" si="19"/>
        <v>10200</v>
      </c>
    </row>
    <row r="306" spans="1:23" ht="14.1" customHeight="1">
      <c r="A306" s="144">
        <v>306</v>
      </c>
      <c r="B306" s="157" t="s">
        <v>263</v>
      </c>
      <c r="C306" s="157" t="s">
        <v>263</v>
      </c>
      <c r="D306" s="558">
        <v>1</v>
      </c>
      <c r="E306" s="623">
        <v>129</v>
      </c>
      <c r="F306" s="172" t="s">
        <v>424</v>
      </c>
      <c r="G306" s="130" t="s">
        <v>276</v>
      </c>
      <c r="H306" s="172" t="s">
        <v>285</v>
      </c>
      <c r="I306" s="172">
        <v>56</v>
      </c>
      <c r="J306" s="509">
        <v>1</v>
      </c>
      <c r="K306" s="509">
        <v>1</v>
      </c>
      <c r="L306" s="509">
        <v>1</v>
      </c>
      <c r="M306" s="509">
        <v>1</v>
      </c>
      <c r="N306" s="160">
        <v>100</v>
      </c>
      <c r="O306" s="160"/>
      <c r="P306" s="161" t="e">
        <f t="shared" si="16"/>
        <v>#DIV/0!</v>
      </c>
      <c r="Q306" s="161">
        <f t="shared" si="17"/>
        <v>0</v>
      </c>
      <c r="R306" s="162">
        <f>IF(N306="nio",0,IF(N306&gt;0,VLOOKUP(G306,'3-Productie normen'!A:P,VLOOKUP(N306,'3-Productie normen'!S:T,2,FALSE),FALSE)))</f>
        <v>0</v>
      </c>
      <c r="S306" s="162">
        <f t="shared" si="18"/>
        <v>0</v>
      </c>
      <c r="T306" s="163" t="str">
        <f>VLOOKUP(G306,'3-Productie normen'!A:P,12,FALSE)</f>
        <v>L</v>
      </c>
      <c r="U306" s="163"/>
      <c r="W306" s="131">
        <f t="shared" si="19"/>
        <v>5600</v>
      </c>
    </row>
    <row r="307" spans="1:23" ht="14.1" customHeight="1">
      <c r="A307" s="144">
        <v>307</v>
      </c>
      <c r="B307" s="157" t="s">
        <v>263</v>
      </c>
      <c r="C307" s="157" t="s">
        <v>263</v>
      </c>
      <c r="D307" s="558">
        <v>1</v>
      </c>
      <c r="E307" s="623">
        <v>130</v>
      </c>
      <c r="F307" s="172" t="s">
        <v>424</v>
      </c>
      <c r="G307" s="130" t="s">
        <v>276</v>
      </c>
      <c r="H307" s="172" t="s">
        <v>285</v>
      </c>
      <c r="I307" s="172">
        <v>64</v>
      </c>
      <c r="J307" s="509">
        <v>1</v>
      </c>
      <c r="K307" s="509">
        <v>1</v>
      </c>
      <c r="L307" s="509">
        <v>1</v>
      </c>
      <c r="M307" s="509">
        <v>1</v>
      </c>
      <c r="N307" s="160">
        <v>100</v>
      </c>
      <c r="O307" s="160"/>
      <c r="P307" s="161" t="e">
        <f t="shared" si="16"/>
        <v>#DIV/0!</v>
      </c>
      <c r="Q307" s="161">
        <f t="shared" si="17"/>
        <v>0</v>
      </c>
      <c r="R307" s="162">
        <f>IF(N307="nio",0,IF(N307&gt;0,VLOOKUP(G307,'3-Productie normen'!A:P,VLOOKUP(N307,'3-Productie normen'!S:T,2,FALSE),FALSE)))</f>
        <v>0</v>
      </c>
      <c r="S307" s="162">
        <f t="shared" si="18"/>
        <v>0</v>
      </c>
      <c r="T307" s="163" t="str">
        <f>VLOOKUP(G307,'3-Productie normen'!A:P,12,FALSE)</f>
        <v>L</v>
      </c>
      <c r="U307" s="163"/>
      <c r="W307" s="131">
        <f t="shared" si="19"/>
        <v>6400</v>
      </c>
    </row>
    <row r="308" spans="1:23" ht="14.1" customHeight="1">
      <c r="A308" s="144">
        <v>308</v>
      </c>
      <c r="B308" s="157" t="s">
        <v>263</v>
      </c>
      <c r="C308" s="157" t="s">
        <v>263</v>
      </c>
      <c r="D308" s="558">
        <v>1</v>
      </c>
      <c r="E308" s="623"/>
      <c r="F308" s="172" t="s">
        <v>396</v>
      </c>
      <c r="G308" s="157" t="s">
        <v>274</v>
      </c>
      <c r="H308" s="172" t="s">
        <v>456</v>
      </c>
      <c r="I308" s="172">
        <v>24</v>
      </c>
      <c r="J308" s="509">
        <v>1</v>
      </c>
      <c r="K308" s="509">
        <v>1</v>
      </c>
      <c r="L308" s="509">
        <v>1</v>
      </c>
      <c r="M308" s="509">
        <v>1</v>
      </c>
      <c r="N308" s="160">
        <v>40</v>
      </c>
      <c r="O308" s="160"/>
      <c r="P308" s="161" t="e">
        <f t="shared" si="16"/>
        <v>#DIV/0!</v>
      </c>
      <c r="Q308" s="161">
        <f t="shared" si="17"/>
        <v>0</v>
      </c>
      <c r="R308" s="162">
        <f>IF(N308="nio",0,IF(N308&gt;0,VLOOKUP(G308,'3-Productie normen'!A:P,VLOOKUP(N308,'3-Productie normen'!S:T,2,FALSE),FALSE)))</f>
        <v>0</v>
      </c>
      <c r="S308" s="162">
        <f t="shared" si="18"/>
        <v>0</v>
      </c>
      <c r="T308" s="163" t="str">
        <f>VLOOKUP(G308,'3-Productie normen'!A:P,12,FALSE)</f>
        <v>V</v>
      </c>
      <c r="U308" s="163"/>
      <c r="W308" s="131">
        <f t="shared" si="19"/>
        <v>960</v>
      </c>
    </row>
    <row r="309" spans="1:23" ht="14.1" customHeight="1">
      <c r="A309" s="144">
        <v>309</v>
      </c>
      <c r="B309" s="157" t="s">
        <v>263</v>
      </c>
      <c r="C309" s="157" t="s">
        <v>263</v>
      </c>
      <c r="D309" s="558">
        <v>1</v>
      </c>
      <c r="E309" s="623">
        <v>132</v>
      </c>
      <c r="F309" s="172" t="s">
        <v>424</v>
      </c>
      <c r="G309" s="130" t="s">
        <v>276</v>
      </c>
      <c r="H309" s="172" t="s">
        <v>285</v>
      </c>
      <c r="I309" s="172">
        <v>64</v>
      </c>
      <c r="J309" s="509">
        <v>1</v>
      </c>
      <c r="K309" s="509">
        <v>1</v>
      </c>
      <c r="L309" s="509">
        <v>1</v>
      </c>
      <c r="M309" s="509">
        <v>1</v>
      </c>
      <c r="N309" s="160">
        <v>100</v>
      </c>
      <c r="O309" s="160"/>
      <c r="P309" s="161" t="e">
        <f t="shared" si="16"/>
        <v>#DIV/0!</v>
      </c>
      <c r="Q309" s="161">
        <f t="shared" si="17"/>
        <v>0</v>
      </c>
      <c r="R309" s="162">
        <f>IF(N309="nio",0,IF(N309&gt;0,VLOOKUP(G309,'3-Productie normen'!A:P,VLOOKUP(N309,'3-Productie normen'!S:T,2,FALSE),FALSE)))</f>
        <v>0</v>
      </c>
      <c r="S309" s="162">
        <f t="shared" si="18"/>
        <v>0</v>
      </c>
      <c r="T309" s="163" t="str">
        <f>VLOOKUP(G309,'3-Productie normen'!A:P,12,FALSE)</f>
        <v>L</v>
      </c>
      <c r="U309" s="163"/>
      <c r="W309" s="131">
        <f t="shared" si="19"/>
        <v>6400</v>
      </c>
    </row>
    <row r="310" spans="1:23" ht="14.1" customHeight="1">
      <c r="A310" s="144">
        <v>310</v>
      </c>
      <c r="B310" s="157" t="s">
        <v>263</v>
      </c>
      <c r="C310" s="157" t="s">
        <v>263</v>
      </c>
      <c r="D310" s="558">
        <v>1</v>
      </c>
      <c r="E310" s="623"/>
      <c r="F310" s="172" t="s">
        <v>326</v>
      </c>
      <c r="G310" s="157" t="s">
        <v>229</v>
      </c>
      <c r="H310" s="172" t="s">
        <v>285</v>
      </c>
      <c r="I310" s="172">
        <v>24.5</v>
      </c>
      <c r="J310" s="509">
        <v>1</v>
      </c>
      <c r="K310" s="509">
        <v>1</v>
      </c>
      <c r="L310" s="509">
        <v>1</v>
      </c>
      <c r="M310" s="509">
        <v>1</v>
      </c>
      <c r="N310" s="160">
        <v>200</v>
      </c>
      <c r="O310" s="160"/>
      <c r="P310" s="161" t="e">
        <f t="shared" si="16"/>
        <v>#DIV/0!</v>
      </c>
      <c r="Q310" s="161">
        <f t="shared" si="17"/>
        <v>0</v>
      </c>
      <c r="R310" s="162">
        <f>IF(N310="nio",0,IF(N310&gt;0,VLOOKUP(G310,'3-Productie normen'!A:P,VLOOKUP(N310,'3-Productie normen'!S:T,2,FALSE),FALSE)))</f>
        <v>0</v>
      </c>
      <c r="S310" s="162">
        <f t="shared" si="18"/>
        <v>0</v>
      </c>
      <c r="T310" s="163" t="str">
        <f>VLOOKUP(G310,'3-Productie normen'!A:P,12,FALSE)</f>
        <v>V</v>
      </c>
      <c r="U310" s="163"/>
      <c r="W310" s="131">
        <f t="shared" si="19"/>
        <v>4900</v>
      </c>
    </row>
    <row r="311" spans="1:23" ht="14.1" customHeight="1">
      <c r="A311" s="144">
        <v>311</v>
      </c>
      <c r="B311" s="157" t="s">
        <v>263</v>
      </c>
      <c r="C311" s="157" t="s">
        <v>263</v>
      </c>
      <c r="D311" s="558">
        <v>1</v>
      </c>
      <c r="E311" s="623">
        <v>133</v>
      </c>
      <c r="F311" s="172" t="s">
        <v>424</v>
      </c>
      <c r="G311" s="130" t="s">
        <v>276</v>
      </c>
      <c r="H311" s="172" t="s">
        <v>285</v>
      </c>
      <c r="I311" s="172">
        <v>70</v>
      </c>
      <c r="J311" s="509">
        <v>1</v>
      </c>
      <c r="K311" s="509">
        <v>1</v>
      </c>
      <c r="L311" s="509">
        <v>1</v>
      </c>
      <c r="M311" s="509">
        <v>1</v>
      </c>
      <c r="N311" s="160">
        <v>100</v>
      </c>
      <c r="O311" s="160"/>
      <c r="P311" s="161" t="e">
        <f t="shared" si="16"/>
        <v>#DIV/0!</v>
      </c>
      <c r="Q311" s="161">
        <f t="shared" si="17"/>
        <v>0</v>
      </c>
      <c r="R311" s="162">
        <f>IF(N311="nio",0,IF(N311&gt;0,VLOOKUP(G311,'3-Productie normen'!A:P,VLOOKUP(N311,'3-Productie normen'!S:T,2,FALSE),FALSE)))</f>
        <v>0</v>
      </c>
      <c r="S311" s="162">
        <f t="shared" si="18"/>
        <v>0</v>
      </c>
      <c r="T311" s="163" t="str">
        <f>VLOOKUP(G311,'3-Productie normen'!A:P,12,FALSE)</f>
        <v>L</v>
      </c>
      <c r="U311" s="163"/>
      <c r="W311" s="131">
        <f t="shared" si="19"/>
        <v>7000</v>
      </c>
    </row>
    <row r="312" spans="1:23" ht="14.1" customHeight="1">
      <c r="A312" s="144">
        <v>312</v>
      </c>
      <c r="B312" s="157" t="s">
        <v>263</v>
      </c>
      <c r="C312" s="157" t="s">
        <v>263</v>
      </c>
      <c r="D312" s="558">
        <v>1</v>
      </c>
      <c r="E312" s="623"/>
      <c r="F312" s="172" t="s">
        <v>394</v>
      </c>
      <c r="G312" s="130" t="s">
        <v>274</v>
      </c>
      <c r="H312" s="172" t="s">
        <v>285</v>
      </c>
      <c r="I312" s="172">
        <v>12</v>
      </c>
      <c r="J312" s="509">
        <v>1</v>
      </c>
      <c r="K312" s="509">
        <v>1</v>
      </c>
      <c r="L312" s="509">
        <v>1</v>
      </c>
      <c r="M312" s="509">
        <v>1</v>
      </c>
      <c r="N312" s="160" t="s">
        <v>115</v>
      </c>
      <c r="O312" s="160"/>
      <c r="P312" s="161">
        <f t="shared" si="16"/>
        <v>0</v>
      </c>
      <c r="Q312" s="161">
        <f t="shared" si="17"/>
        <v>0</v>
      </c>
      <c r="R312" s="162">
        <f>IF(N312="nio",0,IF(N312&gt;0,VLOOKUP(G312,'3-Productie normen'!A:P,VLOOKUP(N312,'3-Productie normen'!S:T,2,FALSE),FALSE)))</f>
        <v>0</v>
      </c>
      <c r="S312" s="162">
        <f t="shared" si="18"/>
        <v>0</v>
      </c>
      <c r="T312" s="163" t="str">
        <f>VLOOKUP(G312,'3-Productie normen'!A:P,12,FALSE)</f>
        <v>V</v>
      </c>
      <c r="U312" s="163"/>
      <c r="W312" s="131">
        <f t="shared" si="19"/>
        <v>0</v>
      </c>
    </row>
    <row r="313" spans="1:23" ht="14.1" customHeight="1">
      <c r="A313" s="144">
        <v>313</v>
      </c>
      <c r="B313" s="157" t="s">
        <v>263</v>
      </c>
      <c r="C313" s="157" t="s">
        <v>263</v>
      </c>
      <c r="D313" s="558">
        <v>1</v>
      </c>
      <c r="E313" s="623"/>
      <c r="F313" s="172" t="s">
        <v>397</v>
      </c>
      <c r="G313" s="130" t="s">
        <v>274</v>
      </c>
      <c r="H313" s="172" t="s">
        <v>285</v>
      </c>
      <c r="I313" s="172">
        <v>16</v>
      </c>
      <c r="J313" s="509">
        <v>1</v>
      </c>
      <c r="K313" s="509">
        <v>1</v>
      </c>
      <c r="L313" s="509">
        <v>1</v>
      </c>
      <c r="M313" s="509">
        <v>1</v>
      </c>
      <c r="N313" s="160" t="s">
        <v>115</v>
      </c>
      <c r="O313" s="160"/>
      <c r="P313" s="161">
        <f t="shared" si="16"/>
        <v>0</v>
      </c>
      <c r="Q313" s="161">
        <f t="shared" si="17"/>
        <v>0</v>
      </c>
      <c r="R313" s="162">
        <f>IF(N313="nio",0,IF(N313&gt;0,VLOOKUP(G313,'3-Productie normen'!A:P,VLOOKUP(N313,'3-Productie normen'!S:T,2,FALSE),FALSE)))</f>
        <v>0</v>
      </c>
      <c r="S313" s="162">
        <f t="shared" si="18"/>
        <v>0</v>
      </c>
      <c r="T313" s="163" t="str">
        <f>VLOOKUP(G313,'3-Productie normen'!A:P,12,FALSE)</f>
        <v>V</v>
      </c>
      <c r="U313" s="163"/>
      <c r="W313" s="131">
        <f t="shared" si="19"/>
        <v>0</v>
      </c>
    </row>
    <row r="314" spans="1:23" ht="14.1" customHeight="1">
      <c r="A314" s="144">
        <v>314</v>
      </c>
      <c r="B314" s="157" t="s">
        <v>263</v>
      </c>
      <c r="C314" s="157" t="s">
        <v>263</v>
      </c>
      <c r="D314" s="558">
        <v>1</v>
      </c>
      <c r="E314" s="623"/>
      <c r="F314" s="172" t="s">
        <v>391</v>
      </c>
      <c r="G314" s="172" t="s">
        <v>229</v>
      </c>
      <c r="H314" s="172" t="s">
        <v>285</v>
      </c>
      <c r="I314" s="172">
        <v>238</v>
      </c>
      <c r="J314" s="509">
        <v>1</v>
      </c>
      <c r="K314" s="509">
        <v>1</v>
      </c>
      <c r="L314" s="509">
        <v>1</v>
      </c>
      <c r="M314" s="509">
        <v>1</v>
      </c>
      <c r="N314" s="160">
        <v>200</v>
      </c>
      <c r="O314" s="160"/>
      <c r="P314" s="161" t="e">
        <f t="shared" si="16"/>
        <v>#DIV/0!</v>
      </c>
      <c r="Q314" s="161">
        <f t="shared" si="17"/>
        <v>0</v>
      </c>
      <c r="R314" s="162">
        <f>IF(N314="nio",0,IF(N314&gt;0,VLOOKUP(G314,'3-Productie normen'!A:P,VLOOKUP(N314,'3-Productie normen'!S:T,2,FALSE),FALSE)))</f>
        <v>0</v>
      </c>
      <c r="S314" s="162">
        <f t="shared" si="18"/>
        <v>0</v>
      </c>
      <c r="T314" s="163" t="str">
        <f>VLOOKUP(G314,'3-Productie normen'!A:P,12,FALSE)</f>
        <v>V</v>
      </c>
      <c r="U314" s="163"/>
      <c r="W314" s="131">
        <f t="shared" si="19"/>
        <v>47600</v>
      </c>
    </row>
    <row r="315" spans="1:23" ht="14.1" customHeight="1">
      <c r="A315" s="144">
        <v>315</v>
      </c>
      <c r="B315" s="157" t="s">
        <v>263</v>
      </c>
      <c r="C315" s="157" t="s">
        <v>263</v>
      </c>
      <c r="D315" s="558">
        <v>1</v>
      </c>
      <c r="E315" s="623"/>
      <c r="F315" s="172" t="s">
        <v>391</v>
      </c>
      <c r="G315" s="172" t="s">
        <v>229</v>
      </c>
      <c r="H315" s="172" t="s">
        <v>387</v>
      </c>
      <c r="I315" s="172">
        <v>106</v>
      </c>
      <c r="J315" s="509">
        <v>1</v>
      </c>
      <c r="K315" s="509">
        <v>1</v>
      </c>
      <c r="L315" s="509">
        <v>1</v>
      </c>
      <c r="M315" s="509">
        <v>1</v>
      </c>
      <c r="N315" s="160">
        <v>200</v>
      </c>
      <c r="O315" s="160"/>
      <c r="P315" s="161" t="e">
        <f t="shared" si="16"/>
        <v>#DIV/0!</v>
      </c>
      <c r="Q315" s="161">
        <f t="shared" si="17"/>
        <v>0</v>
      </c>
      <c r="R315" s="162">
        <f>IF(N315="nio",0,IF(N315&gt;0,VLOOKUP(G315,'3-Productie normen'!A:P,VLOOKUP(N315,'3-Productie normen'!S:T,2,FALSE),FALSE)))</f>
        <v>0</v>
      </c>
      <c r="S315" s="162">
        <f t="shared" si="18"/>
        <v>0</v>
      </c>
      <c r="T315" s="163" t="str">
        <f>VLOOKUP(G315,'3-Productie normen'!A:P,12,FALSE)</f>
        <v>V</v>
      </c>
      <c r="U315" s="163"/>
      <c r="W315" s="131">
        <f t="shared" si="19"/>
        <v>21200</v>
      </c>
    </row>
    <row r="316" spans="1:23" ht="14.1" customHeight="1">
      <c r="A316" s="144">
        <v>316</v>
      </c>
      <c r="B316" s="157" t="s">
        <v>263</v>
      </c>
      <c r="C316" s="157" t="s">
        <v>263</v>
      </c>
      <c r="D316" s="558">
        <v>1</v>
      </c>
      <c r="E316" s="623"/>
      <c r="F316" s="172" t="s">
        <v>391</v>
      </c>
      <c r="G316" s="172" t="s">
        <v>229</v>
      </c>
      <c r="H316" s="172" t="s">
        <v>387</v>
      </c>
      <c r="I316" s="172">
        <v>106</v>
      </c>
      <c r="J316" s="509">
        <v>1</v>
      </c>
      <c r="K316" s="509">
        <v>1</v>
      </c>
      <c r="L316" s="509">
        <v>1</v>
      </c>
      <c r="M316" s="509">
        <v>1</v>
      </c>
      <c r="N316" s="160">
        <v>200</v>
      </c>
      <c r="O316" s="160"/>
      <c r="P316" s="161" t="e">
        <f t="shared" si="16"/>
        <v>#DIV/0!</v>
      </c>
      <c r="Q316" s="161">
        <f t="shared" si="17"/>
        <v>0</v>
      </c>
      <c r="R316" s="162">
        <f>IF(N316="nio",0,IF(N316&gt;0,VLOOKUP(G316,'3-Productie normen'!A:P,VLOOKUP(N316,'3-Productie normen'!S:T,2,FALSE),FALSE)))</f>
        <v>0</v>
      </c>
      <c r="S316" s="162">
        <f t="shared" si="18"/>
        <v>0</v>
      </c>
      <c r="T316" s="163" t="str">
        <f>VLOOKUP(G316,'3-Productie normen'!A:P,12,FALSE)</f>
        <v>V</v>
      </c>
      <c r="U316" s="163"/>
      <c r="W316" s="131">
        <f t="shared" si="19"/>
        <v>21200</v>
      </c>
    </row>
    <row r="317" spans="1:23" ht="14.1" customHeight="1">
      <c r="A317" s="144">
        <v>317</v>
      </c>
      <c r="B317" s="157" t="s">
        <v>263</v>
      </c>
      <c r="C317" s="157" t="s">
        <v>263</v>
      </c>
      <c r="D317" s="558">
        <v>1</v>
      </c>
      <c r="E317" s="623">
        <v>136</v>
      </c>
      <c r="F317" s="172" t="s">
        <v>395</v>
      </c>
      <c r="G317" s="130" t="s">
        <v>276</v>
      </c>
      <c r="H317" s="172" t="s">
        <v>285</v>
      </c>
      <c r="I317" s="172">
        <v>70</v>
      </c>
      <c r="J317" s="509">
        <v>1</v>
      </c>
      <c r="K317" s="509">
        <v>1</v>
      </c>
      <c r="L317" s="509">
        <v>1</v>
      </c>
      <c r="M317" s="509">
        <v>1</v>
      </c>
      <c r="N317" s="160">
        <v>100</v>
      </c>
      <c r="O317" s="160"/>
      <c r="P317" s="161" t="e">
        <f t="shared" si="16"/>
        <v>#DIV/0!</v>
      </c>
      <c r="Q317" s="161">
        <f t="shared" si="17"/>
        <v>0</v>
      </c>
      <c r="R317" s="162">
        <f>IF(N317="nio",0,IF(N317&gt;0,VLOOKUP(G317,'3-Productie normen'!A:P,VLOOKUP(N317,'3-Productie normen'!S:T,2,FALSE),FALSE)))</f>
        <v>0</v>
      </c>
      <c r="S317" s="162">
        <f t="shared" si="18"/>
        <v>0</v>
      </c>
      <c r="T317" s="163" t="str">
        <f>VLOOKUP(G317,'3-Productie normen'!A:P,12,FALSE)</f>
        <v>L</v>
      </c>
      <c r="U317" s="163"/>
      <c r="W317" s="131">
        <f t="shared" si="19"/>
        <v>7000</v>
      </c>
    </row>
    <row r="318" spans="1:23" ht="14.1" customHeight="1">
      <c r="A318" s="144">
        <v>318</v>
      </c>
      <c r="B318" s="157" t="s">
        <v>263</v>
      </c>
      <c r="C318" s="157" t="s">
        <v>263</v>
      </c>
      <c r="D318" s="558">
        <v>1</v>
      </c>
      <c r="E318" s="623"/>
      <c r="F318" s="172" t="s">
        <v>326</v>
      </c>
      <c r="G318" s="172" t="s">
        <v>229</v>
      </c>
      <c r="H318" s="172" t="s">
        <v>285</v>
      </c>
      <c r="I318" s="172">
        <v>24.5</v>
      </c>
      <c r="J318" s="509">
        <v>1</v>
      </c>
      <c r="K318" s="509">
        <v>1</v>
      </c>
      <c r="L318" s="509">
        <v>1</v>
      </c>
      <c r="M318" s="509">
        <v>1</v>
      </c>
      <c r="N318" s="160">
        <v>200</v>
      </c>
      <c r="O318" s="160"/>
      <c r="P318" s="161" t="e">
        <f t="shared" si="16"/>
        <v>#DIV/0!</v>
      </c>
      <c r="Q318" s="161">
        <f t="shared" si="17"/>
        <v>0</v>
      </c>
      <c r="R318" s="162">
        <f>IF(N318="nio",0,IF(N318&gt;0,VLOOKUP(G318,'3-Productie normen'!A:P,VLOOKUP(N318,'3-Productie normen'!S:T,2,FALSE),FALSE)))</f>
        <v>0</v>
      </c>
      <c r="S318" s="162">
        <f t="shared" si="18"/>
        <v>0</v>
      </c>
      <c r="T318" s="163" t="str">
        <f>VLOOKUP(G318,'3-Productie normen'!A:P,12,FALSE)</f>
        <v>V</v>
      </c>
      <c r="U318" s="163"/>
      <c r="W318" s="131">
        <f t="shared" si="19"/>
        <v>4900</v>
      </c>
    </row>
    <row r="319" spans="1:23" ht="14.1" customHeight="1">
      <c r="A319" s="144">
        <v>319</v>
      </c>
      <c r="B319" s="157" t="s">
        <v>263</v>
      </c>
      <c r="C319" s="157" t="s">
        <v>263</v>
      </c>
      <c r="D319" s="558">
        <v>1</v>
      </c>
      <c r="E319" s="623">
        <v>137</v>
      </c>
      <c r="F319" s="172" t="s">
        <v>395</v>
      </c>
      <c r="G319" s="130" t="s">
        <v>276</v>
      </c>
      <c r="H319" s="172" t="s">
        <v>285</v>
      </c>
      <c r="I319" s="172">
        <v>56</v>
      </c>
      <c r="J319" s="509">
        <v>1</v>
      </c>
      <c r="K319" s="509">
        <v>1</v>
      </c>
      <c r="L319" s="509">
        <v>1</v>
      </c>
      <c r="M319" s="509">
        <v>1</v>
      </c>
      <c r="N319" s="160">
        <v>100</v>
      </c>
      <c r="O319" s="160"/>
      <c r="P319" s="161" t="e">
        <f t="shared" si="16"/>
        <v>#DIV/0!</v>
      </c>
      <c r="Q319" s="161">
        <f t="shared" si="17"/>
        <v>0</v>
      </c>
      <c r="R319" s="162">
        <f>IF(N319="nio",0,IF(N319&gt;0,VLOOKUP(G319,'3-Productie normen'!A:P,VLOOKUP(N319,'3-Productie normen'!S:T,2,FALSE),FALSE)))</f>
        <v>0</v>
      </c>
      <c r="S319" s="162">
        <f t="shared" si="18"/>
        <v>0</v>
      </c>
      <c r="T319" s="163" t="str">
        <f>VLOOKUP(G319,'3-Productie normen'!A:P,12,FALSE)</f>
        <v>L</v>
      </c>
      <c r="U319" s="163"/>
      <c r="W319" s="131">
        <f t="shared" si="19"/>
        <v>5600</v>
      </c>
    </row>
    <row r="320" spans="1:23" ht="14.1" customHeight="1">
      <c r="A320" s="144">
        <v>320</v>
      </c>
      <c r="B320" s="157" t="s">
        <v>263</v>
      </c>
      <c r="C320" s="157" t="s">
        <v>263</v>
      </c>
      <c r="D320" s="558">
        <v>1</v>
      </c>
      <c r="E320" s="623">
        <v>138</v>
      </c>
      <c r="F320" s="172" t="s">
        <v>359</v>
      </c>
      <c r="G320" s="172" t="s">
        <v>228</v>
      </c>
      <c r="H320" s="172" t="s">
        <v>387</v>
      </c>
      <c r="I320" s="172">
        <v>24</v>
      </c>
      <c r="J320" s="509">
        <v>1</v>
      </c>
      <c r="K320" s="509">
        <v>1</v>
      </c>
      <c r="L320" s="509">
        <v>1</v>
      </c>
      <c r="M320" s="509">
        <v>1</v>
      </c>
      <c r="N320" s="160">
        <v>100</v>
      </c>
      <c r="O320" s="160"/>
      <c r="P320" s="161" t="e">
        <f t="shared" si="16"/>
        <v>#DIV/0!</v>
      </c>
      <c r="Q320" s="161">
        <f t="shared" si="17"/>
        <v>0</v>
      </c>
      <c r="R320" s="162">
        <f>IF(N320="nio",0,IF(N320&gt;0,VLOOKUP(G320,'3-Productie normen'!A:P,VLOOKUP(N320,'3-Productie normen'!S:T,2,FALSE),FALSE)))</f>
        <v>0</v>
      </c>
      <c r="S320" s="162">
        <f t="shared" si="18"/>
        <v>0</v>
      </c>
      <c r="T320" s="163" t="str">
        <f>VLOOKUP(G320,'3-Productie normen'!A:P,12,FALSE)</f>
        <v>B</v>
      </c>
      <c r="U320" s="163"/>
      <c r="W320" s="131">
        <f t="shared" si="19"/>
        <v>2400</v>
      </c>
    </row>
    <row r="321" spans="1:23" ht="14.1" customHeight="1">
      <c r="A321" s="144">
        <v>321</v>
      </c>
      <c r="B321" s="157" t="s">
        <v>263</v>
      </c>
      <c r="C321" s="157" t="s">
        <v>263</v>
      </c>
      <c r="D321" s="558">
        <v>1</v>
      </c>
      <c r="E321" s="623">
        <v>139</v>
      </c>
      <c r="F321" s="172" t="s">
        <v>398</v>
      </c>
      <c r="G321" s="130" t="s">
        <v>228</v>
      </c>
      <c r="H321" s="172" t="s">
        <v>387</v>
      </c>
      <c r="I321" s="578">
        <v>24</v>
      </c>
      <c r="J321" s="509">
        <v>1</v>
      </c>
      <c r="K321" s="509">
        <v>1</v>
      </c>
      <c r="L321" s="509">
        <v>1</v>
      </c>
      <c r="M321" s="509">
        <v>1</v>
      </c>
      <c r="N321" s="629">
        <v>100</v>
      </c>
      <c r="O321" s="160"/>
      <c r="P321" s="161" t="e">
        <f t="shared" si="16"/>
        <v>#DIV/0!</v>
      </c>
      <c r="Q321" s="161">
        <f t="shared" si="17"/>
        <v>0</v>
      </c>
      <c r="R321" s="162">
        <f>IF(N321="nio",0,IF(N321&gt;0,VLOOKUP(G321,'3-Productie normen'!A:P,VLOOKUP(N321,'3-Productie normen'!S:T,2,FALSE),FALSE)))</f>
        <v>0</v>
      </c>
      <c r="S321" s="162">
        <f t="shared" si="18"/>
        <v>0</v>
      </c>
      <c r="T321" s="163" t="str">
        <f>VLOOKUP(G321,'3-Productie normen'!A:P,12,FALSE)</f>
        <v>B</v>
      </c>
      <c r="U321" s="163"/>
      <c r="W321" s="131">
        <f t="shared" si="19"/>
        <v>2400</v>
      </c>
    </row>
    <row r="322" spans="1:23" ht="14.1" customHeight="1">
      <c r="A322" s="144">
        <v>322</v>
      </c>
      <c r="B322" s="157" t="s">
        <v>263</v>
      </c>
      <c r="C322" s="157" t="s">
        <v>263</v>
      </c>
      <c r="D322" s="558">
        <v>1</v>
      </c>
      <c r="E322" s="623">
        <v>140</v>
      </c>
      <c r="F322" s="172" t="s">
        <v>395</v>
      </c>
      <c r="G322" s="130" t="s">
        <v>276</v>
      </c>
      <c r="H322" s="172" t="s">
        <v>387</v>
      </c>
      <c r="I322" s="578">
        <v>54.5</v>
      </c>
      <c r="J322" s="509">
        <v>1</v>
      </c>
      <c r="K322" s="509">
        <v>1</v>
      </c>
      <c r="L322" s="509">
        <v>1</v>
      </c>
      <c r="M322" s="509">
        <v>1</v>
      </c>
      <c r="N322" s="629">
        <v>100</v>
      </c>
      <c r="O322" s="160"/>
      <c r="P322" s="161" t="e">
        <f t="shared" si="16"/>
        <v>#DIV/0!</v>
      </c>
      <c r="Q322" s="161">
        <f t="shared" si="17"/>
        <v>0</v>
      </c>
      <c r="R322" s="162">
        <f>IF(N322="nio",0,IF(N322&gt;0,VLOOKUP(G322,'3-Productie normen'!A:P,VLOOKUP(N322,'3-Productie normen'!S:T,2,FALSE),FALSE)))</f>
        <v>0</v>
      </c>
      <c r="S322" s="162">
        <f t="shared" si="18"/>
        <v>0</v>
      </c>
      <c r="T322" s="163" t="str">
        <f>VLOOKUP(G322,'3-Productie normen'!A:P,12,FALSE)</f>
        <v>L</v>
      </c>
      <c r="U322" s="163"/>
      <c r="W322" s="131">
        <f t="shared" si="19"/>
        <v>5450</v>
      </c>
    </row>
    <row r="323" spans="1:23" ht="14.1" customHeight="1">
      <c r="A323" s="144">
        <v>323</v>
      </c>
      <c r="B323" s="157" t="s">
        <v>263</v>
      </c>
      <c r="C323" s="157" t="s">
        <v>263</v>
      </c>
      <c r="D323" s="558">
        <v>1</v>
      </c>
      <c r="E323" s="623">
        <v>141</v>
      </c>
      <c r="F323" s="172" t="s">
        <v>384</v>
      </c>
      <c r="G323" s="172" t="s">
        <v>228</v>
      </c>
      <c r="H323" s="172" t="s">
        <v>285</v>
      </c>
      <c r="I323" s="172">
        <v>40.700000000000003</v>
      </c>
      <c r="J323" s="509">
        <v>1</v>
      </c>
      <c r="K323" s="509">
        <v>1</v>
      </c>
      <c r="L323" s="509">
        <v>1</v>
      </c>
      <c r="M323" s="509">
        <v>1</v>
      </c>
      <c r="N323" s="160">
        <v>100</v>
      </c>
      <c r="O323" s="160"/>
      <c r="P323" s="161" t="e">
        <f t="shared" si="16"/>
        <v>#DIV/0!</v>
      </c>
      <c r="Q323" s="161">
        <f t="shared" si="17"/>
        <v>0</v>
      </c>
      <c r="R323" s="162">
        <f>IF(N323="nio",0,IF(N323&gt;0,VLOOKUP(G323,'3-Productie normen'!A:P,VLOOKUP(N323,'3-Productie normen'!S:T,2,FALSE),FALSE)))</f>
        <v>0</v>
      </c>
      <c r="S323" s="162">
        <f t="shared" si="18"/>
        <v>0</v>
      </c>
      <c r="T323" s="163" t="str">
        <f>VLOOKUP(G323,'3-Productie normen'!A:P,12,FALSE)</f>
        <v>B</v>
      </c>
      <c r="U323" s="163"/>
      <c r="W323" s="131">
        <f t="shared" si="19"/>
        <v>4070.0000000000005</v>
      </c>
    </row>
    <row r="324" spans="1:23" ht="14.1" customHeight="1">
      <c r="A324" s="144">
        <v>324</v>
      </c>
      <c r="B324" s="157" t="s">
        <v>263</v>
      </c>
      <c r="C324" s="157" t="s">
        <v>263</v>
      </c>
      <c r="D324" s="558">
        <v>1</v>
      </c>
      <c r="E324" s="623">
        <v>142</v>
      </c>
      <c r="F324" s="172" t="s">
        <v>395</v>
      </c>
      <c r="G324" s="130" t="s">
        <v>276</v>
      </c>
      <c r="H324" s="172" t="s">
        <v>387</v>
      </c>
      <c r="I324" s="172">
        <v>54.5</v>
      </c>
      <c r="J324" s="509">
        <v>1</v>
      </c>
      <c r="K324" s="509">
        <v>1</v>
      </c>
      <c r="L324" s="509">
        <v>1</v>
      </c>
      <c r="M324" s="509">
        <v>1</v>
      </c>
      <c r="N324" s="160">
        <v>100</v>
      </c>
      <c r="O324" s="160"/>
      <c r="P324" s="161" t="e">
        <f t="shared" si="16"/>
        <v>#DIV/0!</v>
      </c>
      <c r="Q324" s="161">
        <f t="shared" si="17"/>
        <v>0</v>
      </c>
      <c r="R324" s="162">
        <f>IF(N324="nio",0,IF(N324&gt;0,VLOOKUP(G324,'3-Productie normen'!A:P,VLOOKUP(N324,'3-Productie normen'!S:T,2,FALSE),FALSE)))</f>
        <v>0</v>
      </c>
      <c r="S324" s="162">
        <f t="shared" si="18"/>
        <v>0</v>
      </c>
      <c r="T324" s="163" t="str">
        <f>VLOOKUP(G324,'3-Productie normen'!A:P,12,FALSE)</f>
        <v>L</v>
      </c>
      <c r="U324" s="163"/>
      <c r="W324" s="131">
        <f t="shared" si="19"/>
        <v>5450</v>
      </c>
    </row>
    <row r="325" spans="1:23" ht="14.1" customHeight="1">
      <c r="A325" s="144">
        <v>325</v>
      </c>
      <c r="B325" s="157" t="s">
        <v>263</v>
      </c>
      <c r="C325" s="157" t="s">
        <v>263</v>
      </c>
      <c r="D325" s="559">
        <v>1</v>
      </c>
      <c r="E325" s="624"/>
      <c r="F325" s="175" t="s">
        <v>399</v>
      </c>
      <c r="G325" s="175" t="s">
        <v>274</v>
      </c>
      <c r="H325" s="175" t="s">
        <v>285</v>
      </c>
      <c r="I325" s="175">
        <v>15.5</v>
      </c>
      <c r="J325" s="509">
        <v>1</v>
      </c>
      <c r="K325" s="509">
        <v>1</v>
      </c>
      <c r="L325" s="509">
        <v>1</v>
      </c>
      <c r="M325" s="509">
        <v>1</v>
      </c>
      <c r="N325" s="160">
        <v>40</v>
      </c>
      <c r="O325" s="160"/>
      <c r="P325" s="161" t="e">
        <f t="shared" si="16"/>
        <v>#DIV/0!</v>
      </c>
      <c r="Q325" s="161">
        <f t="shared" si="17"/>
        <v>0</v>
      </c>
      <c r="R325" s="162">
        <f>IF(N325="nio",0,IF(N325&gt;0,VLOOKUP(G325,'3-Productie normen'!A:P,VLOOKUP(N325,'3-Productie normen'!S:T,2,FALSE),FALSE)))</f>
        <v>0</v>
      </c>
      <c r="S325" s="162">
        <f t="shared" si="18"/>
        <v>0</v>
      </c>
      <c r="T325" s="163" t="str">
        <f>VLOOKUP(G325,'3-Productie normen'!A:P,12,FALSE)</f>
        <v>V</v>
      </c>
      <c r="U325" s="163"/>
      <c r="W325" s="131">
        <f t="shared" si="19"/>
        <v>620</v>
      </c>
    </row>
    <row r="326" spans="1:23" ht="14.1" customHeight="1">
      <c r="A326" s="144">
        <v>326</v>
      </c>
      <c r="B326" s="157" t="s">
        <v>263</v>
      </c>
      <c r="C326" s="157" t="s">
        <v>263</v>
      </c>
      <c r="D326" s="559">
        <v>1</v>
      </c>
      <c r="E326" s="624"/>
      <c r="F326" s="175" t="s">
        <v>346</v>
      </c>
      <c r="G326" s="157" t="s">
        <v>17</v>
      </c>
      <c r="H326" s="175" t="s">
        <v>310</v>
      </c>
      <c r="I326" s="175">
        <v>21</v>
      </c>
      <c r="J326" s="509">
        <v>1</v>
      </c>
      <c r="K326" s="509">
        <v>1</v>
      </c>
      <c r="L326" s="509">
        <v>1</v>
      </c>
      <c r="M326" s="509">
        <v>1</v>
      </c>
      <c r="N326" s="160">
        <v>200</v>
      </c>
      <c r="O326" s="160">
        <v>200</v>
      </c>
      <c r="P326" s="161" t="e">
        <f t="shared" si="16"/>
        <v>#DIV/0!</v>
      </c>
      <c r="Q326" s="161" t="e">
        <f t="shared" si="17"/>
        <v>#DIV/0!</v>
      </c>
      <c r="R326" s="162">
        <f>IF(N326="nio",0,IF(N326&gt;0,VLOOKUP(G326,'3-Productie normen'!A:P,VLOOKUP(N326,'3-Productie normen'!S:T,2,FALSE),FALSE)))</f>
        <v>0</v>
      </c>
      <c r="S326" s="162">
        <f t="shared" si="18"/>
        <v>0</v>
      </c>
      <c r="T326" s="163" t="str">
        <f>VLOOKUP(G326,'3-Productie normen'!A:P,12,FALSE)</f>
        <v>S</v>
      </c>
      <c r="U326" s="163"/>
      <c r="W326" s="131">
        <f t="shared" si="19"/>
        <v>8400</v>
      </c>
    </row>
    <row r="327" spans="1:23" ht="14.1" customHeight="1">
      <c r="A327" s="144">
        <v>327</v>
      </c>
      <c r="B327" s="157" t="s">
        <v>263</v>
      </c>
      <c r="C327" s="157" t="s">
        <v>263</v>
      </c>
      <c r="D327" s="559">
        <v>1</v>
      </c>
      <c r="E327" s="624"/>
      <c r="F327" s="175" t="s">
        <v>345</v>
      </c>
      <c r="G327" s="175" t="s">
        <v>17</v>
      </c>
      <c r="H327" s="175" t="s">
        <v>310</v>
      </c>
      <c r="I327" s="175">
        <v>21</v>
      </c>
      <c r="J327" s="509">
        <v>1</v>
      </c>
      <c r="K327" s="509">
        <v>1</v>
      </c>
      <c r="L327" s="509">
        <v>1</v>
      </c>
      <c r="M327" s="509">
        <v>1</v>
      </c>
      <c r="N327" s="160">
        <v>200</v>
      </c>
      <c r="O327" s="160">
        <v>200</v>
      </c>
      <c r="P327" s="161" t="e">
        <f t="shared" si="16"/>
        <v>#DIV/0!</v>
      </c>
      <c r="Q327" s="161" t="e">
        <f t="shared" si="17"/>
        <v>#DIV/0!</v>
      </c>
      <c r="R327" s="162">
        <f>IF(N327="nio",0,IF(N327&gt;0,VLOOKUP(G327,'3-Productie normen'!A:P,VLOOKUP(N327,'3-Productie normen'!S:T,2,FALSE),FALSE)))</f>
        <v>0</v>
      </c>
      <c r="S327" s="162">
        <f t="shared" si="18"/>
        <v>0</v>
      </c>
      <c r="T327" s="163" t="str">
        <f>VLOOKUP(G327,'3-Productie normen'!A:P,12,FALSE)</f>
        <v>S</v>
      </c>
      <c r="U327" s="163"/>
      <c r="W327" s="131">
        <f t="shared" si="19"/>
        <v>8400</v>
      </c>
    </row>
    <row r="328" spans="1:23" ht="14.1" customHeight="1">
      <c r="A328" s="144">
        <v>328</v>
      </c>
      <c r="B328" s="157" t="s">
        <v>263</v>
      </c>
      <c r="C328" s="157" t="s">
        <v>263</v>
      </c>
      <c r="D328" s="559">
        <v>1</v>
      </c>
      <c r="E328" s="624"/>
      <c r="F328" s="175" t="s">
        <v>283</v>
      </c>
      <c r="G328" s="175" t="s">
        <v>284</v>
      </c>
      <c r="H328" s="175" t="s">
        <v>285</v>
      </c>
      <c r="I328" s="175">
        <v>2</v>
      </c>
      <c r="J328" s="509">
        <v>1</v>
      </c>
      <c r="K328" s="509">
        <v>1</v>
      </c>
      <c r="L328" s="509">
        <v>1</v>
      </c>
      <c r="M328" s="509">
        <v>1</v>
      </c>
      <c r="N328" s="160">
        <v>200</v>
      </c>
      <c r="O328" s="160"/>
      <c r="P328" s="161" t="e">
        <f t="shared" si="16"/>
        <v>#DIV/0!</v>
      </c>
      <c r="Q328" s="161">
        <f t="shared" si="17"/>
        <v>0</v>
      </c>
      <c r="R328" s="162">
        <f>IF(N328="nio",0,IF(N328&gt;0,VLOOKUP(G328,'3-Productie normen'!A:P,VLOOKUP(N328,'3-Productie normen'!S:T,2,FALSE),FALSE)))</f>
        <v>0</v>
      </c>
      <c r="S328" s="162">
        <f t="shared" si="18"/>
        <v>0</v>
      </c>
      <c r="T328" s="163" t="str">
        <f>VLOOKUP(G328,'3-Productie normen'!A:P,12,FALSE)</f>
        <v>V</v>
      </c>
      <c r="U328" s="163"/>
      <c r="W328" s="131">
        <f t="shared" si="19"/>
        <v>400</v>
      </c>
    </row>
    <row r="329" spans="1:23" ht="14.1" customHeight="1">
      <c r="A329" s="144">
        <v>329</v>
      </c>
      <c r="B329" s="157" t="s">
        <v>263</v>
      </c>
      <c r="C329" s="157" t="s">
        <v>263</v>
      </c>
      <c r="D329" s="559">
        <v>1</v>
      </c>
      <c r="E329" s="624"/>
      <c r="F329" s="175" t="s">
        <v>323</v>
      </c>
      <c r="G329" s="130" t="s">
        <v>274</v>
      </c>
      <c r="H329" s="175" t="s">
        <v>285</v>
      </c>
      <c r="I329" s="175">
        <v>2</v>
      </c>
      <c r="J329" s="509">
        <v>1</v>
      </c>
      <c r="K329" s="509">
        <v>1</v>
      </c>
      <c r="L329" s="509">
        <v>1</v>
      </c>
      <c r="M329" s="509">
        <v>1</v>
      </c>
      <c r="N329" s="160" t="s">
        <v>115</v>
      </c>
      <c r="O329" s="160"/>
      <c r="P329" s="161">
        <f t="shared" si="16"/>
        <v>0</v>
      </c>
      <c r="Q329" s="161">
        <f t="shared" si="17"/>
        <v>0</v>
      </c>
      <c r="R329" s="162">
        <f>IF(N329="nio",0,IF(N329&gt;0,VLOOKUP(G329,'3-Productie normen'!A:P,VLOOKUP(N329,'3-Productie normen'!S:T,2,FALSE),FALSE)))</f>
        <v>0</v>
      </c>
      <c r="S329" s="162">
        <f t="shared" si="18"/>
        <v>0</v>
      </c>
      <c r="T329" s="163" t="str">
        <f>VLOOKUP(G329,'3-Productie normen'!A:P,12,FALSE)</f>
        <v>V</v>
      </c>
      <c r="U329" s="163"/>
      <c r="W329" s="131">
        <f t="shared" si="19"/>
        <v>0</v>
      </c>
    </row>
    <row r="330" spans="1:23" ht="14.1" customHeight="1">
      <c r="A330" s="144">
        <v>330</v>
      </c>
      <c r="B330" s="157" t="s">
        <v>263</v>
      </c>
      <c r="C330" s="157" t="s">
        <v>263</v>
      </c>
      <c r="D330" s="559">
        <v>1</v>
      </c>
      <c r="E330" s="624"/>
      <c r="F330" s="175" t="s">
        <v>323</v>
      </c>
      <c r="G330" s="130" t="s">
        <v>274</v>
      </c>
      <c r="H330" s="175" t="s">
        <v>285</v>
      </c>
      <c r="I330" s="175">
        <v>5.5</v>
      </c>
      <c r="J330" s="509">
        <v>1</v>
      </c>
      <c r="K330" s="509">
        <v>1</v>
      </c>
      <c r="L330" s="509">
        <v>1</v>
      </c>
      <c r="M330" s="509">
        <v>1</v>
      </c>
      <c r="N330" s="160" t="s">
        <v>115</v>
      </c>
      <c r="O330" s="160"/>
      <c r="P330" s="161">
        <f t="shared" ref="P330:P393" si="20">IF(N330="nio",0,IF(N330&gt;0,N330*I330/R330,0))*J330</f>
        <v>0</v>
      </c>
      <c r="Q330" s="161">
        <f t="shared" ref="Q330:Q393" si="21">IF(O330&gt;0,O330*I330/S330,0)*K330</f>
        <v>0</v>
      </c>
      <c r="R330" s="162">
        <f>IF(N330="nio",0,IF(N330&gt;0,VLOOKUP(G330,'3-Productie normen'!A:P,VLOOKUP(N330,'3-Productie normen'!S:T,2,FALSE),FALSE)))</f>
        <v>0</v>
      </c>
      <c r="S330" s="162">
        <f t="shared" ref="S330:S393" si="22">IF(O330&gt;0,R330*$S$8,0)</f>
        <v>0</v>
      </c>
      <c r="T330" s="163" t="str">
        <f>VLOOKUP(G330,'3-Productie normen'!A:P,12,FALSE)</f>
        <v>V</v>
      </c>
      <c r="U330" s="163"/>
      <c r="W330" s="131">
        <f t="shared" ref="W330:W393" si="23">SUM(N330:O330)*I330</f>
        <v>0</v>
      </c>
    </row>
    <row r="331" spans="1:23" ht="14.1" customHeight="1">
      <c r="A331" s="144">
        <v>331</v>
      </c>
      <c r="B331" s="157" t="s">
        <v>263</v>
      </c>
      <c r="C331" s="157" t="s">
        <v>263</v>
      </c>
      <c r="D331" s="559">
        <v>1</v>
      </c>
      <c r="E331" s="624"/>
      <c r="F331" s="175" t="s">
        <v>346</v>
      </c>
      <c r="G331" s="175" t="s">
        <v>17</v>
      </c>
      <c r="H331" s="175" t="s">
        <v>310</v>
      </c>
      <c r="I331" s="175">
        <v>8.4</v>
      </c>
      <c r="J331" s="509">
        <v>1</v>
      </c>
      <c r="K331" s="509">
        <v>1</v>
      </c>
      <c r="L331" s="509">
        <v>1</v>
      </c>
      <c r="M331" s="509">
        <v>1</v>
      </c>
      <c r="N331" s="160">
        <v>200</v>
      </c>
      <c r="O331" s="160">
        <v>200</v>
      </c>
      <c r="P331" s="161" t="e">
        <f t="shared" si="20"/>
        <v>#DIV/0!</v>
      </c>
      <c r="Q331" s="161" t="e">
        <f t="shared" si="21"/>
        <v>#DIV/0!</v>
      </c>
      <c r="R331" s="162">
        <f>IF(N331="nio",0,IF(N331&gt;0,VLOOKUP(G331,'3-Productie normen'!A:P,VLOOKUP(N331,'3-Productie normen'!S:T,2,FALSE),FALSE)))</f>
        <v>0</v>
      </c>
      <c r="S331" s="162">
        <f t="shared" si="22"/>
        <v>0</v>
      </c>
      <c r="T331" s="163" t="str">
        <f>VLOOKUP(G331,'3-Productie normen'!A:P,12,FALSE)</f>
        <v>S</v>
      </c>
      <c r="U331" s="163"/>
      <c r="W331" s="131">
        <f t="shared" si="23"/>
        <v>3360</v>
      </c>
    </row>
    <row r="332" spans="1:23" ht="14.1" customHeight="1">
      <c r="A332" s="144">
        <v>332</v>
      </c>
      <c r="B332" s="157" t="s">
        <v>263</v>
      </c>
      <c r="C332" s="157" t="s">
        <v>263</v>
      </c>
      <c r="D332" s="559">
        <v>1</v>
      </c>
      <c r="E332" s="624"/>
      <c r="F332" s="175" t="s">
        <v>345</v>
      </c>
      <c r="G332" s="175" t="s">
        <v>17</v>
      </c>
      <c r="H332" s="175" t="s">
        <v>310</v>
      </c>
      <c r="I332" s="175">
        <v>8.4</v>
      </c>
      <c r="J332" s="509">
        <v>1</v>
      </c>
      <c r="K332" s="509">
        <v>1</v>
      </c>
      <c r="L332" s="509">
        <v>1</v>
      </c>
      <c r="M332" s="509">
        <v>1</v>
      </c>
      <c r="N332" s="160">
        <v>200</v>
      </c>
      <c r="O332" s="160">
        <v>200</v>
      </c>
      <c r="P332" s="161" t="e">
        <f t="shared" si="20"/>
        <v>#DIV/0!</v>
      </c>
      <c r="Q332" s="161" t="e">
        <f t="shared" si="21"/>
        <v>#DIV/0!</v>
      </c>
      <c r="R332" s="162">
        <f>IF(N332="nio",0,IF(N332&gt;0,VLOOKUP(G332,'3-Productie normen'!A:P,VLOOKUP(N332,'3-Productie normen'!S:T,2,FALSE),FALSE)))</f>
        <v>0</v>
      </c>
      <c r="S332" s="162">
        <f t="shared" si="22"/>
        <v>0</v>
      </c>
      <c r="T332" s="163" t="str">
        <f>VLOOKUP(G332,'3-Productie normen'!A:P,12,FALSE)</f>
        <v>S</v>
      </c>
      <c r="U332" s="163"/>
      <c r="W332" s="131">
        <f t="shared" si="23"/>
        <v>3360</v>
      </c>
    </row>
    <row r="333" spans="1:23" ht="14.1" customHeight="1">
      <c r="A333" s="144">
        <v>333</v>
      </c>
      <c r="B333" s="157" t="s">
        <v>263</v>
      </c>
      <c r="C333" s="157" t="s">
        <v>263</v>
      </c>
      <c r="D333" s="559">
        <v>2</v>
      </c>
      <c r="E333" s="624">
        <v>214</v>
      </c>
      <c r="F333" s="175" t="s">
        <v>477</v>
      </c>
      <c r="G333" s="130" t="s">
        <v>276</v>
      </c>
      <c r="H333" s="175" t="s">
        <v>387</v>
      </c>
      <c r="I333" s="175">
        <v>69</v>
      </c>
      <c r="J333" s="509">
        <v>1</v>
      </c>
      <c r="K333" s="509">
        <v>1</v>
      </c>
      <c r="L333" s="509">
        <v>1</v>
      </c>
      <c r="M333" s="509">
        <v>1</v>
      </c>
      <c r="N333" s="160">
        <v>100</v>
      </c>
      <c r="O333" s="160"/>
      <c r="P333" s="161" t="e">
        <f t="shared" si="20"/>
        <v>#DIV/0!</v>
      </c>
      <c r="Q333" s="161">
        <f t="shared" si="21"/>
        <v>0</v>
      </c>
      <c r="R333" s="162">
        <f>IF(N333="nio",0,IF(N333&gt;0,VLOOKUP(G333,'3-Productie normen'!A:P,VLOOKUP(N333,'3-Productie normen'!S:T,2,FALSE),FALSE)))</f>
        <v>0</v>
      </c>
      <c r="S333" s="162">
        <f t="shared" si="22"/>
        <v>0</v>
      </c>
      <c r="T333" s="163" t="str">
        <f>VLOOKUP(G333,'3-Productie normen'!A:P,12,FALSE)</f>
        <v>L</v>
      </c>
      <c r="U333" s="163"/>
      <c r="W333" s="131">
        <f t="shared" si="23"/>
        <v>6900</v>
      </c>
    </row>
    <row r="334" spans="1:23" ht="14.1" customHeight="1">
      <c r="A334" s="144">
        <v>334</v>
      </c>
      <c r="B334" s="157" t="s">
        <v>263</v>
      </c>
      <c r="C334" s="157" t="s">
        <v>263</v>
      </c>
      <c r="D334" s="559">
        <v>2</v>
      </c>
      <c r="E334" s="624"/>
      <c r="F334" s="175" t="s">
        <v>478</v>
      </c>
      <c r="G334" s="175" t="s">
        <v>274</v>
      </c>
      <c r="H334" s="175" t="s">
        <v>285</v>
      </c>
      <c r="I334" s="175">
        <v>28</v>
      </c>
      <c r="J334" s="509">
        <v>1</v>
      </c>
      <c r="K334" s="509">
        <v>1</v>
      </c>
      <c r="L334" s="509">
        <v>1</v>
      </c>
      <c r="M334" s="509">
        <v>1</v>
      </c>
      <c r="N334" s="160">
        <v>40</v>
      </c>
      <c r="O334" s="160"/>
      <c r="P334" s="161" t="e">
        <f t="shared" si="20"/>
        <v>#DIV/0!</v>
      </c>
      <c r="Q334" s="161">
        <f t="shared" si="21"/>
        <v>0</v>
      </c>
      <c r="R334" s="162">
        <f>IF(N334="nio",0,IF(N334&gt;0,VLOOKUP(G334,'3-Productie normen'!A:P,VLOOKUP(N334,'3-Productie normen'!S:T,2,FALSE),FALSE)))</f>
        <v>0</v>
      </c>
      <c r="S334" s="162">
        <f t="shared" si="22"/>
        <v>0</v>
      </c>
      <c r="T334" s="163" t="str">
        <f>VLOOKUP(G334,'3-Productie normen'!A:P,12,FALSE)</f>
        <v>V</v>
      </c>
      <c r="U334" s="163"/>
      <c r="W334" s="131">
        <f t="shared" si="23"/>
        <v>1120</v>
      </c>
    </row>
    <row r="335" spans="1:23" ht="14.1" customHeight="1">
      <c r="A335" s="144">
        <v>335</v>
      </c>
      <c r="B335" s="157" t="s">
        <v>263</v>
      </c>
      <c r="C335" s="157" t="s">
        <v>263</v>
      </c>
      <c r="D335" s="559">
        <v>2</v>
      </c>
      <c r="E335" s="624"/>
      <c r="F335" s="175" t="s">
        <v>346</v>
      </c>
      <c r="G335" s="175" t="s">
        <v>17</v>
      </c>
      <c r="H335" s="175" t="s">
        <v>310</v>
      </c>
      <c r="I335" s="175">
        <v>9</v>
      </c>
      <c r="J335" s="509">
        <v>1</v>
      </c>
      <c r="K335" s="509">
        <v>1</v>
      </c>
      <c r="L335" s="509">
        <v>1</v>
      </c>
      <c r="M335" s="509">
        <v>1</v>
      </c>
      <c r="N335" s="160">
        <v>200</v>
      </c>
      <c r="O335" s="160">
        <v>200</v>
      </c>
      <c r="P335" s="161" t="e">
        <f t="shared" si="20"/>
        <v>#DIV/0!</v>
      </c>
      <c r="Q335" s="161" t="e">
        <f t="shared" si="21"/>
        <v>#DIV/0!</v>
      </c>
      <c r="R335" s="162">
        <f>IF(N335="nio",0,IF(N335&gt;0,VLOOKUP(G335,'3-Productie normen'!A:P,VLOOKUP(N335,'3-Productie normen'!S:T,2,FALSE),FALSE)))</f>
        <v>0</v>
      </c>
      <c r="S335" s="162">
        <f t="shared" si="22"/>
        <v>0</v>
      </c>
      <c r="T335" s="163" t="str">
        <f>VLOOKUP(G335,'3-Productie normen'!A:P,12,FALSE)</f>
        <v>S</v>
      </c>
      <c r="U335" s="163"/>
      <c r="W335" s="131">
        <f t="shared" si="23"/>
        <v>3600</v>
      </c>
    </row>
    <row r="336" spans="1:23" ht="14.1" customHeight="1">
      <c r="A336" s="144">
        <v>336</v>
      </c>
      <c r="B336" s="157" t="s">
        <v>263</v>
      </c>
      <c r="C336" s="157" t="s">
        <v>263</v>
      </c>
      <c r="D336" s="559">
        <v>2</v>
      </c>
      <c r="E336" s="624"/>
      <c r="F336" s="175" t="s">
        <v>409</v>
      </c>
      <c r="G336" s="175" t="s">
        <v>274</v>
      </c>
      <c r="H336" s="175" t="s">
        <v>285</v>
      </c>
      <c r="I336" s="175">
        <v>9</v>
      </c>
      <c r="J336" s="509">
        <v>1</v>
      </c>
      <c r="K336" s="509">
        <v>1</v>
      </c>
      <c r="L336" s="509">
        <v>1</v>
      </c>
      <c r="M336" s="509">
        <v>1</v>
      </c>
      <c r="N336" s="160">
        <v>40</v>
      </c>
      <c r="O336" s="160"/>
      <c r="P336" s="161" t="e">
        <f t="shared" si="20"/>
        <v>#DIV/0!</v>
      </c>
      <c r="Q336" s="161">
        <f t="shared" si="21"/>
        <v>0</v>
      </c>
      <c r="R336" s="162">
        <f>IF(N336="nio",0,IF(N336&gt;0,VLOOKUP(G336,'3-Productie normen'!A:P,VLOOKUP(N336,'3-Productie normen'!S:T,2,FALSE),FALSE)))</f>
        <v>0</v>
      </c>
      <c r="S336" s="162">
        <f t="shared" si="22"/>
        <v>0</v>
      </c>
      <c r="T336" s="163" t="str">
        <f>VLOOKUP(G336,'3-Productie normen'!A:P,12,FALSE)</f>
        <v>V</v>
      </c>
      <c r="U336" s="163"/>
      <c r="W336" s="131">
        <f t="shared" si="23"/>
        <v>360</v>
      </c>
    </row>
    <row r="337" spans="1:23" ht="14.1" customHeight="1">
      <c r="A337" s="144">
        <v>337</v>
      </c>
      <c r="B337" s="157" t="s">
        <v>263</v>
      </c>
      <c r="C337" s="157" t="s">
        <v>263</v>
      </c>
      <c r="D337" s="559">
        <v>2</v>
      </c>
      <c r="E337" s="624"/>
      <c r="F337" s="175" t="s">
        <v>410</v>
      </c>
      <c r="G337" s="157" t="s">
        <v>229</v>
      </c>
      <c r="H337" s="175" t="s">
        <v>285</v>
      </c>
      <c r="I337" s="175">
        <v>4.5</v>
      </c>
      <c r="J337" s="509">
        <v>1</v>
      </c>
      <c r="K337" s="509">
        <v>1</v>
      </c>
      <c r="L337" s="509">
        <v>1</v>
      </c>
      <c r="M337" s="509">
        <v>1</v>
      </c>
      <c r="N337" s="160">
        <v>200</v>
      </c>
      <c r="O337" s="160"/>
      <c r="P337" s="161" t="e">
        <f t="shared" si="20"/>
        <v>#DIV/0!</v>
      </c>
      <c r="Q337" s="161">
        <f t="shared" si="21"/>
        <v>0</v>
      </c>
      <c r="R337" s="162">
        <f>IF(N337="nio",0,IF(N337&gt;0,VLOOKUP(G337,'3-Productie normen'!A:P,VLOOKUP(N337,'3-Productie normen'!S:T,2,FALSE),FALSE)))</f>
        <v>0</v>
      </c>
      <c r="S337" s="162">
        <f t="shared" si="22"/>
        <v>0</v>
      </c>
      <c r="T337" s="163" t="str">
        <f>VLOOKUP(G337,'3-Productie normen'!A:P,12,FALSE)</f>
        <v>V</v>
      </c>
      <c r="U337" s="163"/>
      <c r="W337" s="131">
        <f t="shared" si="23"/>
        <v>900</v>
      </c>
    </row>
    <row r="338" spans="1:23" ht="14.1" customHeight="1">
      <c r="A338" s="144">
        <v>338</v>
      </c>
      <c r="B338" s="157" t="s">
        <v>263</v>
      </c>
      <c r="C338" s="157" t="s">
        <v>263</v>
      </c>
      <c r="D338" s="559">
        <v>2</v>
      </c>
      <c r="E338" s="624"/>
      <c r="F338" s="175" t="s">
        <v>291</v>
      </c>
      <c r="G338" s="130" t="s">
        <v>274</v>
      </c>
      <c r="H338" s="175" t="s">
        <v>285</v>
      </c>
      <c r="I338" s="175">
        <v>4.5</v>
      </c>
      <c r="J338" s="509">
        <v>1</v>
      </c>
      <c r="K338" s="509">
        <v>1</v>
      </c>
      <c r="L338" s="509">
        <v>1</v>
      </c>
      <c r="M338" s="509">
        <v>1</v>
      </c>
      <c r="N338" s="160" t="s">
        <v>115</v>
      </c>
      <c r="O338" s="160"/>
      <c r="P338" s="161">
        <f t="shared" si="20"/>
        <v>0</v>
      </c>
      <c r="Q338" s="161">
        <f t="shared" si="21"/>
        <v>0</v>
      </c>
      <c r="R338" s="162">
        <f>IF(N338="nio",0,IF(N338&gt;0,VLOOKUP(G338,'3-Productie normen'!A:P,VLOOKUP(N338,'3-Productie normen'!S:T,2,FALSE),FALSE)))</f>
        <v>0</v>
      </c>
      <c r="S338" s="162">
        <f t="shared" si="22"/>
        <v>0</v>
      </c>
      <c r="T338" s="163" t="str">
        <f>VLOOKUP(G338,'3-Productie normen'!A:P,12,FALSE)</f>
        <v>V</v>
      </c>
      <c r="U338" s="163"/>
      <c r="W338" s="131">
        <f t="shared" si="23"/>
        <v>0</v>
      </c>
    </row>
    <row r="339" spans="1:23" ht="14.1" customHeight="1">
      <c r="A339" s="144">
        <v>339</v>
      </c>
      <c r="B339" s="157" t="s">
        <v>263</v>
      </c>
      <c r="C339" s="157" t="s">
        <v>263</v>
      </c>
      <c r="D339" s="559">
        <v>2</v>
      </c>
      <c r="E339" s="624">
        <v>212</v>
      </c>
      <c r="F339" s="175" t="s">
        <v>477</v>
      </c>
      <c r="G339" s="130" t="s">
        <v>276</v>
      </c>
      <c r="H339" s="175" t="s">
        <v>285</v>
      </c>
      <c r="I339" s="175">
        <v>69</v>
      </c>
      <c r="J339" s="509">
        <v>1</v>
      </c>
      <c r="K339" s="509">
        <v>1</v>
      </c>
      <c r="L339" s="509">
        <v>1</v>
      </c>
      <c r="M339" s="509">
        <v>1</v>
      </c>
      <c r="N339" s="160">
        <v>100</v>
      </c>
      <c r="O339" s="160"/>
      <c r="P339" s="161" t="e">
        <f t="shared" si="20"/>
        <v>#DIV/0!</v>
      </c>
      <c r="Q339" s="161">
        <f t="shared" si="21"/>
        <v>0</v>
      </c>
      <c r="R339" s="162">
        <f>IF(N339="nio",0,IF(N339&gt;0,VLOOKUP(G339,'3-Productie normen'!A:P,VLOOKUP(N339,'3-Productie normen'!S:T,2,FALSE),FALSE)))</f>
        <v>0</v>
      </c>
      <c r="S339" s="162">
        <f t="shared" si="22"/>
        <v>0</v>
      </c>
      <c r="T339" s="163" t="str">
        <f>VLOOKUP(G339,'3-Productie normen'!A:P,12,FALSE)</f>
        <v>L</v>
      </c>
      <c r="U339" s="163"/>
      <c r="W339" s="131">
        <f t="shared" si="23"/>
        <v>6900</v>
      </c>
    </row>
    <row r="340" spans="1:23" ht="14.1" customHeight="1">
      <c r="A340" s="144">
        <v>340</v>
      </c>
      <c r="B340" s="157" t="s">
        <v>263</v>
      </c>
      <c r="C340" s="157" t="s">
        <v>263</v>
      </c>
      <c r="D340" s="559">
        <v>2</v>
      </c>
      <c r="E340" s="624"/>
      <c r="F340" s="175" t="s">
        <v>405</v>
      </c>
      <c r="G340" s="175" t="s">
        <v>228</v>
      </c>
      <c r="H340" s="175" t="s">
        <v>285</v>
      </c>
      <c r="I340" s="175">
        <v>28</v>
      </c>
      <c r="J340" s="509">
        <v>1</v>
      </c>
      <c r="K340" s="509">
        <v>1</v>
      </c>
      <c r="L340" s="509">
        <v>1</v>
      </c>
      <c r="M340" s="509">
        <v>1</v>
      </c>
      <c r="N340" s="160">
        <v>100</v>
      </c>
      <c r="O340" s="160"/>
      <c r="P340" s="161" t="e">
        <f t="shared" si="20"/>
        <v>#DIV/0!</v>
      </c>
      <c r="Q340" s="161">
        <f t="shared" si="21"/>
        <v>0</v>
      </c>
      <c r="R340" s="162">
        <f>IF(N340="nio",0,IF(N340&gt;0,VLOOKUP(G340,'3-Productie normen'!A:P,VLOOKUP(N340,'3-Productie normen'!S:T,2,FALSE),FALSE)))</f>
        <v>0</v>
      </c>
      <c r="S340" s="162">
        <f t="shared" si="22"/>
        <v>0</v>
      </c>
      <c r="T340" s="163" t="str">
        <f>VLOOKUP(G340,'3-Productie normen'!A:P,12,FALSE)</f>
        <v>B</v>
      </c>
      <c r="U340" s="163"/>
      <c r="W340" s="131">
        <f t="shared" si="23"/>
        <v>2800</v>
      </c>
    </row>
    <row r="341" spans="1:23" ht="14.1" customHeight="1">
      <c r="A341" s="144">
        <v>341</v>
      </c>
      <c r="B341" s="157" t="s">
        <v>263</v>
      </c>
      <c r="C341" s="157" t="s">
        <v>263</v>
      </c>
      <c r="D341" s="559">
        <v>2</v>
      </c>
      <c r="E341" s="624">
        <v>210</v>
      </c>
      <c r="F341" s="175" t="s">
        <v>477</v>
      </c>
      <c r="G341" s="130" t="s">
        <v>276</v>
      </c>
      <c r="H341" s="175" t="s">
        <v>285</v>
      </c>
      <c r="I341" s="175">
        <v>69</v>
      </c>
      <c r="J341" s="509">
        <v>1</v>
      </c>
      <c r="K341" s="509">
        <v>1</v>
      </c>
      <c r="L341" s="509">
        <v>1</v>
      </c>
      <c r="M341" s="509">
        <v>1</v>
      </c>
      <c r="N341" s="160">
        <v>100</v>
      </c>
      <c r="O341" s="160"/>
      <c r="P341" s="161" t="e">
        <f t="shared" si="20"/>
        <v>#DIV/0!</v>
      </c>
      <c r="Q341" s="161">
        <f t="shared" si="21"/>
        <v>0</v>
      </c>
      <c r="R341" s="162">
        <f>IF(N341="nio",0,IF(N341&gt;0,VLOOKUP(G341,'3-Productie normen'!A:P,VLOOKUP(N341,'3-Productie normen'!S:T,2,FALSE),FALSE)))</f>
        <v>0</v>
      </c>
      <c r="S341" s="162">
        <f t="shared" si="22"/>
        <v>0</v>
      </c>
      <c r="T341" s="163" t="str">
        <f>VLOOKUP(G341,'3-Productie normen'!A:P,12,FALSE)</f>
        <v>L</v>
      </c>
      <c r="U341" s="163"/>
      <c r="W341" s="131">
        <f t="shared" si="23"/>
        <v>6900</v>
      </c>
    </row>
    <row r="342" spans="1:23" ht="14.1" customHeight="1">
      <c r="A342" s="144">
        <v>342</v>
      </c>
      <c r="B342" s="157" t="s">
        <v>263</v>
      </c>
      <c r="C342" s="157" t="s">
        <v>263</v>
      </c>
      <c r="D342" s="559">
        <v>2</v>
      </c>
      <c r="E342" s="624"/>
      <c r="F342" s="175" t="s">
        <v>405</v>
      </c>
      <c r="G342" s="157" t="s">
        <v>228</v>
      </c>
      <c r="H342" s="175" t="s">
        <v>285</v>
      </c>
      <c r="I342" s="175">
        <v>28</v>
      </c>
      <c r="J342" s="509">
        <v>1</v>
      </c>
      <c r="K342" s="509">
        <v>1</v>
      </c>
      <c r="L342" s="509">
        <v>1</v>
      </c>
      <c r="M342" s="509">
        <v>1</v>
      </c>
      <c r="N342" s="160">
        <v>100</v>
      </c>
      <c r="O342" s="160"/>
      <c r="P342" s="161" t="e">
        <f t="shared" si="20"/>
        <v>#DIV/0!</v>
      </c>
      <c r="Q342" s="161">
        <f t="shared" si="21"/>
        <v>0</v>
      </c>
      <c r="R342" s="162">
        <f>IF(N342="nio",0,IF(N342&gt;0,VLOOKUP(G342,'3-Productie normen'!A:P,VLOOKUP(N342,'3-Productie normen'!S:T,2,FALSE),FALSE)))</f>
        <v>0</v>
      </c>
      <c r="S342" s="162">
        <f t="shared" si="22"/>
        <v>0</v>
      </c>
      <c r="T342" s="163" t="str">
        <f>VLOOKUP(G342,'3-Productie normen'!A:P,12,FALSE)</f>
        <v>B</v>
      </c>
      <c r="U342" s="163"/>
      <c r="W342" s="131">
        <f t="shared" si="23"/>
        <v>2800</v>
      </c>
    </row>
    <row r="343" spans="1:23" ht="14.1" customHeight="1">
      <c r="A343" s="144">
        <v>343</v>
      </c>
      <c r="B343" s="157" t="s">
        <v>263</v>
      </c>
      <c r="C343" s="157" t="s">
        <v>263</v>
      </c>
      <c r="D343" s="559">
        <v>2</v>
      </c>
      <c r="E343" s="624">
        <v>208</v>
      </c>
      <c r="F343" s="175" t="s">
        <v>477</v>
      </c>
      <c r="G343" s="130" t="s">
        <v>276</v>
      </c>
      <c r="H343" s="175" t="s">
        <v>285</v>
      </c>
      <c r="I343" s="579">
        <v>69</v>
      </c>
      <c r="J343" s="509">
        <v>1</v>
      </c>
      <c r="K343" s="509">
        <v>1</v>
      </c>
      <c r="L343" s="509">
        <v>1</v>
      </c>
      <c r="M343" s="509">
        <v>1</v>
      </c>
      <c r="N343" s="629">
        <v>200</v>
      </c>
      <c r="O343" s="160"/>
      <c r="P343" s="161" t="e">
        <f t="shared" si="20"/>
        <v>#DIV/0!</v>
      </c>
      <c r="Q343" s="161">
        <f t="shared" si="21"/>
        <v>0</v>
      </c>
      <c r="R343" s="162">
        <f>IF(N343="nio",0,IF(N343&gt;0,VLOOKUP(G343,'3-Productie normen'!A:P,VLOOKUP(N343,'3-Productie normen'!S:T,2,FALSE),FALSE)))</f>
        <v>0</v>
      </c>
      <c r="S343" s="162">
        <f t="shared" si="22"/>
        <v>0</v>
      </c>
      <c r="T343" s="163" t="str">
        <f>VLOOKUP(G343,'3-Productie normen'!A:P,12,FALSE)</f>
        <v>L</v>
      </c>
      <c r="U343" s="163"/>
      <c r="W343" s="131">
        <f t="shared" si="23"/>
        <v>13800</v>
      </c>
    </row>
    <row r="344" spans="1:23" ht="14.1" customHeight="1">
      <c r="A344" s="144">
        <v>344</v>
      </c>
      <c r="B344" s="157" t="s">
        <v>263</v>
      </c>
      <c r="C344" s="157" t="s">
        <v>263</v>
      </c>
      <c r="D344" s="559">
        <v>2</v>
      </c>
      <c r="E344" s="624"/>
      <c r="F344" s="175" t="s">
        <v>326</v>
      </c>
      <c r="G344" s="175" t="s">
        <v>229</v>
      </c>
      <c r="H344" s="175" t="s">
        <v>285</v>
      </c>
      <c r="I344" s="175">
        <v>28</v>
      </c>
      <c r="J344" s="509">
        <v>1</v>
      </c>
      <c r="K344" s="509">
        <v>1</v>
      </c>
      <c r="L344" s="509">
        <v>1</v>
      </c>
      <c r="M344" s="509">
        <v>1</v>
      </c>
      <c r="N344" s="160">
        <v>200</v>
      </c>
      <c r="O344" s="160"/>
      <c r="P344" s="161" t="e">
        <f t="shared" si="20"/>
        <v>#DIV/0!</v>
      </c>
      <c r="Q344" s="161">
        <f t="shared" si="21"/>
        <v>0</v>
      </c>
      <c r="R344" s="162">
        <f>IF(N344="nio",0,IF(N344&gt;0,VLOOKUP(G344,'3-Productie normen'!A:P,VLOOKUP(N344,'3-Productie normen'!S:T,2,FALSE),FALSE)))</f>
        <v>0</v>
      </c>
      <c r="S344" s="162">
        <f t="shared" si="22"/>
        <v>0</v>
      </c>
      <c r="T344" s="163" t="str">
        <f>VLOOKUP(G344,'3-Productie normen'!A:P,12,FALSE)</f>
        <v>V</v>
      </c>
      <c r="U344" s="163"/>
      <c r="W344" s="131">
        <f t="shared" si="23"/>
        <v>5600</v>
      </c>
    </row>
    <row r="345" spans="1:23" ht="14.1" customHeight="1">
      <c r="A345" s="144">
        <v>345</v>
      </c>
      <c r="B345" s="157" t="s">
        <v>263</v>
      </c>
      <c r="C345" s="157" t="s">
        <v>263</v>
      </c>
      <c r="D345" s="559">
        <v>2</v>
      </c>
      <c r="E345" s="624">
        <v>207</v>
      </c>
      <c r="F345" s="175" t="s">
        <v>395</v>
      </c>
      <c r="G345" s="130" t="s">
        <v>276</v>
      </c>
      <c r="H345" s="175" t="s">
        <v>285</v>
      </c>
      <c r="I345" s="175">
        <v>56</v>
      </c>
      <c r="J345" s="509">
        <v>1</v>
      </c>
      <c r="K345" s="509">
        <v>1</v>
      </c>
      <c r="L345" s="509">
        <v>1</v>
      </c>
      <c r="M345" s="509">
        <v>1</v>
      </c>
      <c r="N345" s="160">
        <v>100</v>
      </c>
      <c r="O345" s="160"/>
      <c r="P345" s="161" t="e">
        <f t="shared" si="20"/>
        <v>#DIV/0!</v>
      </c>
      <c r="Q345" s="161">
        <f t="shared" si="21"/>
        <v>0</v>
      </c>
      <c r="R345" s="162">
        <f>IF(N345="nio",0,IF(N345&gt;0,VLOOKUP(G345,'3-Productie normen'!A:P,VLOOKUP(N345,'3-Productie normen'!S:T,2,FALSE),FALSE)))</f>
        <v>0</v>
      </c>
      <c r="S345" s="162">
        <f t="shared" si="22"/>
        <v>0</v>
      </c>
      <c r="T345" s="163" t="str">
        <f>VLOOKUP(G345,'3-Productie normen'!A:P,12,FALSE)</f>
        <v>L</v>
      </c>
      <c r="U345" s="163"/>
      <c r="W345" s="131">
        <f t="shared" si="23"/>
        <v>5600</v>
      </c>
    </row>
    <row r="346" spans="1:23" ht="14.1" customHeight="1">
      <c r="A346" s="144">
        <v>346</v>
      </c>
      <c r="B346" s="157" t="s">
        <v>263</v>
      </c>
      <c r="C346" s="157" t="s">
        <v>263</v>
      </c>
      <c r="D346" s="559">
        <v>2</v>
      </c>
      <c r="E346" s="624">
        <v>206</v>
      </c>
      <c r="F346" s="175" t="s">
        <v>424</v>
      </c>
      <c r="G346" s="130" t="s">
        <v>276</v>
      </c>
      <c r="H346" s="175" t="s">
        <v>285</v>
      </c>
      <c r="I346" s="579">
        <v>48</v>
      </c>
      <c r="J346" s="509">
        <v>1</v>
      </c>
      <c r="K346" s="509">
        <v>1</v>
      </c>
      <c r="L346" s="509">
        <v>1</v>
      </c>
      <c r="M346" s="509">
        <v>1</v>
      </c>
      <c r="N346" s="629">
        <v>100</v>
      </c>
      <c r="O346" s="160"/>
      <c r="P346" s="161" t="e">
        <f t="shared" si="20"/>
        <v>#DIV/0!</v>
      </c>
      <c r="Q346" s="161">
        <f t="shared" si="21"/>
        <v>0</v>
      </c>
      <c r="R346" s="162">
        <f>IF(N346="nio",0,IF(N346&gt;0,VLOOKUP(G346,'3-Productie normen'!A:P,VLOOKUP(N346,'3-Productie normen'!S:T,2,FALSE),FALSE)))</f>
        <v>0</v>
      </c>
      <c r="S346" s="162">
        <f t="shared" si="22"/>
        <v>0</v>
      </c>
      <c r="T346" s="163" t="str">
        <f>VLOOKUP(G346,'3-Productie normen'!A:P,12,FALSE)</f>
        <v>L</v>
      </c>
      <c r="U346" s="163"/>
      <c r="W346" s="131">
        <f t="shared" si="23"/>
        <v>4800</v>
      </c>
    </row>
    <row r="347" spans="1:23" ht="14.1" customHeight="1">
      <c r="A347" s="144">
        <v>347</v>
      </c>
      <c r="B347" s="157" t="s">
        <v>263</v>
      </c>
      <c r="C347" s="157" t="s">
        <v>263</v>
      </c>
      <c r="D347" s="558">
        <v>2</v>
      </c>
      <c r="E347" s="623"/>
      <c r="F347" s="172" t="s">
        <v>406</v>
      </c>
      <c r="G347" s="172" t="s">
        <v>228</v>
      </c>
      <c r="H347" s="172" t="s">
        <v>387</v>
      </c>
      <c r="I347" s="172">
        <v>34</v>
      </c>
      <c r="J347" s="509">
        <v>1</v>
      </c>
      <c r="K347" s="509">
        <v>1</v>
      </c>
      <c r="L347" s="509">
        <v>1</v>
      </c>
      <c r="M347" s="509">
        <v>1</v>
      </c>
      <c r="N347" s="160">
        <v>100</v>
      </c>
      <c r="O347" s="160"/>
      <c r="P347" s="161" t="e">
        <f t="shared" si="20"/>
        <v>#DIV/0!</v>
      </c>
      <c r="Q347" s="161">
        <f t="shared" si="21"/>
        <v>0</v>
      </c>
      <c r="R347" s="162">
        <f>IF(N347="nio",0,IF(N347&gt;0,VLOOKUP(G347,'3-Productie normen'!A:P,VLOOKUP(N347,'3-Productie normen'!S:T,2,FALSE),FALSE)))</f>
        <v>0</v>
      </c>
      <c r="S347" s="162">
        <f t="shared" si="22"/>
        <v>0</v>
      </c>
      <c r="T347" s="163" t="str">
        <f>VLOOKUP(G347,'3-Productie normen'!A:P,12,FALSE)</f>
        <v>B</v>
      </c>
      <c r="U347" s="163"/>
      <c r="W347" s="131">
        <f t="shared" si="23"/>
        <v>3400</v>
      </c>
    </row>
    <row r="348" spans="1:23" ht="14.1" customHeight="1">
      <c r="A348" s="144">
        <v>348</v>
      </c>
      <c r="B348" s="157" t="s">
        <v>263</v>
      </c>
      <c r="C348" s="157" t="s">
        <v>263</v>
      </c>
      <c r="D348" s="558">
        <v>2</v>
      </c>
      <c r="E348" s="623">
        <v>204</v>
      </c>
      <c r="F348" s="172" t="s">
        <v>424</v>
      </c>
      <c r="G348" s="130" t="s">
        <v>276</v>
      </c>
      <c r="H348" s="172" t="s">
        <v>285</v>
      </c>
      <c r="I348" s="578">
        <v>48</v>
      </c>
      <c r="J348" s="509">
        <v>1</v>
      </c>
      <c r="K348" s="509">
        <v>1</v>
      </c>
      <c r="L348" s="509">
        <v>1</v>
      </c>
      <c r="M348" s="509">
        <v>1</v>
      </c>
      <c r="N348" s="629">
        <v>100</v>
      </c>
      <c r="O348" s="160"/>
      <c r="P348" s="161" t="e">
        <f t="shared" si="20"/>
        <v>#DIV/0!</v>
      </c>
      <c r="Q348" s="161">
        <f t="shared" si="21"/>
        <v>0</v>
      </c>
      <c r="R348" s="162">
        <f>IF(N348="nio",0,IF(N348&gt;0,VLOOKUP(G348,'3-Productie normen'!A:P,VLOOKUP(N348,'3-Productie normen'!S:T,2,FALSE),FALSE)))</f>
        <v>0</v>
      </c>
      <c r="S348" s="162">
        <f t="shared" si="22"/>
        <v>0</v>
      </c>
      <c r="T348" s="163" t="str">
        <f>VLOOKUP(G348,'3-Productie normen'!A:P,12,FALSE)</f>
        <v>L</v>
      </c>
      <c r="U348" s="163"/>
      <c r="W348" s="131">
        <f t="shared" si="23"/>
        <v>4800</v>
      </c>
    </row>
    <row r="349" spans="1:23" ht="14.1" customHeight="1">
      <c r="A349" s="144">
        <v>349</v>
      </c>
      <c r="B349" s="157" t="s">
        <v>263</v>
      </c>
      <c r="C349" s="157" t="s">
        <v>263</v>
      </c>
      <c r="D349" s="558">
        <v>2</v>
      </c>
      <c r="E349" s="623">
        <v>203</v>
      </c>
      <c r="F349" s="172" t="s">
        <v>424</v>
      </c>
      <c r="G349" s="130" t="s">
        <v>276</v>
      </c>
      <c r="H349" s="172" t="s">
        <v>285</v>
      </c>
      <c r="I349" s="172">
        <v>56</v>
      </c>
      <c r="J349" s="509">
        <v>1</v>
      </c>
      <c r="K349" s="509">
        <v>1</v>
      </c>
      <c r="L349" s="509">
        <v>1</v>
      </c>
      <c r="M349" s="509">
        <v>1</v>
      </c>
      <c r="N349" s="160">
        <v>100</v>
      </c>
      <c r="O349" s="160"/>
      <c r="P349" s="161" t="e">
        <f t="shared" si="20"/>
        <v>#DIV/0!</v>
      </c>
      <c r="Q349" s="161">
        <f t="shared" si="21"/>
        <v>0</v>
      </c>
      <c r="R349" s="162">
        <f>IF(N349="nio",0,IF(N349&gt;0,VLOOKUP(G349,'3-Productie normen'!A:P,VLOOKUP(N349,'3-Productie normen'!S:T,2,FALSE),FALSE)))</f>
        <v>0</v>
      </c>
      <c r="S349" s="162">
        <f t="shared" si="22"/>
        <v>0</v>
      </c>
      <c r="T349" s="163" t="str">
        <f>VLOOKUP(G349,'3-Productie normen'!A:P,12,FALSE)</f>
        <v>L</v>
      </c>
      <c r="U349" s="163"/>
      <c r="W349" s="131">
        <f t="shared" si="23"/>
        <v>5600</v>
      </c>
    </row>
    <row r="350" spans="1:23" ht="14.1" customHeight="1">
      <c r="A350" s="144">
        <v>350</v>
      </c>
      <c r="B350" s="157" t="s">
        <v>263</v>
      </c>
      <c r="C350" s="157" t="s">
        <v>263</v>
      </c>
      <c r="D350" s="558">
        <v>2</v>
      </c>
      <c r="E350" s="623">
        <v>202</v>
      </c>
      <c r="F350" s="172" t="s">
        <v>424</v>
      </c>
      <c r="G350" s="130" t="s">
        <v>276</v>
      </c>
      <c r="H350" s="172" t="s">
        <v>285</v>
      </c>
      <c r="I350" s="172">
        <v>56</v>
      </c>
      <c r="J350" s="509">
        <v>1</v>
      </c>
      <c r="K350" s="509">
        <v>1</v>
      </c>
      <c r="L350" s="509">
        <v>1</v>
      </c>
      <c r="M350" s="509">
        <v>1</v>
      </c>
      <c r="N350" s="160">
        <v>100</v>
      </c>
      <c r="O350" s="160"/>
      <c r="P350" s="161" t="e">
        <f t="shared" si="20"/>
        <v>#DIV/0!</v>
      </c>
      <c r="Q350" s="161">
        <f t="shared" si="21"/>
        <v>0</v>
      </c>
      <c r="R350" s="162">
        <f>IF(N350="nio",0,IF(N350&gt;0,VLOOKUP(G350,'3-Productie normen'!A:P,VLOOKUP(N350,'3-Productie normen'!S:T,2,FALSE),FALSE)))</f>
        <v>0</v>
      </c>
      <c r="S350" s="162">
        <f t="shared" si="22"/>
        <v>0</v>
      </c>
      <c r="T350" s="163" t="str">
        <f>VLOOKUP(G350,'3-Productie normen'!A:P,12,FALSE)</f>
        <v>L</v>
      </c>
      <c r="U350" s="163"/>
      <c r="W350" s="131">
        <f t="shared" si="23"/>
        <v>5600</v>
      </c>
    </row>
    <row r="351" spans="1:23" ht="14.1" customHeight="1">
      <c r="A351" s="144">
        <v>351</v>
      </c>
      <c r="B351" s="157" t="s">
        <v>263</v>
      </c>
      <c r="C351" s="157" t="s">
        <v>263</v>
      </c>
      <c r="D351" s="558">
        <v>2</v>
      </c>
      <c r="E351" s="623">
        <v>201</v>
      </c>
      <c r="F351" s="172" t="s">
        <v>424</v>
      </c>
      <c r="G351" s="130" t="s">
        <v>276</v>
      </c>
      <c r="H351" s="172" t="s">
        <v>285</v>
      </c>
      <c r="I351" s="172">
        <v>56</v>
      </c>
      <c r="J351" s="509">
        <v>1</v>
      </c>
      <c r="K351" s="509">
        <v>1</v>
      </c>
      <c r="L351" s="509">
        <v>1</v>
      </c>
      <c r="M351" s="509">
        <v>1</v>
      </c>
      <c r="N351" s="160">
        <v>100</v>
      </c>
      <c r="O351" s="160"/>
      <c r="P351" s="161" t="e">
        <f t="shared" si="20"/>
        <v>#DIV/0!</v>
      </c>
      <c r="Q351" s="161">
        <f t="shared" si="21"/>
        <v>0</v>
      </c>
      <c r="R351" s="162">
        <f>IF(N351="nio",0,IF(N351&gt;0,VLOOKUP(G351,'3-Productie normen'!A:P,VLOOKUP(N351,'3-Productie normen'!S:T,2,FALSE),FALSE)))</f>
        <v>0</v>
      </c>
      <c r="S351" s="162">
        <f t="shared" si="22"/>
        <v>0</v>
      </c>
      <c r="T351" s="163" t="str">
        <f>VLOOKUP(G351,'3-Productie normen'!A:P,12,FALSE)</f>
        <v>L</v>
      </c>
      <c r="U351" s="163"/>
      <c r="W351" s="131">
        <f t="shared" si="23"/>
        <v>5600</v>
      </c>
    </row>
    <row r="352" spans="1:23" ht="14.1" customHeight="1">
      <c r="A352" s="144">
        <v>352</v>
      </c>
      <c r="B352" s="157" t="s">
        <v>263</v>
      </c>
      <c r="C352" s="157" t="s">
        <v>263</v>
      </c>
      <c r="D352" s="558">
        <v>2</v>
      </c>
      <c r="E352" s="623"/>
      <c r="F352" s="172" t="s">
        <v>346</v>
      </c>
      <c r="G352" s="172" t="s">
        <v>17</v>
      </c>
      <c r="H352" s="172" t="s">
        <v>310</v>
      </c>
      <c r="I352" s="172">
        <v>8.4</v>
      </c>
      <c r="J352" s="509">
        <v>1</v>
      </c>
      <c r="K352" s="509">
        <v>1</v>
      </c>
      <c r="L352" s="509">
        <v>1</v>
      </c>
      <c r="M352" s="509">
        <v>1</v>
      </c>
      <c r="N352" s="160">
        <v>200</v>
      </c>
      <c r="O352" s="160">
        <v>200</v>
      </c>
      <c r="P352" s="161" t="e">
        <f t="shared" si="20"/>
        <v>#DIV/0!</v>
      </c>
      <c r="Q352" s="161" t="e">
        <f t="shared" si="21"/>
        <v>#DIV/0!</v>
      </c>
      <c r="R352" s="162">
        <f>IF(N352="nio",0,IF(N352&gt;0,VLOOKUP(G352,'3-Productie normen'!A:P,VLOOKUP(N352,'3-Productie normen'!S:T,2,FALSE),FALSE)))</f>
        <v>0</v>
      </c>
      <c r="S352" s="162">
        <f t="shared" si="22"/>
        <v>0</v>
      </c>
      <c r="T352" s="163" t="str">
        <f>VLOOKUP(G352,'3-Productie normen'!A:P,12,FALSE)</f>
        <v>S</v>
      </c>
      <c r="U352" s="163"/>
      <c r="W352" s="131">
        <f t="shared" si="23"/>
        <v>3360</v>
      </c>
    </row>
    <row r="353" spans="1:23" ht="14.1" customHeight="1">
      <c r="A353" s="144">
        <v>353</v>
      </c>
      <c r="B353" s="157" t="s">
        <v>263</v>
      </c>
      <c r="C353" s="157" t="s">
        <v>263</v>
      </c>
      <c r="D353" s="558">
        <v>2</v>
      </c>
      <c r="E353" s="623"/>
      <c r="F353" s="172" t="s">
        <v>345</v>
      </c>
      <c r="G353" s="172" t="s">
        <v>17</v>
      </c>
      <c r="H353" s="172" t="s">
        <v>310</v>
      </c>
      <c r="I353" s="172">
        <v>8.4</v>
      </c>
      <c r="J353" s="509">
        <v>1</v>
      </c>
      <c r="K353" s="509">
        <v>1</v>
      </c>
      <c r="L353" s="509">
        <v>1</v>
      </c>
      <c r="M353" s="509">
        <v>1</v>
      </c>
      <c r="N353" s="160">
        <v>200</v>
      </c>
      <c r="O353" s="160">
        <v>200</v>
      </c>
      <c r="P353" s="161" t="e">
        <f t="shared" si="20"/>
        <v>#DIV/0!</v>
      </c>
      <c r="Q353" s="161" t="e">
        <f t="shared" si="21"/>
        <v>#DIV/0!</v>
      </c>
      <c r="R353" s="162">
        <f>IF(N353="nio",0,IF(N353&gt;0,VLOOKUP(G353,'3-Productie normen'!A:P,VLOOKUP(N353,'3-Productie normen'!S:T,2,FALSE),FALSE)))</f>
        <v>0</v>
      </c>
      <c r="S353" s="162">
        <f t="shared" si="22"/>
        <v>0</v>
      </c>
      <c r="T353" s="163" t="str">
        <f>VLOOKUP(G353,'3-Productie normen'!A:P,12,FALSE)</f>
        <v>S</v>
      </c>
      <c r="U353" s="163"/>
      <c r="W353" s="131">
        <f t="shared" si="23"/>
        <v>3360</v>
      </c>
    </row>
    <row r="354" spans="1:23" ht="14.1" customHeight="1">
      <c r="A354" s="144">
        <v>354</v>
      </c>
      <c r="B354" s="157" t="s">
        <v>263</v>
      </c>
      <c r="C354" s="157" t="s">
        <v>263</v>
      </c>
      <c r="D354" s="558">
        <v>2</v>
      </c>
      <c r="E354" s="623"/>
      <c r="F354" s="172" t="s">
        <v>283</v>
      </c>
      <c r="G354" s="172" t="s">
        <v>284</v>
      </c>
      <c r="H354" s="172" t="s">
        <v>285</v>
      </c>
      <c r="I354" s="172">
        <v>2</v>
      </c>
      <c r="J354" s="509">
        <v>1</v>
      </c>
      <c r="K354" s="509">
        <v>1</v>
      </c>
      <c r="L354" s="509">
        <v>1</v>
      </c>
      <c r="M354" s="509">
        <v>1</v>
      </c>
      <c r="N354" s="160">
        <v>200</v>
      </c>
      <c r="O354" s="160"/>
      <c r="P354" s="161" t="e">
        <f t="shared" si="20"/>
        <v>#DIV/0!</v>
      </c>
      <c r="Q354" s="161">
        <f t="shared" si="21"/>
        <v>0</v>
      </c>
      <c r="R354" s="162">
        <f>IF(N354="nio",0,IF(N354&gt;0,VLOOKUP(G354,'3-Productie normen'!A:P,VLOOKUP(N354,'3-Productie normen'!S:T,2,FALSE),FALSE)))</f>
        <v>0</v>
      </c>
      <c r="S354" s="162">
        <f t="shared" si="22"/>
        <v>0</v>
      </c>
      <c r="T354" s="163" t="str">
        <f>VLOOKUP(G354,'3-Productie normen'!A:P,12,FALSE)</f>
        <v>V</v>
      </c>
      <c r="U354" s="163"/>
      <c r="W354" s="131">
        <f t="shared" si="23"/>
        <v>400</v>
      </c>
    </row>
    <row r="355" spans="1:23" ht="14.1" customHeight="1">
      <c r="A355" s="144">
        <v>355</v>
      </c>
      <c r="B355" s="157" t="s">
        <v>263</v>
      </c>
      <c r="C355" s="157" t="s">
        <v>263</v>
      </c>
      <c r="D355" s="558">
        <v>2</v>
      </c>
      <c r="E355" s="623"/>
      <c r="F355" s="172" t="s">
        <v>323</v>
      </c>
      <c r="G355" s="130" t="s">
        <v>274</v>
      </c>
      <c r="H355" s="172" t="s">
        <v>285</v>
      </c>
      <c r="I355" s="172">
        <v>2</v>
      </c>
      <c r="J355" s="509">
        <v>1</v>
      </c>
      <c r="K355" s="509">
        <v>1</v>
      </c>
      <c r="L355" s="509">
        <v>1</v>
      </c>
      <c r="M355" s="509">
        <v>1</v>
      </c>
      <c r="N355" s="160" t="s">
        <v>115</v>
      </c>
      <c r="O355" s="160"/>
      <c r="P355" s="161">
        <f t="shared" si="20"/>
        <v>0</v>
      </c>
      <c r="Q355" s="161">
        <f t="shared" si="21"/>
        <v>0</v>
      </c>
      <c r="R355" s="162">
        <f>IF(N355="nio",0,IF(N355&gt;0,VLOOKUP(G355,'3-Productie normen'!A:P,VLOOKUP(N355,'3-Productie normen'!S:T,2,FALSE),FALSE)))</f>
        <v>0</v>
      </c>
      <c r="S355" s="162">
        <f t="shared" si="22"/>
        <v>0</v>
      </c>
      <c r="T355" s="163" t="str">
        <f>VLOOKUP(G355,'3-Productie normen'!A:P,12,FALSE)</f>
        <v>V</v>
      </c>
      <c r="U355" s="163"/>
      <c r="W355" s="131">
        <f t="shared" si="23"/>
        <v>0</v>
      </c>
    </row>
    <row r="356" spans="1:23" ht="14.1" customHeight="1">
      <c r="A356" s="144">
        <v>356</v>
      </c>
      <c r="B356" s="157" t="s">
        <v>263</v>
      </c>
      <c r="C356" s="157" t="s">
        <v>263</v>
      </c>
      <c r="D356" s="558">
        <v>2</v>
      </c>
      <c r="E356" s="623">
        <v>219</v>
      </c>
      <c r="F356" s="172" t="s">
        <v>477</v>
      </c>
      <c r="G356" s="130" t="s">
        <v>276</v>
      </c>
      <c r="H356" s="172" t="s">
        <v>285</v>
      </c>
      <c r="I356" s="172">
        <v>90</v>
      </c>
      <c r="J356" s="509">
        <v>1</v>
      </c>
      <c r="K356" s="509">
        <v>1</v>
      </c>
      <c r="L356" s="509">
        <v>1</v>
      </c>
      <c r="M356" s="509">
        <v>1</v>
      </c>
      <c r="N356" s="160">
        <v>100</v>
      </c>
      <c r="O356" s="160"/>
      <c r="P356" s="161" t="e">
        <f t="shared" si="20"/>
        <v>#DIV/0!</v>
      </c>
      <c r="Q356" s="161">
        <f t="shared" si="21"/>
        <v>0</v>
      </c>
      <c r="R356" s="162">
        <f>IF(N356="nio",0,IF(N356&gt;0,VLOOKUP(G356,'3-Productie normen'!A:P,VLOOKUP(N356,'3-Productie normen'!S:T,2,FALSE),FALSE)))</f>
        <v>0</v>
      </c>
      <c r="S356" s="162">
        <f t="shared" si="22"/>
        <v>0</v>
      </c>
      <c r="T356" s="163" t="str">
        <f>VLOOKUP(G356,'3-Productie normen'!A:P,12,FALSE)</f>
        <v>L</v>
      </c>
      <c r="U356" s="163"/>
      <c r="W356" s="131">
        <f t="shared" si="23"/>
        <v>9000</v>
      </c>
    </row>
    <row r="357" spans="1:23" ht="14.1" customHeight="1">
      <c r="A357" s="144">
        <v>357</v>
      </c>
      <c r="B357" s="157" t="s">
        <v>263</v>
      </c>
      <c r="C357" s="157" t="s">
        <v>263</v>
      </c>
      <c r="D357" s="558">
        <v>2</v>
      </c>
      <c r="E357" s="623"/>
      <c r="F357" s="172" t="s">
        <v>407</v>
      </c>
      <c r="G357" s="172" t="s">
        <v>228</v>
      </c>
      <c r="H357" s="172" t="s">
        <v>285</v>
      </c>
      <c r="I357" s="172">
        <v>42</v>
      </c>
      <c r="J357" s="509">
        <v>1</v>
      </c>
      <c r="K357" s="509">
        <v>1</v>
      </c>
      <c r="L357" s="509">
        <v>1</v>
      </c>
      <c r="M357" s="509">
        <v>1</v>
      </c>
      <c r="N357" s="160">
        <v>100</v>
      </c>
      <c r="O357" s="160"/>
      <c r="P357" s="161" t="e">
        <f t="shared" si="20"/>
        <v>#DIV/0!</v>
      </c>
      <c r="Q357" s="161">
        <f t="shared" si="21"/>
        <v>0</v>
      </c>
      <c r="R357" s="162">
        <f>IF(N357="nio",0,IF(N357&gt;0,VLOOKUP(G357,'3-Productie normen'!A:P,VLOOKUP(N357,'3-Productie normen'!S:T,2,FALSE),FALSE)))</f>
        <v>0</v>
      </c>
      <c r="S357" s="162">
        <f t="shared" si="22"/>
        <v>0</v>
      </c>
      <c r="T357" s="163" t="str">
        <f>VLOOKUP(G357,'3-Productie normen'!A:P,12,FALSE)</f>
        <v>B</v>
      </c>
      <c r="U357" s="163"/>
      <c r="W357" s="131">
        <f t="shared" si="23"/>
        <v>4200</v>
      </c>
    </row>
    <row r="358" spans="1:23" ht="14.1" customHeight="1">
      <c r="A358" s="144">
        <v>358</v>
      </c>
      <c r="B358" s="157" t="s">
        <v>263</v>
      </c>
      <c r="C358" s="157" t="s">
        <v>263</v>
      </c>
      <c r="D358" s="558">
        <v>2</v>
      </c>
      <c r="E358" s="623">
        <v>217</v>
      </c>
      <c r="F358" s="172" t="s">
        <v>477</v>
      </c>
      <c r="G358" s="130" t="s">
        <v>276</v>
      </c>
      <c r="H358" s="172" t="s">
        <v>285</v>
      </c>
      <c r="I358" s="172">
        <v>70</v>
      </c>
      <c r="J358" s="509">
        <v>1</v>
      </c>
      <c r="K358" s="509">
        <v>1</v>
      </c>
      <c r="L358" s="509">
        <v>1</v>
      </c>
      <c r="M358" s="509">
        <v>1</v>
      </c>
      <c r="N358" s="160">
        <v>100</v>
      </c>
      <c r="O358" s="160"/>
      <c r="P358" s="161" t="e">
        <f t="shared" si="20"/>
        <v>#DIV/0!</v>
      </c>
      <c r="Q358" s="161">
        <f t="shared" si="21"/>
        <v>0</v>
      </c>
      <c r="R358" s="162">
        <f>IF(N358="nio",0,IF(N358&gt;0,VLOOKUP(G358,'3-Productie normen'!A:P,VLOOKUP(N358,'3-Productie normen'!S:T,2,FALSE),FALSE)))</f>
        <v>0</v>
      </c>
      <c r="S358" s="162">
        <f t="shared" si="22"/>
        <v>0</v>
      </c>
      <c r="T358" s="163" t="str">
        <f>VLOOKUP(G358,'3-Productie normen'!A:P,12,FALSE)</f>
        <v>L</v>
      </c>
      <c r="U358" s="163"/>
      <c r="W358" s="131">
        <f t="shared" si="23"/>
        <v>7000</v>
      </c>
    </row>
    <row r="359" spans="1:23" ht="14.1" customHeight="1">
      <c r="A359" s="144">
        <v>359</v>
      </c>
      <c r="B359" s="157" t="s">
        <v>263</v>
      </c>
      <c r="C359" s="157" t="s">
        <v>263</v>
      </c>
      <c r="D359" s="558">
        <v>2</v>
      </c>
      <c r="E359" s="623"/>
      <c r="F359" s="172" t="s">
        <v>326</v>
      </c>
      <c r="G359" s="172" t="s">
        <v>229</v>
      </c>
      <c r="H359" s="172" t="s">
        <v>390</v>
      </c>
      <c r="I359" s="172">
        <v>28</v>
      </c>
      <c r="J359" s="509">
        <v>1</v>
      </c>
      <c r="K359" s="509">
        <v>1</v>
      </c>
      <c r="L359" s="509">
        <v>1</v>
      </c>
      <c r="M359" s="509">
        <v>1</v>
      </c>
      <c r="N359" s="160">
        <v>200</v>
      </c>
      <c r="O359" s="160"/>
      <c r="P359" s="161" t="e">
        <f t="shared" si="20"/>
        <v>#DIV/0!</v>
      </c>
      <c r="Q359" s="161">
        <f t="shared" si="21"/>
        <v>0</v>
      </c>
      <c r="R359" s="162">
        <f>IF(N359="nio",0,IF(N359&gt;0,VLOOKUP(G359,'3-Productie normen'!A:P,VLOOKUP(N359,'3-Productie normen'!S:T,2,FALSE),FALSE)))</f>
        <v>0</v>
      </c>
      <c r="S359" s="162">
        <f t="shared" si="22"/>
        <v>0</v>
      </c>
      <c r="T359" s="163" t="str">
        <f>VLOOKUP(G359,'3-Productie normen'!A:P,12,FALSE)</f>
        <v>V</v>
      </c>
      <c r="U359" s="163"/>
      <c r="W359" s="131">
        <f t="shared" si="23"/>
        <v>5600</v>
      </c>
    </row>
    <row r="360" spans="1:23" ht="14.1" customHeight="1">
      <c r="A360" s="144">
        <v>360</v>
      </c>
      <c r="B360" s="157" t="s">
        <v>263</v>
      </c>
      <c r="C360" s="157" t="s">
        <v>263</v>
      </c>
      <c r="D360" s="558">
        <v>2</v>
      </c>
      <c r="E360" s="623">
        <v>216</v>
      </c>
      <c r="F360" s="172" t="s">
        <v>477</v>
      </c>
      <c r="G360" s="130" t="s">
        <v>276</v>
      </c>
      <c r="H360" s="172" t="s">
        <v>387</v>
      </c>
      <c r="I360" s="172">
        <v>63</v>
      </c>
      <c r="J360" s="509">
        <v>1</v>
      </c>
      <c r="K360" s="509">
        <v>1</v>
      </c>
      <c r="L360" s="509">
        <v>1</v>
      </c>
      <c r="M360" s="509">
        <v>1</v>
      </c>
      <c r="N360" s="160">
        <v>100</v>
      </c>
      <c r="O360" s="160"/>
      <c r="P360" s="161" t="e">
        <f t="shared" si="20"/>
        <v>#DIV/0!</v>
      </c>
      <c r="Q360" s="161">
        <f t="shared" si="21"/>
        <v>0</v>
      </c>
      <c r="R360" s="162">
        <f>IF(N360="nio",0,IF(N360&gt;0,VLOOKUP(G360,'3-Productie normen'!A:P,VLOOKUP(N360,'3-Productie normen'!S:T,2,FALSE),FALSE)))</f>
        <v>0</v>
      </c>
      <c r="S360" s="162">
        <f t="shared" si="22"/>
        <v>0</v>
      </c>
      <c r="T360" s="163" t="str">
        <f>VLOOKUP(G360,'3-Productie normen'!A:P,12,FALSE)</f>
        <v>L</v>
      </c>
      <c r="U360" s="163"/>
      <c r="W360" s="131">
        <f t="shared" si="23"/>
        <v>6300</v>
      </c>
    </row>
    <row r="361" spans="1:23" ht="14.1" customHeight="1">
      <c r="A361" s="144">
        <v>361</v>
      </c>
      <c r="B361" s="157" t="s">
        <v>263</v>
      </c>
      <c r="C361" s="157" t="s">
        <v>263</v>
      </c>
      <c r="D361" s="558">
        <v>2</v>
      </c>
      <c r="E361" s="623"/>
      <c r="F361" s="172" t="s">
        <v>408</v>
      </c>
      <c r="G361" s="172" t="s">
        <v>228</v>
      </c>
      <c r="H361" s="172" t="s">
        <v>285</v>
      </c>
      <c r="I361" s="172">
        <v>40</v>
      </c>
      <c r="J361" s="509">
        <v>1</v>
      </c>
      <c r="K361" s="509">
        <v>1</v>
      </c>
      <c r="L361" s="509">
        <v>1</v>
      </c>
      <c r="M361" s="509">
        <v>1</v>
      </c>
      <c r="N361" s="160">
        <v>100</v>
      </c>
      <c r="O361" s="160"/>
      <c r="P361" s="161" t="e">
        <f t="shared" si="20"/>
        <v>#DIV/0!</v>
      </c>
      <c r="Q361" s="161">
        <f t="shared" si="21"/>
        <v>0</v>
      </c>
      <c r="R361" s="162">
        <f>IF(N361="nio",0,IF(N361&gt;0,VLOOKUP(G361,'3-Productie normen'!A:P,VLOOKUP(N361,'3-Productie normen'!S:T,2,FALSE),FALSE)))</f>
        <v>0</v>
      </c>
      <c r="S361" s="162">
        <f t="shared" si="22"/>
        <v>0</v>
      </c>
      <c r="T361" s="163" t="str">
        <f>VLOOKUP(G361,'3-Productie normen'!A:P,12,FALSE)</f>
        <v>B</v>
      </c>
      <c r="U361" s="163"/>
      <c r="W361" s="131">
        <f t="shared" si="23"/>
        <v>4000</v>
      </c>
    </row>
    <row r="362" spans="1:23" ht="14.1" customHeight="1">
      <c r="A362" s="144">
        <v>362</v>
      </c>
      <c r="B362" s="157" t="s">
        <v>263</v>
      </c>
      <c r="C362" s="157" t="s">
        <v>263</v>
      </c>
      <c r="D362" s="558">
        <v>2</v>
      </c>
      <c r="E362" s="623"/>
      <c r="F362" s="172" t="s">
        <v>391</v>
      </c>
      <c r="G362" s="172" t="s">
        <v>229</v>
      </c>
      <c r="H362" s="172" t="s">
        <v>285</v>
      </c>
      <c r="I362" s="172">
        <v>284</v>
      </c>
      <c r="J362" s="509">
        <v>1</v>
      </c>
      <c r="K362" s="509">
        <v>1</v>
      </c>
      <c r="L362" s="509">
        <v>1</v>
      </c>
      <c r="M362" s="509">
        <v>1</v>
      </c>
      <c r="N362" s="160">
        <v>200</v>
      </c>
      <c r="O362" s="160"/>
      <c r="P362" s="161" t="e">
        <f t="shared" si="20"/>
        <v>#DIV/0!</v>
      </c>
      <c r="Q362" s="161">
        <f t="shared" si="21"/>
        <v>0</v>
      </c>
      <c r="R362" s="162">
        <f>IF(N362="nio",0,IF(N362&gt;0,VLOOKUP(G362,'3-Productie normen'!A:P,VLOOKUP(N362,'3-Productie normen'!S:T,2,FALSE),FALSE)))</f>
        <v>0</v>
      </c>
      <c r="S362" s="162">
        <f t="shared" si="22"/>
        <v>0</v>
      </c>
      <c r="T362" s="163" t="str">
        <f>VLOOKUP(G362,'3-Productie normen'!A:P,12,FALSE)</f>
        <v>V</v>
      </c>
      <c r="U362" s="163"/>
      <c r="W362" s="131">
        <f t="shared" si="23"/>
        <v>56800</v>
      </c>
    </row>
    <row r="363" spans="1:23" ht="14.1" customHeight="1">
      <c r="A363" s="144">
        <v>363</v>
      </c>
      <c r="B363" s="157" t="s">
        <v>263</v>
      </c>
      <c r="C363" s="157" t="s">
        <v>263</v>
      </c>
      <c r="D363" s="558" t="s">
        <v>266</v>
      </c>
      <c r="E363" s="623">
        <v>26</v>
      </c>
      <c r="F363" s="172" t="s">
        <v>413</v>
      </c>
      <c r="G363" s="130" t="s">
        <v>276</v>
      </c>
      <c r="H363" s="172" t="s">
        <v>479</v>
      </c>
      <c r="I363" s="172">
        <v>108.3</v>
      </c>
      <c r="J363" s="509">
        <v>1</v>
      </c>
      <c r="K363" s="509">
        <v>1</v>
      </c>
      <c r="L363" s="509">
        <v>1</v>
      </c>
      <c r="M363" s="509">
        <v>1</v>
      </c>
      <c r="N363" s="160">
        <v>100</v>
      </c>
      <c r="O363" s="160"/>
      <c r="P363" s="161" t="e">
        <f t="shared" si="20"/>
        <v>#DIV/0!</v>
      </c>
      <c r="Q363" s="161">
        <f t="shared" si="21"/>
        <v>0</v>
      </c>
      <c r="R363" s="162">
        <f>IF(N363="nio",0,IF(N363&gt;0,VLOOKUP(G363,'3-Productie normen'!A:P,VLOOKUP(N363,'3-Productie normen'!S:T,2,FALSE),FALSE)))</f>
        <v>0</v>
      </c>
      <c r="S363" s="162">
        <f t="shared" si="22"/>
        <v>0</v>
      </c>
      <c r="T363" s="163" t="str">
        <f>VLOOKUP(G363,'3-Productie normen'!A:P,12,FALSE)</f>
        <v>L</v>
      </c>
      <c r="U363" s="163"/>
      <c r="W363" s="131">
        <f t="shared" si="23"/>
        <v>10830</v>
      </c>
    </row>
    <row r="364" spans="1:23" ht="14.1" customHeight="1">
      <c r="A364" s="144">
        <v>364</v>
      </c>
      <c r="B364" s="555" t="s">
        <v>263</v>
      </c>
      <c r="C364" s="555" t="s">
        <v>263</v>
      </c>
      <c r="D364" s="558" t="s">
        <v>266</v>
      </c>
      <c r="E364" s="623">
        <v>27</v>
      </c>
      <c r="F364" s="172" t="s">
        <v>412</v>
      </c>
      <c r="G364" s="130" t="s">
        <v>276</v>
      </c>
      <c r="H364" s="172" t="s">
        <v>479</v>
      </c>
      <c r="I364" s="172">
        <v>54.8</v>
      </c>
      <c r="J364" s="509">
        <v>1</v>
      </c>
      <c r="K364" s="509">
        <v>1</v>
      </c>
      <c r="L364" s="509">
        <v>1</v>
      </c>
      <c r="M364" s="509">
        <v>1</v>
      </c>
      <c r="N364" s="556">
        <v>100</v>
      </c>
      <c r="O364" s="556"/>
      <c r="P364" s="161" t="e">
        <f t="shared" si="20"/>
        <v>#DIV/0!</v>
      </c>
      <c r="Q364" s="161">
        <f t="shared" si="21"/>
        <v>0</v>
      </c>
      <c r="R364" s="162">
        <f>IF(N364="nio",0,IF(N364&gt;0,VLOOKUP(G364,'3-Productie normen'!A:P,VLOOKUP(N364,'3-Productie normen'!S:T,2,FALSE),FALSE)))</f>
        <v>0</v>
      </c>
      <c r="S364" s="162">
        <f t="shared" si="22"/>
        <v>0</v>
      </c>
      <c r="T364" s="163" t="str">
        <f>VLOOKUP(G364,'3-Productie normen'!A:P,12,FALSE)</f>
        <v>L</v>
      </c>
      <c r="U364" s="557"/>
      <c r="W364" s="131">
        <f t="shared" si="23"/>
        <v>5480</v>
      </c>
    </row>
    <row r="365" spans="1:23" ht="14.1" customHeight="1">
      <c r="A365" s="144">
        <v>365</v>
      </c>
      <c r="B365" s="555" t="s">
        <v>263</v>
      </c>
      <c r="C365" s="555" t="s">
        <v>263</v>
      </c>
      <c r="D365" s="558" t="s">
        <v>266</v>
      </c>
      <c r="E365" s="623">
        <v>28</v>
      </c>
      <c r="F365" s="172" t="s">
        <v>411</v>
      </c>
      <c r="G365" s="130" t="s">
        <v>276</v>
      </c>
      <c r="H365" s="172" t="s">
        <v>479</v>
      </c>
      <c r="I365" s="172">
        <v>109.2</v>
      </c>
      <c r="J365" s="509">
        <v>1</v>
      </c>
      <c r="K365" s="509">
        <v>1</v>
      </c>
      <c r="L365" s="509">
        <v>1</v>
      </c>
      <c r="M365" s="509">
        <v>1</v>
      </c>
      <c r="N365" s="556">
        <v>100</v>
      </c>
      <c r="O365" s="556"/>
      <c r="P365" s="161" t="e">
        <f t="shared" si="20"/>
        <v>#DIV/0!</v>
      </c>
      <c r="Q365" s="161">
        <f t="shared" si="21"/>
        <v>0</v>
      </c>
      <c r="R365" s="162">
        <f>IF(N365="nio",0,IF(N365&gt;0,VLOOKUP(G365,'3-Productie normen'!A:P,VLOOKUP(N365,'3-Productie normen'!S:T,2,FALSE),FALSE)))</f>
        <v>0</v>
      </c>
      <c r="S365" s="162">
        <f t="shared" si="22"/>
        <v>0</v>
      </c>
      <c r="T365" s="163" t="str">
        <f>VLOOKUP(G365,'3-Productie normen'!A:P,12,FALSE)</f>
        <v>L</v>
      </c>
      <c r="U365" s="557"/>
      <c r="W365" s="131">
        <f t="shared" si="23"/>
        <v>10920</v>
      </c>
    </row>
    <row r="366" spans="1:23" ht="14.1" customHeight="1">
      <c r="A366" s="144">
        <v>366</v>
      </c>
      <c r="B366" s="555" t="s">
        <v>263</v>
      </c>
      <c r="C366" s="555" t="s">
        <v>263</v>
      </c>
      <c r="D366" s="558" t="s">
        <v>266</v>
      </c>
      <c r="E366" s="623"/>
      <c r="F366" s="172" t="s">
        <v>279</v>
      </c>
      <c r="G366" s="172" t="s">
        <v>274</v>
      </c>
      <c r="H366" s="172" t="s">
        <v>285</v>
      </c>
      <c r="I366" s="172">
        <v>27.9</v>
      </c>
      <c r="J366" s="509">
        <v>1</v>
      </c>
      <c r="K366" s="509">
        <v>1</v>
      </c>
      <c r="L366" s="509">
        <v>1</v>
      </c>
      <c r="M366" s="509">
        <v>1</v>
      </c>
      <c r="N366" s="556">
        <v>40</v>
      </c>
      <c r="O366" s="556"/>
      <c r="P366" s="161" t="e">
        <f t="shared" si="20"/>
        <v>#DIV/0!</v>
      </c>
      <c r="Q366" s="161">
        <f t="shared" si="21"/>
        <v>0</v>
      </c>
      <c r="R366" s="162">
        <f>IF(N366="nio",0,IF(N366&gt;0,VLOOKUP(G366,'3-Productie normen'!A:P,VLOOKUP(N366,'3-Productie normen'!S:T,2,FALSE),FALSE)))</f>
        <v>0</v>
      </c>
      <c r="S366" s="162">
        <f t="shared" si="22"/>
        <v>0</v>
      </c>
      <c r="T366" s="163" t="str">
        <f>VLOOKUP(G366,'3-Productie normen'!A:P,12,FALSE)</f>
        <v>V</v>
      </c>
      <c r="U366" s="557"/>
      <c r="W366" s="131">
        <f t="shared" si="23"/>
        <v>1116</v>
      </c>
    </row>
    <row r="367" spans="1:23" ht="14.1" customHeight="1">
      <c r="A367" s="144">
        <v>367</v>
      </c>
      <c r="B367" s="555" t="s">
        <v>263</v>
      </c>
      <c r="C367" s="555" t="s">
        <v>263</v>
      </c>
      <c r="D367" s="558" t="s">
        <v>266</v>
      </c>
      <c r="E367" s="623">
        <v>31</v>
      </c>
      <c r="F367" s="172" t="s">
        <v>480</v>
      </c>
      <c r="G367" s="130" t="s">
        <v>276</v>
      </c>
      <c r="H367" s="172" t="s">
        <v>285</v>
      </c>
      <c r="I367" s="172">
        <v>71.8</v>
      </c>
      <c r="J367" s="509">
        <v>1</v>
      </c>
      <c r="K367" s="509">
        <v>1</v>
      </c>
      <c r="L367" s="509">
        <v>1</v>
      </c>
      <c r="M367" s="509">
        <v>1</v>
      </c>
      <c r="N367" s="556">
        <v>100</v>
      </c>
      <c r="O367" s="556"/>
      <c r="P367" s="161" t="e">
        <f t="shared" si="20"/>
        <v>#DIV/0!</v>
      </c>
      <c r="Q367" s="161">
        <f t="shared" si="21"/>
        <v>0</v>
      </c>
      <c r="R367" s="162">
        <f>IF(N367="nio",0,IF(N367&gt;0,VLOOKUP(G367,'3-Productie normen'!A:P,VLOOKUP(N367,'3-Productie normen'!S:T,2,FALSE),FALSE)))</f>
        <v>0</v>
      </c>
      <c r="S367" s="162">
        <f t="shared" si="22"/>
        <v>0</v>
      </c>
      <c r="T367" s="163" t="str">
        <f>VLOOKUP(G367,'3-Productie normen'!A:P,12,FALSE)</f>
        <v>L</v>
      </c>
      <c r="U367" s="557"/>
      <c r="W367" s="131">
        <f t="shared" si="23"/>
        <v>7180</v>
      </c>
    </row>
    <row r="368" spans="1:23" ht="14.1" customHeight="1">
      <c r="A368" s="144">
        <v>368</v>
      </c>
      <c r="B368" s="555" t="s">
        <v>263</v>
      </c>
      <c r="C368" s="555" t="s">
        <v>263</v>
      </c>
      <c r="D368" s="558" t="s">
        <v>266</v>
      </c>
      <c r="E368" s="623"/>
      <c r="F368" s="172" t="s">
        <v>481</v>
      </c>
      <c r="G368" s="130" t="s">
        <v>274</v>
      </c>
      <c r="H368" s="172" t="s">
        <v>337</v>
      </c>
      <c r="I368" s="172">
        <v>17.5</v>
      </c>
      <c r="J368" s="509">
        <v>1</v>
      </c>
      <c r="K368" s="509">
        <v>1</v>
      </c>
      <c r="L368" s="509">
        <v>1</v>
      </c>
      <c r="M368" s="509">
        <v>1</v>
      </c>
      <c r="N368" s="160" t="s">
        <v>115</v>
      </c>
      <c r="O368" s="556"/>
      <c r="P368" s="161">
        <f t="shared" si="20"/>
        <v>0</v>
      </c>
      <c r="Q368" s="161">
        <f t="shared" si="21"/>
        <v>0</v>
      </c>
      <c r="R368" s="162">
        <f>IF(N368="nio",0,IF(N368&gt;0,VLOOKUP(G368,'3-Productie normen'!A:P,VLOOKUP(N368,'3-Productie normen'!S:T,2,FALSE),FALSE)))</f>
        <v>0</v>
      </c>
      <c r="S368" s="162">
        <f t="shared" si="22"/>
        <v>0</v>
      </c>
      <c r="T368" s="163" t="str">
        <f>VLOOKUP(G368,'3-Productie normen'!A:P,12,FALSE)</f>
        <v>V</v>
      </c>
      <c r="U368" s="557"/>
      <c r="W368" s="131">
        <f t="shared" si="23"/>
        <v>0</v>
      </c>
    </row>
    <row r="369" spans="1:23" ht="14.1" customHeight="1">
      <c r="A369" s="144">
        <v>369</v>
      </c>
      <c r="B369" s="555" t="s">
        <v>263</v>
      </c>
      <c r="C369" s="555" t="s">
        <v>263</v>
      </c>
      <c r="D369" s="558" t="s">
        <v>266</v>
      </c>
      <c r="E369" s="623">
        <v>15</v>
      </c>
      <c r="F369" s="172" t="s">
        <v>386</v>
      </c>
      <c r="G369" s="172" t="s">
        <v>228</v>
      </c>
      <c r="H369" s="172" t="s">
        <v>337</v>
      </c>
      <c r="I369" s="172">
        <v>32.5</v>
      </c>
      <c r="J369" s="509">
        <v>1</v>
      </c>
      <c r="K369" s="509">
        <v>1</v>
      </c>
      <c r="L369" s="509">
        <v>1</v>
      </c>
      <c r="M369" s="509">
        <v>1</v>
      </c>
      <c r="N369" s="556">
        <v>100</v>
      </c>
      <c r="O369" s="556"/>
      <c r="P369" s="161" t="e">
        <f t="shared" si="20"/>
        <v>#DIV/0!</v>
      </c>
      <c r="Q369" s="161">
        <f t="shared" si="21"/>
        <v>0</v>
      </c>
      <c r="R369" s="162">
        <f>IF(N369="nio",0,IF(N369&gt;0,VLOOKUP(G369,'3-Productie normen'!A:P,VLOOKUP(N369,'3-Productie normen'!S:T,2,FALSE),FALSE)))</f>
        <v>0</v>
      </c>
      <c r="S369" s="162">
        <f t="shared" si="22"/>
        <v>0</v>
      </c>
      <c r="T369" s="163" t="str">
        <f>VLOOKUP(G369,'3-Productie normen'!A:P,12,FALSE)</f>
        <v>B</v>
      </c>
      <c r="U369" s="557"/>
      <c r="W369" s="131">
        <f t="shared" si="23"/>
        <v>3250</v>
      </c>
    </row>
    <row r="370" spans="1:23" ht="14.1" customHeight="1">
      <c r="A370" s="144">
        <v>370</v>
      </c>
      <c r="B370" s="555" t="s">
        <v>263</v>
      </c>
      <c r="C370" s="555" t="s">
        <v>263</v>
      </c>
      <c r="D370" s="558" t="s">
        <v>266</v>
      </c>
      <c r="E370" s="623">
        <v>16</v>
      </c>
      <c r="F370" s="172" t="s">
        <v>386</v>
      </c>
      <c r="G370" s="157" t="s">
        <v>228</v>
      </c>
      <c r="H370" s="172" t="s">
        <v>337</v>
      </c>
      <c r="I370" s="172">
        <v>30</v>
      </c>
      <c r="J370" s="509">
        <v>1</v>
      </c>
      <c r="K370" s="509">
        <v>1</v>
      </c>
      <c r="L370" s="509">
        <v>1</v>
      </c>
      <c r="M370" s="509">
        <v>1</v>
      </c>
      <c r="N370" s="556">
        <v>100</v>
      </c>
      <c r="O370" s="556"/>
      <c r="P370" s="161" t="e">
        <f t="shared" si="20"/>
        <v>#DIV/0!</v>
      </c>
      <c r="Q370" s="161">
        <f t="shared" si="21"/>
        <v>0</v>
      </c>
      <c r="R370" s="162">
        <f>IF(N370="nio",0,IF(N370&gt;0,VLOOKUP(G370,'3-Productie normen'!A:P,VLOOKUP(N370,'3-Productie normen'!S:T,2,FALSE),FALSE)))</f>
        <v>0</v>
      </c>
      <c r="S370" s="162">
        <f t="shared" si="22"/>
        <v>0</v>
      </c>
      <c r="T370" s="163" t="str">
        <f>VLOOKUP(G370,'3-Productie normen'!A:P,12,FALSE)</f>
        <v>B</v>
      </c>
      <c r="U370" s="557"/>
      <c r="W370" s="131">
        <f t="shared" si="23"/>
        <v>3000</v>
      </c>
    </row>
    <row r="371" spans="1:23" ht="14.1" customHeight="1">
      <c r="A371" s="144">
        <v>371</v>
      </c>
      <c r="B371" s="555" t="s">
        <v>263</v>
      </c>
      <c r="C371" s="555" t="s">
        <v>263</v>
      </c>
      <c r="D371" s="558" t="s">
        <v>266</v>
      </c>
      <c r="E371" s="623">
        <v>17</v>
      </c>
      <c r="F371" s="172" t="s">
        <v>328</v>
      </c>
      <c r="G371" s="172" t="s">
        <v>228</v>
      </c>
      <c r="H371" s="172" t="s">
        <v>337</v>
      </c>
      <c r="I371" s="172">
        <v>16.100000000000001</v>
      </c>
      <c r="J371" s="509">
        <v>1</v>
      </c>
      <c r="K371" s="509">
        <v>1</v>
      </c>
      <c r="L371" s="509">
        <v>1</v>
      </c>
      <c r="M371" s="509">
        <v>1</v>
      </c>
      <c r="N371" s="556">
        <v>100</v>
      </c>
      <c r="O371" s="160"/>
      <c r="P371" s="161" t="e">
        <f t="shared" si="20"/>
        <v>#DIV/0!</v>
      </c>
      <c r="Q371" s="161">
        <f t="shared" si="21"/>
        <v>0</v>
      </c>
      <c r="R371" s="162">
        <f>IF(N371="nio",0,IF(N371&gt;0,VLOOKUP(G371,'3-Productie normen'!A:P,VLOOKUP(N371,'3-Productie normen'!S:T,2,FALSE),FALSE)))</f>
        <v>0</v>
      </c>
      <c r="S371" s="162">
        <f t="shared" si="22"/>
        <v>0</v>
      </c>
      <c r="T371" s="163" t="str">
        <f>VLOOKUP(G371,'3-Productie normen'!A:P,12,FALSE)</f>
        <v>B</v>
      </c>
      <c r="U371" s="557"/>
      <c r="W371" s="131">
        <f t="shared" si="23"/>
        <v>1610.0000000000002</v>
      </c>
    </row>
    <row r="372" spans="1:23" ht="14.1" customHeight="1">
      <c r="A372" s="144">
        <v>372</v>
      </c>
      <c r="B372" s="555" t="s">
        <v>263</v>
      </c>
      <c r="C372" s="555" t="s">
        <v>263</v>
      </c>
      <c r="D372" s="558" t="s">
        <v>266</v>
      </c>
      <c r="E372" s="623">
        <v>18</v>
      </c>
      <c r="F372" s="172" t="s">
        <v>482</v>
      </c>
      <c r="G372" s="172" t="s">
        <v>228</v>
      </c>
      <c r="H372" s="172" t="s">
        <v>337</v>
      </c>
      <c r="I372" s="172">
        <v>16.100000000000001</v>
      </c>
      <c r="J372" s="509">
        <v>1</v>
      </c>
      <c r="K372" s="509">
        <v>1</v>
      </c>
      <c r="L372" s="509">
        <v>1</v>
      </c>
      <c r="M372" s="509">
        <v>1</v>
      </c>
      <c r="N372" s="556">
        <v>100</v>
      </c>
      <c r="O372" s="556"/>
      <c r="P372" s="161" t="e">
        <f t="shared" si="20"/>
        <v>#DIV/0!</v>
      </c>
      <c r="Q372" s="161">
        <f t="shared" si="21"/>
        <v>0</v>
      </c>
      <c r="R372" s="162">
        <f>IF(N372="nio",0,IF(N372&gt;0,VLOOKUP(G372,'3-Productie normen'!A:P,VLOOKUP(N372,'3-Productie normen'!S:T,2,FALSE),FALSE)))</f>
        <v>0</v>
      </c>
      <c r="S372" s="162">
        <f t="shared" si="22"/>
        <v>0</v>
      </c>
      <c r="T372" s="163" t="str">
        <f>VLOOKUP(G372,'3-Productie normen'!A:P,12,FALSE)</f>
        <v>B</v>
      </c>
      <c r="U372" s="557"/>
      <c r="W372" s="131">
        <f t="shared" si="23"/>
        <v>1610.0000000000002</v>
      </c>
    </row>
    <row r="373" spans="1:23" ht="14.1" customHeight="1">
      <c r="A373" s="144">
        <v>373</v>
      </c>
      <c r="B373" s="555" t="s">
        <v>263</v>
      </c>
      <c r="C373" s="555" t="s">
        <v>263</v>
      </c>
      <c r="D373" s="558" t="s">
        <v>266</v>
      </c>
      <c r="E373" s="623">
        <v>19</v>
      </c>
      <c r="F373" s="172" t="s">
        <v>423</v>
      </c>
      <c r="G373" s="157" t="s">
        <v>228</v>
      </c>
      <c r="H373" s="172" t="s">
        <v>337</v>
      </c>
      <c r="I373" s="172">
        <v>21.7</v>
      </c>
      <c r="J373" s="509">
        <v>1</v>
      </c>
      <c r="K373" s="509">
        <v>1</v>
      </c>
      <c r="L373" s="509">
        <v>1</v>
      </c>
      <c r="M373" s="509">
        <v>1</v>
      </c>
      <c r="N373" s="556">
        <v>100</v>
      </c>
      <c r="O373" s="556"/>
      <c r="P373" s="161" t="e">
        <f t="shared" si="20"/>
        <v>#DIV/0!</v>
      </c>
      <c r="Q373" s="161">
        <f t="shared" si="21"/>
        <v>0</v>
      </c>
      <c r="R373" s="162">
        <f>IF(N373="nio",0,IF(N373&gt;0,VLOOKUP(G373,'3-Productie normen'!A:P,VLOOKUP(N373,'3-Productie normen'!S:T,2,FALSE),FALSE)))</f>
        <v>0</v>
      </c>
      <c r="S373" s="162">
        <f t="shared" si="22"/>
        <v>0</v>
      </c>
      <c r="T373" s="163" t="str">
        <f>VLOOKUP(G373,'3-Productie normen'!A:P,12,FALSE)</f>
        <v>B</v>
      </c>
      <c r="U373" s="557"/>
      <c r="W373" s="131">
        <f t="shared" si="23"/>
        <v>2170</v>
      </c>
    </row>
    <row r="374" spans="1:23" ht="14.1" customHeight="1">
      <c r="A374" s="144">
        <v>374</v>
      </c>
      <c r="B374" s="555" t="s">
        <v>263</v>
      </c>
      <c r="C374" s="555" t="s">
        <v>263</v>
      </c>
      <c r="D374" s="558" t="s">
        <v>266</v>
      </c>
      <c r="E374" s="623">
        <v>20</v>
      </c>
      <c r="F374" s="172" t="s">
        <v>417</v>
      </c>
      <c r="G374" s="130" t="s">
        <v>228</v>
      </c>
      <c r="H374" s="172" t="s">
        <v>337</v>
      </c>
      <c r="I374" s="578">
        <v>32.799999999999997</v>
      </c>
      <c r="J374" s="509">
        <v>1</v>
      </c>
      <c r="K374" s="509">
        <v>1</v>
      </c>
      <c r="L374" s="509">
        <v>1</v>
      </c>
      <c r="M374" s="509">
        <v>1</v>
      </c>
      <c r="N374" s="629">
        <v>100</v>
      </c>
      <c r="O374" s="556"/>
      <c r="P374" s="161" t="e">
        <f t="shared" si="20"/>
        <v>#DIV/0!</v>
      </c>
      <c r="Q374" s="161">
        <f t="shared" si="21"/>
        <v>0</v>
      </c>
      <c r="R374" s="162">
        <f>IF(N374="nio",0,IF(N374&gt;0,VLOOKUP(G374,'3-Productie normen'!A:P,VLOOKUP(N374,'3-Productie normen'!S:T,2,FALSE),FALSE)))</f>
        <v>0</v>
      </c>
      <c r="S374" s="162">
        <f t="shared" si="22"/>
        <v>0</v>
      </c>
      <c r="T374" s="163" t="str">
        <f>VLOOKUP(G374,'3-Productie normen'!A:P,12,FALSE)</f>
        <v>B</v>
      </c>
      <c r="U374" s="557"/>
      <c r="W374" s="131">
        <f t="shared" si="23"/>
        <v>3279.9999999999995</v>
      </c>
    </row>
    <row r="375" spans="1:23" ht="14.1" customHeight="1">
      <c r="A375" s="144">
        <v>375</v>
      </c>
      <c r="B375" s="555" t="s">
        <v>263</v>
      </c>
      <c r="C375" s="555" t="s">
        <v>263</v>
      </c>
      <c r="D375" s="558" t="s">
        <v>266</v>
      </c>
      <c r="E375" s="623">
        <v>21</v>
      </c>
      <c r="F375" s="172" t="s">
        <v>418</v>
      </c>
      <c r="G375" s="172" t="s">
        <v>228</v>
      </c>
      <c r="H375" s="172" t="s">
        <v>337</v>
      </c>
      <c r="I375" s="172">
        <v>16.100000000000001</v>
      </c>
      <c r="J375" s="509">
        <v>1</v>
      </c>
      <c r="K375" s="509">
        <v>1</v>
      </c>
      <c r="L375" s="509">
        <v>1</v>
      </c>
      <c r="M375" s="509">
        <v>1</v>
      </c>
      <c r="N375" s="556">
        <v>100</v>
      </c>
      <c r="O375" s="160"/>
      <c r="P375" s="161" t="e">
        <f t="shared" si="20"/>
        <v>#DIV/0!</v>
      </c>
      <c r="Q375" s="161">
        <f t="shared" si="21"/>
        <v>0</v>
      </c>
      <c r="R375" s="162">
        <f>IF(N375="nio",0,IF(N375&gt;0,VLOOKUP(G375,'3-Productie normen'!A:P,VLOOKUP(N375,'3-Productie normen'!S:T,2,FALSE),FALSE)))</f>
        <v>0</v>
      </c>
      <c r="S375" s="162">
        <f t="shared" si="22"/>
        <v>0</v>
      </c>
      <c r="T375" s="163" t="str">
        <f>VLOOKUP(G375,'3-Productie normen'!A:P,12,FALSE)</f>
        <v>B</v>
      </c>
      <c r="U375" s="557"/>
      <c r="W375" s="131">
        <f t="shared" si="23"/>
        <v>1610.0000000000002</v>
      </c>
    </row>
    <row r="376" spans="1:23" ht="14.1" customHeight="1">
      <c r="A376" s="144">
        <v>376</v>
      </c>
      <c r="B376" s="555" t="s">
        <v>263</v>
      </c>
      <c r="C376" s="555" t="s">
        <v>263</v>
      </c>
      <c r="D376" s="558" t="s">
        <v>266</v>
      </c>
      <c r="E376" s="623">
        <v>22</v>
      </c>
      <c r="F376" s="172" t="s">
        <v>422</v>
      </c>
      <c r="G376" s="172" t="s">
        <v>228</v>
      </c>
      <c r="H376" s="172" t="s">
        <v>337</v>
      </c>
      <c r="I376" s="172">
        <v>16</v>
      </c>
      <c r="J376" s="509">
        <v>1</v>
      </c>
      <c r="K376" s="509">
        <v>1</v>
      </c>
      <c r="L376" s="509">
        <v>1</v>
      </c>
      <c r="M376" s="509">
        <v>1</v>
      </c>
      <c r="N376" s="556">
        <v>100</v>
      </c>
      <c r="O376" s="160"/>
      <c r="P376" s="161" t="e">
        <f t="shared" si="20"/>
        <v>#DIV/0!</v>
      </c>
      <c r="Q376" s="161">
        <f t="shared" si="21"/>
        <v>0</v>
      </c>
      <c r="R376" s="162">
        <f>IF(N376="nio",0,IF(N376&gt;0,VLOOKUP(G376,'3-Productie normen'!A:P,VLOOKUP(N376,'3-Productie normen'!S:T,2,FALSE),FALSE)))</f>
        <v>0</v>
      </c>
      <c r="S376" s="162">
        <f t="shared" si="22"/>
        <v>0</v>
      </c>
      <c r="T376" s="163" t="str">
        <f>VLOOKUP(G376,'3-Productie normen'!A:P,12,FALSE)</f>
        <v>B</v>
      </c>
      <c r="U376" s="557"/>
      <c r="W376" s="131">
        <f t="shared" si="23"/>
        <v>1600</v>
      </c>
    </row>
    <row r="377" spans="1:23" ht="14.1" customHeight="1">
      <c r="A377" s="144">
        <v>377</v>
      </c>
      <c r="B377" s="555" t="s">
        <v>263</v>
      </c>
      <c r="C377" s="555" t="s">
        <v>263</v>
      </c>
      <c r="D377" s="558" t="s">
        <v>266</v>
      </c>
      <c r="E377" s="623">
        <v>23</v>
      </c>
      <c r="F377" s="172" t="s">
        <v>416</v>
      </c>
      <c r="G377" s="172" t="s">
        <v>327</v>
      </c>
      <c r="H377" s="172" t="s">
        <v>337</v>
      </c>
      <c r="I377" s="172">
        <v>16</v>
      </c>
      <c r="J377" s="509">
        <v>1</v>
      </c>
      <c r="K377" s="509">
        <v>1</v>
      </c>
      <c r="L377" s="509">
        <v>1</v>
      </c>
      <c r="M377" s="509">
        <v>1</v>
      </c>
      <c r="N377" s="556">
        <v>200</v>
      </c>
      <c r="O377" s="556"/>
      <c r="P377" s="161" t="e">
        <f t="shared" si="20"/>
        <v>#DIV/0!</v>
      </c>
      <c r="Q377" s="161">
        <f t="shared" si="21"/>
        <v>0</v>
      </c>
      <c r="R377" s="162">
        <f>IF(N377="nio",0,IF(N377&gt;0,VLOOKUP(G377,'3-Productie normen'!A:P,VLOOKUP(N377,'3-Productie normen'!S:T,2,FALSE),FALSE)))</f>
        <v>0</v>
      </c>
      <c r="S377" s="162">
        <f t="shared" si="22"/>
        <v>0</v>
      </c>
      <c r="T377" s="163" t="str">
        <f>VLOOKUP(G377,'3-Productie normen'!A:P,12,FALSE)</f>
        <v>B</v>
      </c>
      <c r="U377" s="557"/>
      <c r="W377" s="131">
        <f t="shared" si="23"/>
        <v>3200</v>
      </c>
    </row>
    <row r="378" spans="1:23" ht="14.1" customHeight="1">
      <c r="A378" s="144">
        <v>378</v>
      </c>
      <c r="B378" s="555" t="s">
        <v>263</v>
      </c>
      <c r="C378" s="555" t="s">
        <v>263</v>
      </c>
      <c r="D378" s="558" t="s">
        <v>266</v>
      </c>
      <c r="E378" s="623" t="s">
        <v>483</v>
      </c>
      <c r="F378" s="172" t="s">
        <v>416</v>
      </c>
      <c r="G378" s="130" t="s">
        <v>327</v>
      </c>
      <c r="H378" s="172" t="s">
        <v>337</v>
      </c>
      <c r="I378" s="578">
        <v>33</v>
      </c>
      <c r="J378" s="509">
        <v>1</v>
      </c>
      <c r="K378" s="509">
        <v>1</v>
      </c>
      <c r="L378" s="509">
        <v>1</v>
      </c>
      <c r="M378" s="509">
        <v>1</v>
      </c>
      <c r="N378" s="629">
        <v>200</v>
      </c>
      <c r="O378" s="556"/>
      <c r="P378" s="161" t="e">
        <f t="shared" si="20"/>
        <v>#DIV/0!</v>
      </c>
      <c r="Q378" s="161">
        <f t="shared" si="21"/>
        <v>0</v>
      </c>
      <c r="R378" s="162">
        <f>IF(N378="nio",0,IF(N378&gt;0,VLOOKUP(G378,'3-Productie normen'!A:P,VLOOKUP(N378,'3-Productie normen'!S:T,2,FALSE),FALSE)))</f>
        <v>0</v>
      </c>
      <c r="S378" s="162">
        <f t="shared" si="22"/>
        <v>0</v>
      </c>
      <c r="T378" s="163" t="str">
        <f>VLOOKUP(G378,'3-Productie normen'!A:P,12,FALSE)</f>
        <v>B</v>
      </c>
      <c r="U378" s="557"/>
      <c r="W378" s="131">
        <f t="shared" si="23"/>
        <v>6600</v>
      </c>
    </row>
    <row r="379" spans="1:23" ht="14.1" customHeight="1">
      <c r="A379" s="144">
        <v>379</v>
      </c>
      <c r="B379" s="555" t="s">
        <v>263</v>
      </c>
      <c r="C379" s="555" t="s">
        <v>263</v>
      </c>
      <c r="D379" s="558" t="s">
        <v>266</v>
      </c>
      <c r="E379" s="623"/>
      <c r="F379" s="172" t="s">
        <v>267</v>
      </c>
      <c r="G379" s="172" t="s">
        <v>229</v>
      </c>
      <c r="H379" s="172" t="s">
        <v>337</v>
      </c>
      <c r="I379" s="172">
        <v>52.2</v>
      </c>
      <c r="J379" s="509">
        <v>1</v>
      </c>
      <c r="K379" s="509">
        <v>1</v>
      </c>
      <c r="L379" s="509">
        <v>1</v>
      </c>
      <c r="M379" s="509">
        <v>1</v>
      </c>
      <c r="N379" s="556">
        <v>200</v>
      </c>
      <c r="O379" s="556"/>
      <c r="P379" s="161" t="e">
        <f t="shared" si="20"/>
        <v>#DIV/0!</v>
      </c>
      <c r="Q379" s="161">
        <f t="shared" si="21"/>
        <v>0</v>
      </c>
      <c r="R379" s="162">
        <f>IF(N379="nio",0,IF(N379&gt;0,VLOOKUP(G379,'3-Productie normen'!A:P,VLOOKUP(N379,'3-Productie normen'!S:T,2,FALSE),FALSE)))</f>
        <v>0</v>
      </c>
      <c r="S379" s="162">
        <f t="shared" si="22"/>
        <v>0</v>
      </c>
      <c r="T379" s="163" t="str">
        <f>VLOOKUP(G379,'3-Productie normen'!A:P,12,FALSE)</f>
        <v>V</v>
      </c>
      <c r="U379" s="557"/>
      <c r="W379" s="131">
        <f t="shared" si="23"/>
        <v>10440</v>
      </c>
    </row>
    <row r="380" spans="1:23" ht="14.1" customHeight="1">
      <c r="A380" s="144">
        <v>380</v>
      </c>
      <c r="B380" s="555" t="s">
        <v>263</v>
      </c>
      <c r="C380" s="555" t="s">
        <v>263</v>
      </c>
      <c r="D380" s="558" t="s">
        <v>266</v>
      </c>
      <c r="E380" s="623"/>
      <c r="F380" s="172" t="s">
        <v>419</v>
      </c>
      <c r="G380" s="172" t="s">
        <v>349</v>
      </c>
      <c r="H380" s="172" t="s">
        <v>337</v>
      </c>
      <c r="I380" s="172">
        <v>10</v>
      </c>
      <c r="J380" s="509">
        <v>1</v>
      </c>
      <c r="K380" s="509">
        <v>1</v>
      </c>
      <c r="L380" s="509">
        <v>1</v>
      </c>
      <c r="M380" s="509">
        <v>1</v>
      </c>
      <c r="N380" s="556">
        <v>200</v>
      </c>
      <c r="O380" s="556"/>
      <c r="P380" s="161" t="e">
        <f t="shared" si="20"/>
        <v>#DIV/0!</v>
      </c>
      <c r="Q380" s="161">
        <f t="shared" si="21"/>
        <v>0</v>
      </c>
      <c r="R380" s="162">
        <f>IF(N380="nio",0,IF(N380&gt;0,VLOOKUP(G380,'3-Productie normen'!A:P,VLOOKUP(N380,'3-Productie normen'!S:T,2,FALSE),FALSE)))</f>
        <v>0</v>
      </c>
      <c r="S380" s="162">
        <f t="shared" si="22"/>
        <v>0</v>
      </c>
      <c r="T380" s="163" t="str">
        <f>VLOOKUP(G380,'3-Productie normen'!A:P,12,FALSE)</f>
        <v>V</v>
      </c>
      <c r="U380" s="557"/>
      <c r="W380" s="131">
        <f t="shared" si="23"/>
        <v>2000</v>
      </c>
    </row>
    <row r="381" spans="1:23" ht="14.1" customHeight="1">
      <c r="A381" s="144">
        <v>381</v>
      </c>
      <c r="B381" s="555" t="s">
        <v>263</v>
      </c>
      <c r="C381" s="555" t="s">
        <v>263</v>
      </c>
      <c r="D381" s="558" t="s">
        <v>266</v>
      </c>
      <c r="E381" s="623"/>
      <c r="F381" s="172" t="s">
        <v>420</v>
      </c>
      <c r="G381" s="172" t="s">
        <v>229</v>
      </c>
      <c r="H381" s="172" t="s">
        <v>337</v>
      </c>
      <c r="I381" s="172">
        <v>7</v>
      </c>
      <c r="J381" s="509">
        <v>1</v>
      </c>
      <c r="K381" s="509">
        <v>1</v>
      </c>
      <c r="L381" s="509">
        <v>1</v>
      </c>
      <c r="M381" s="509">
        <v>1</v>
      </c>
      <c r="N381" s="556">
        <v>200</v>
      </c>
      <c r="O381" s="556"/>
      <c r="P381" s="161" t="e">
        <f t="shared" si="20"/>
        <v>#DIV/0!</v>
      </c>
      <c r="Q381" s="161">
        <f t="shared" si="21"/>
        <v>0</v>
      </c>
      <c r="R381" s="162">
        <f>IF(N381="nio",0,IF(N381&gt;0,VLOOKUP(G381,'3-Productie normen'!A:P,VLOOKUP(N381,'3-Productie normen'!S:T,2,FALSE),FALSE)))</f>
        <v>0</v>
      </c>
      <c r="S381" s="162">
        <f t="shared" si="22"/>
        <v>0</v>
      </c>
      <c r="T381" s="163" t="str">
        <f>VLOOKUP(G381,'3-Productie normen'!A:P,12,FALSE)</f>
        <v>V</v>
      </c>
      <c r="U381" s="557"/>
      <c r="W381" s="131">
        <f t="shared" si="23"/>
        <v>1400</v>
      </c>
    </row>
    <row r="382" spans="1:23" ht="14.1" customHeight="1">
      <c r="A382" s="144">
        <v>382</v>
      </c>
      <c r="B382" s="555" t="s">
        <v>263</v>
      </c>
      <c r="C382" s="555" t="s">
        <v>263</v>
      </c>
      <c r="D382" s="558" t="s">
        <v>266</v>
      </c>
      <c r="E382" s="623"/>
      <c r="F382" s="172" t="s">
        <v>388</v>
      </c>
      <c r="G382" s="172" t="s">
        <v>228</v>
      </c>
      <c r="H382" s="172" t="s">
        <v>337</v>
      </c>
      <c r="I382" s="172">
        <v>4</v>
      </c>
      <c r="J382" s="509">
        <v>1</v>
      </c>
      <c r="K382" s="509">
        <v>1</v>
      </c>
      <c r="L382" s="509">
        <v>1</v>
      </c>
      <c r="M382" s="509">
        <v>1</v>
      </c>
      <c r="N382" s="556">
        <v>100</v>
      </c>
      <c r="O382" s="556"/>
      <c r="P382" s="161" t="e">
        <f t="shared" si="20"/>
        <v>#DIV/0!</v>
      </c>
      <c r="Q382" s="161">
        <f t="shared" si="21"/>
        <v>0</v>
      </c>
      <c r="R382" s="162">
        <f>IF(N382="nio",0,IF(N382&gt;0,VLOOKUP(G382,'3-Productie normen'!A:P,VLOOKUP(N382,'3-Productie normen'!S:T,2,FALSE),FALSE)))</f>
        <v>0</v>
      </c>
      <c r="S382" s="162">
        <f t="shared" si="22"/>
        <v>0</v>
      </c>
      <c r="T382" s="163" t="str">
        <f>VLOOKUP(G382,'3-Productie normen'!A:P,12,FALSE)</f>
        <v>B</v>
      </c>
      <c r="U382" s="557"/>
      <c r="W382" s="131">
        <f t="shared" si="23"/>
        <v>400</v>
      </c>
    </row>
    <row r="383" spans="1:23" ht="14.1" customHeight="1">
      <c r="A383" s="144">
        <v>383</v>
      </c>
      <c r="B383" s="555" t="s">
        <v>263</v>
      </c>
      <c r="C383" s="555" t="s">
        <v>263</v>
      </c>
      <c r="D383" s="558" t="s">
        <v>266</v>
      </c>
      <c r="E383" s="623"/>
      <c r="F383" s="172" t="s">
        <v>421</v>
      </c>
      <c r="G383" s="157" t="s">
        <v>229</v>
      </c>
      <c r="H383" s="172"/>
      <c r="I383" s="172">
        <v>17.100000000000001</v>
      </c>
      <c r="J383" s="509">
        <v>1</v>
      </c>
      <c r="K383" s="509">
        <v>1</v>
      </c>
      <c r="L383" s="509">
        <v>1</v>
      </c>
      <c r="M383" s="509">
        <v>1</v>
      </c>
      <c r="N383" s="556">
        <v>200</v>
      </c>
      <c r="O383" s="556"/>
      <c r="P383" s="161" t="e">
        <f t="shared" si="20"/>
        <v>#DIV/0!</v>
      </c>
      <c r="Q383" s="161">
        <f t="shared" si="21"/>
        <v>0</v>
      </c>
      <c r="R383" s="162">
        <f>IF(N383="nio",0,IF(N383&gt;0,VLOOKUP(G383,'3-Productie normen'!A:P,VLOOKUP(N383,'3-Productie normen'!S:T,2,FALSE),FALSE)))</f>
        <v>0</v>
      </c>
      <c r="S383" s="162">
        <f t="shared" si="22"/>
        <v>0</v>
      </c>
      <c r="T383" s="163" t="str">
        <f>VLOOKUP(G383,'3-Productie normen'!A:P,12,FALSE)</f>
        <v>V</v>
      </c>
      <c r="U383" s="557"/>
      <c r="W383" s="131">
        <f t="shared" si="23"/>
        <v>3420.0000000000005</v>
      </c>
    </row>
    <row r="384" spans="1:23" ht="14.1" customHeight="1">
      <c r="A384" s="144">
        <v>384</v>
      </c>
      <c r="B384" s="555" t="s">
        <v>263</v>
      </c>
      <c r="C384" s="555" t="s">
        <v>263</v>
      </c>
      <c r="D384" s="558" t="s">
        <v>266</v>
      </c>
      <c r="E384" s="623"/>
      <c r="F384" s="172" t="s">
        <v>291</v>
      </c>
      <c r="G384" s="130" t="s">
        <v>274</v>
      </c>
      <c r="H384" s="172"/>
      <c r="I384" s="172">
        <v>3.1</v>
      </c>
      <c r="J384" s="509">
        <v>1</v>
      </c>
      <c r="K384" s="509">
        <v>1</v>
      </c>
      <c r="L384" s="509">
        <v>1</v>
      </c>
      <c r="M384" s="509">
        <v>1</v>
      </c>
      <c r="N384" s="160" t="s">
        <v>115</v>
      </c>
      <c r="O384" s="556"/>
      <c r="P384" s="161">
        <f t="shared" si="20"/>
        <v>0</v>
      </c>
      <c r="Q384" s="161">
        <f t="shared" si="21"/>
        <v>0</v>
      </c>
      <c r="R384" s="162">
        <f>IF(N384="nio",0,IF(N384&gt;0,VLOOKUP(G384,'3-Productie normen'!A:P,VLOOKUP(N384,'3-Productie normen'!S:T,2,FALSE),FALSE)))</f>
        <v>0</v>
      </c>
      <c r="S384" s="162">
        <f t="shared" si="22"/>
        <v>0</v>
      </c>
      <c r="T384" s="163" t="str">
        <f>VLOOKUP(G384,'3-Productie normen'!A:P,12,FALSE)</f>
        <v>V</v>
      </c>
      <c r="U384" s="557"/>
      <c r="W384" s="131">
        <f t="shared" si="23"/>
        <v>0</v>
      </c>
    </row>
    <row r="385" spans="1:23" ht="14.1" customHeight="1">
      <c r="A385" s="144">
        <v>385</v>
      </c>
      <c r="B385" s="555" t="s">
        <v>263</v>
      </c>
      <c r="C385" s="555" t="s">
        <v>263</v>
      </c>
      <c r="D385" s="558" t="s">
        <v>266</v>
      </c>
      <c r="E385" s="623"/>
      <c r="F385" s="172" t="s">
        <v>287</v>
      </c>
      <c r="G385" s="157" t="s">
        <v>17</v>
      </c>
      <c r="H385" s="172" t="s">
        <v>310</v>
      </c>
      <c r="I385" s="172">
        <v>4.9000000000000004</v>
      </c>
      <c r="J385" s="509">
        <v>1</v>
      </c>
      <c r="K385" s="509">
        <v>1</v>
      </c>
      <c r="L385" s="509">
        <v>1</v>
      </c>
      <c r="M385" s="509">
        <v>1</v>
      </c>
      <c r="N385" s="556">
        <v>200</v>
      </c>
      <c r="O385" s="556">
        <v>200</v>
      </c>
      <c r="P385" s="161" t="e">
        <f t="shared" si="20"/>
        <v>#DIV/0!</v>
      </c>
      <c r="Q385" s="161" t="e">
        <f t="shared" si="21"/>
        <v>#DIV/0!</v>
      </c>
      <c r="R385" s="162">
        <f>IF(N385="nio",0,IF(N385&gt;0,VLOOKUP(G385,'3-Productie normen'!A:P,VLOOKUP(N385,'3-Productie normen'!S:T,2,FALSE),FALSE)))</f>
        <v>0</v>
      </c>
      <c r="S385" s="162">
        <f t="shared" si="22"/>
        <v>0</v>
      </c>
      <c r="T385" s="163" t="str">
        <f>VLOOKUP(G385,'3-Productie normen'!A:P,12,FALSE)</f>
        <v>S</v>
      </c>
      <c r="U385" s="557"/>
      <c r="W385" s="131">
        <f t="shared" si="23"/>
        <v>1960.0000000000002</v>
      </c>
    </row>
    <row r="386" spans="1:23" ht="14.1" customHeight="1">
      <c r="A386" s="144">
        <v>386</v>
      </c>
      <c r="B386" s="555" t="s">
        <v>263</v>
      </c>
      <c r="C386" s="555" t="s">
        <v>263</v>
      </c>
      <c r="D386" s="558" t="s">
        <v>266</v>
      </c>
      <c r="E386" s="623"/>
      <c r="F386" s="172" t="s">
        <v>287</v>
      </c>
      <c r="G386" s="172" t="s">
        <v>17</v>
      </c>
      <c r="H386" s="172" t="s">
        <v>310</v>
      </c>
      <c r="I386" s="172">
        <v>4.9000000000000004</v>
      </c>
      <c r="J386" s="509">
        <v>1</v>
      </c>
      <c r="K386" s="509">
        <v>1</v>
      </c>
      <c r="L386" s="509">
        <v>1</v>
      </c>
      <c r="M386" s="509">
        <v>1</v>
      </c>
      <c r="N386" s="556">
        <v>200</v>
      </c>
      <c r="O386" s="556">
        <v>200</v>
      </c>
      <c r="P386" s="161" t="e">
        <f t="shared" si="20"/>
        <v>#DIV/0!</v>
      </c>
      <c r="Q386" s="161" t="e">
        <f t="shared" si="21"/>
        <v>#DIV/0!</v>
      </c>
      <c r="R386" s="162">
        <f>IF(N386="nio",0,IF(N386&gt;0,VLOOKUP(G386,'3-Productie normen'!A:P,VLOOKUP(N386,'3-Productie normen'!S:T,2,FALSE),FALSE)))</f>
        <v>0</v>
      </c>
      <c r="S386" s="162">
        <f t="shared" si="22"/>
        <v>0</v>
      </c>
      <c r="T386" s="163" t="str">
        <f>VLOOKUP(G386,'3-Productie normen'!A:P,12,FALSE)</f>
        <v>S</v>
      </c>
      <c r="U386" s="557"/>
      <c r="W386" s="131">
        <f t="shared" si="23"/>
        <v>1960.0000000000002</v>
      </c>
    </row>
    <row r="387" spans="1:23" ht="14.1" customHeight="1">
      <c r="A387" s="144">
        <v>387</v>
      </c>
      <c r="B387" s="555" t="s">
        <v>263</v>
      </c>
      <c r="C387" s="555" t="s">
        <v>263</v>
      </c>
      <c r="D387" s="558" t="s">
        <v>266</v>
      </c>
      <c r="E387" s="623"/>
      <c r="F387" s="172" t="s">
        <v>267</v>
      </c>
      <c r="G387" s="172" t="s">
        <v>229</v>
      </c>
      <c r="H387" s="172" t="s">
        <v>310</v>
      </c>
      <c r="I387" s="172">
        <v>70.099999999999994</v>
      </c>
      <c r="J387" s="509">
        <v>1</v>
      </c>
      <c r="K387" s="509">
        <v>1</v>
      </c>
      <c r="L387" s="509">
        <v>1</v>
      </c>
      <c r="M387" s="509">
        <v>1</v>
      </c>
      <c r="N387" s="556">
        <v>200</v>
      </c>
      <c r="O387" s="556"/>
      <c r="P387" s="161" t="e">
        <f t="shared" si="20"/>
        <v>#DIV/0!</v>
      </c>
      <c r="Q387" s="161">
        <f t="shared" si="21"/>
        <v>0</v>
      </c>
      <c r="R387" s="162">
        <f>IF(N387="nio",0,IF(N387&gt;0,VLOOKUP(G387,'3-Productie normen'!A:P,VLOOKUP(N387,'3-Productie normen'!S:T,2,FALSE),FALSE)))</f>
        <v>0</v>
      </c>
      <c r="S387" s="162">
        <f t="shared" si="22"/>
        <v>0</v>
      </c>
      <c r="T387" s="163" t="str">
        <f>VLOOKUP(G387,'3-Productie normen'!A:P,12,FALSE)</f>
        <v>V</v>
      </c>
      <c r="U387" s="557"/>
      <c r="W387" s="131">
        <f t="shared" si="23"/>
        <v>14019.999999999998</v>
      </c>
    </row>
    <row r="388" spans="1:23" ht="14.1" customHeight="1">
      <c r="A388" s="144">
        <v>388</v>
      </c>
      <c r="B388" s="555" t="s">
        <v>263</v>
      </c>
      <c r="C388" s="555" t="s">
        <v>263</v>
      </c>
      <c r="D388" s="558" t="s">
        <v>266</v>
      </c>
      <c r="E388" s="623"/>
      <c r="F388" s="172" t="s">
        <v>414</v>
      </c>
      <c r="G388" s="172" t="s">
        <v>274</v>
      </c>
      <c r="H388" s="172" t="s">
        <v>285</v>
      </c>
      <c r="I388" s="172">
        <v>8.5</v>
      </c>
      <c r="J388" s="509">
        <v>1</v>
      </c>
      <c r="K388" s="509">
        <v>1</v>
      </c>
      <c r="L388" s="509">
        <v>1</v>
      </c>
      <c r="M388" s="509">
        <v>1</v>
      </c>
      <c r="N388" s="556">
        <v>40</v>
      </c>
      <c r="O388" s="556"/>
      <c r="P388" s="161" t="e">
        <f t="shared" si="20"/>
        <v>#DIV/0!</v>
      </c>
      <c r="Q388" s="161">
        <f t="shared" si="21"/>
        <v>0</v>
      </c>
      <c r="R388" s="162">
        <f>IF(N388="nio",0,IF(N388&gt;0,VLOOKUP(G388,'3-Productie normen'!A:P,VLOOKUP(N388,'3-Productie normen'!S:T,2,FALSE),FALSE)))</f>
        <v>0</v>
      </c>
      <c r="S388" s="162">
        <f t="shared" si="22"/>
        <v>0</v>
      </c>
      <c r="T388" s="163" t="str">
        <f>VLOOKUP(G388,'3-Productie normen'!A:P,12,FALSE)</f>
        <v>V</v>
      </c>
      <c r="U388" s="557"/>
      <c r="W388" s="131">
        <f t="shared" si="23"/>
        <v>340</v>
      </c>
    </row>
    <row r="389" spans="1:23" ht="14.1" customHeight="1">
      <c r="A389" s="144">
        <v>389</v>
      </c>
      <c r="B389" s="555" t="s">
        <v>263</v>
      </c>
      <c r="C389" s="555" t="s">
        <v>263</v>
      </c>
      <c r="D389" s="558" t="s">
        <v>266</v>
      </c>
      <c r="E389" s="623"/>
      <c r="F389" s="172" t="s">
        <v>298</v>
      </c>
      <c r="G389" s="172" t="s">
        <v>229</v>
      </c>
      <c r="H389" s="172" t="s">
        <v>415</v>
      </c>
      <c r="I389" s="172">
        <v>15.3</v>
      </c>
      <c r="J389" s="509">
        <v>1</v>
      </c>
      <c r="K389" s="509">
        <v>1</v>
      </c>
      <c r="L389" s="509">
        <v>1</v>
      </c>
      <c r="M389" s="509">
        <v>1</v>
      </c>
      <c r="N389" s="556">
        <v>200</v>
      </c>
      <c r="O389" s="556"/>
      <c r="P389" s="161" t="e">
        <f t="shared" si="20"/>
        <v>#DIV/0!</v>
      </c>
      <c r="Q389" s="161">
        <f t="shared" si="21"/>
        <v>0</v>
      </c>
      <c r="R389" s="162">
        <f>IF(N389="nio",0,IF(N389&gt;0,VLOOKUP(G389,'3-Productie normen'!A:P,VLOOKUP(N389,'3-Productie normen'!S:T,2,FALSE),FALSE)))</f>
        <v>0</v>
      </c>
      <c r="S389" s="162">
        <f t="shared" si="22"/>
        <v>0</v>
      </c>
      <c r="T389" s="163" t="str">
        <f>VLOOKUP(G389,'3-Productie normen'!A:P,12,FALSE)</f>
        <v>V</v>
      </c>
      <c r="U389" s="557"/>
      <c r="W389" s="131">
        <f t="shared" si="23"/>
        <v>3060</v>
      </c>
    </row>
    <row r="390" spans="1:23" ht="14.1" customHeight="1">
      <c r="A390" s="144">
        <v>390</v>
      </c>
      <c r="B390" s="555" t="s">
        <v>263</v>
      </c>
      <c r="C390" s="555" t="s">
        <v>263</v>
      </c>
      <c r="D390" s="558">
        <v>1</v>
      </c>
      <c r="E390" s="623">
        <v>118</v>
      </c>
      <c r="F390" s="172" t="s">
        <v>424</v>
      </c>
      <c r="G390" s="130" t="s">
        <v>276</v>
      </c>
      <c r="H390" s="172" t="s">
        <v>285</v>
      </c>
      <c r="I390" s="172">
        <v>53.7</v>
      </c>
      <c r="J390" s="509">
        <v>1</v>
      </c>
      <c r="K390" s="509">
        <v>1</v>
      </c>
      <c r="L390" s="509">
        <v>1</v>
      </c>
      <c r="M390" s="509">
        <v>1</v>
      </c>
      <c r="N390" s="556">
        <v>100</v>
      </c>
      <c r="O390" s="556"/>
      <c r="P390" s="161" t="e">
        <f t="shared" si="20"/>
        <v>#DIV/0!</v>
      </c>
      <c r="Q390" s="161">
        <f t="shared" si="21"/>
        <v>0</v>
      </c>
      <c r="R390" s="162">
        <f>IF(N390="nio",0,IF(N390&gt;0,VLOOKUP(G390,'3-Productie normen'!A:P,VLOOKUP(N390,'3-Productie normen'!S:T,2,FALSE),FALSE)))</f>
        <v>0</v>
      </c>
      <c r="S390" s="162">
        <f t="shared" si="22"/>
        <v>0</v>
      </c>
      <c r="T390" s="163" t="str">
        <f>VLOOKUP(G390,'3-Productie normen'!A:P,12,FALSE)</f>
        <v>L</v>
      </c>
      <c r="U390" s="557"/>
      <c r="W390" s="131">
        <f t="shared" si="23"/>
        <v>5370</v>
      </c>
    </row>
    <row r="391" spans="1:23" ht="14.1" customHeight="1">
      <c r="A391" s="144">
        <v>391</v>
      </c>
      <c r="B391" s="555" t="s">
        <v>263</v>
      </c>
      <c r="C391" s="555" t="s">
        <v>263</v>
      </c>
      <c r="D391" s="558">
        <v>1</v>
      </c>
      <c r="E391" s="623">
        <v>119</v>
      </c>
      <c r="F391" s="172" t="s">
        <v>424</v>
      </c>
      <c r="G391" s="130" t="s">
        <v>276</v>
      </c>
      <c r="H391" s="172" t="s">
        <v>285</v>
      </c>
      <c r="I391" s="172">
        <v>53.9</v>
      </c>
      <c r="J391" s="509">
        <v>1</v>
      </c>
      <c r="K391" s="509">
        <v>1</v>
      </c>
      <c r="L391" s="509">
        <v>1</v>
      </c>
      <c r="M391" s="509">
        <v>1</v>
      </c>
      <c r="N391" s="556">
        <v>100</v>
      </c>
      <c r="O391" s="556"/>
      <c r="P391" s="161" t="e">
        <f t="shared" si="20"/>
        <v>#DIV/0!</v>
      </c>
      <c r="Q391" s="161">
        <f t="shared" si="21"/>
        <v>0</v>
      </c>
      <c r="R391" s="162">
        <f>IF(N391="nio",0,IF(N391&gt;0,VLOOKUP(G391,'3-Productie normen'!A:P,VLOOKUP(N391,'3-Productie normen'!S:T,2,FALSE),FALSE)))</f>
        <v>0</v>
      </c>
      <c r="S391" s="162">
        <f t="shared" si="22"/>
        <v>0</v>
      </c>
      <c r="T391" s="163" t="str">
        <f>VLOOKUP(G391,'3-Productie normen'!A:P,12,FALSE)</f>
        <v>L</v>
      </c>
      <c r="U391" s="557"/>
      <c r="W391" s="131">
        <f t="shared" si="23"/>
        <v>5390</v>
      </c>
    </row>
    <row r="392" spans="1:23" ht="14.1" customHeight="1">
      <c r="A392" s="144">
        <v>392</v>
      </c>
      <c r="B392" s="555" t="s">
        <v>263</v>
      </c>
      <c r="C392" s="555" t="s">
        <v>263</v>
      </c>
      <c r="D392" s="558">
        <v>1</v>
      </c>
      <c r="E392" s="623">
        <v>120</v>
      </c>
      <c r="F392" s="172" t="s">
        <v>424</v>
      </c>
      <c r="G392" s="130" t="s">
        <v>276</v>
      </c>
      <c r="H392" s="172" t="s">
        <v>285</v>
      </c>
      <c r="I392" s="172">
        <v>53.9</v>
      </c>
      <c r="J392" s="509">
        <v>1</v>
      </c>
      <c r="K392" s="509">
        <v>1</v>
      </c>
      <c r="L392" s="509">
        <v>1</v>
      </c>
      <c r="M392" s="509">
        <v>1</v>
      </c>
      <c r="N392" s="556">
        <v>100</v>
      </c>
      <c r="O392" s="556"/>
      <c r="P392" s="161" t="e">
        <f t="shared" si="20"/>
        <v>#DIV/0!</v>
      </c>
      <c r="Q392" s="161">
        <f t="shared" si="21"/>
        <v>0</v>
      </c>
      <c r="R392" s="162">
        <f>IF(N392="nio",0,IF(N392&gt;0,VLOOKUP(G392,'3-Productie normen'!A:P,VLOOKUP(N392,'3-Productie normen'!S:T,2,FALSE),FALSE)))</f>
        <v>0</v>
      </c>
      <c r="S392" s="162">
        <f t="shared" si="22"/>
        <v>0</v>
      </c>
      <c r="T392" s="163" t="str">
        <f>VLOOKUP(G392,'3-Productie normen'!A:P,12,FALSE)</f>
        <v>L</v>
      </c>
      <c r="U392" s="557"/>
      <c r="W392" s="131">
        <f t="shared" si="23"/>
        <v>5390</v>
      </c>
    </row>
    <row r="393" spans="1:23" ht="14.1" customHeight="1">
      <c r="A393" s="144">
        <v>393</v>
      </c>
      <c r="B393" s="555" t="s">
        <v>263</v>
      </c>
      <c r="C393" s="555" t="s">
        <v>263</v>
      </c>
      <c r="D393" s="558">
        <v>1</v>
      </c>
      <c r="E393" s="623">
        <v>121</v>
      </c>
      <c r="F393" s="172" t="s">
        <v>424</v>
      </c>
      <c r="G393" s="130" t="s">
        <v>276</v>
      </c>
      <c r="H393" s="172" t="s">
        <v>285</v>
      </c>
      <c r="I393" s="172">
        <v>53.9</v>
      </c>
      <c r="J393" s="509">
        <v>1</v>
      </c>
      <c r="K393" s="509">
        <v>1</v>
      </c>
      <c r="L393" s="509">
        <v>1</v>
      </c>
      <c r="M393" s="509">
        <v>1</v>
      </c>
      <c r="N393" s="556">
        <v>100</v>
      </c>
      <c r="O393" s="556"/>
      <c r="P393" s="161" t="e">
        <f t="shared" si="20"/>
        <v>#DIV/0!</v>
      </c>
      <c r="Q393" s="161">
        <f t="shared" si="21"/>
        <v>0</v>
      </c>
      <c r="R393" s="162">
        <f>IF(N393="nio",0,IF(N393&gt;0,VLOOKUP(G393,'3-Productie normen'!A:P,VLOOKUP(N393,'3-Productie normen'!S:T,2,FALSE),FALSE)))</f>
        <v>0</v>
      </c>
      <c r="S393" s="162">
        <f t="shared" si="22"/>
        <v>0</v>
      </c>
      <c r="T393" s="163" t="str">
        <f>VLOOKUP(G393,'3-Productie normen'!A:P,12,FALSE)</f>
        <v>L</v>
      </c>
      <c r="U393" s="557"/>
      <c r="W393" s="131">
        <f t="shared" si="23"/>
        <v>5390</v>
      </c>
    </row>
    <row r="394" spans="1:23" ht="14.1" customHeight="1">
      <c r="A394" s="144">
        <v>394</v>
      </c>
      <c r="B394" s="555" t="s">
        <v>263</v>
      </c>
      <c r="C394" s="555" t="s">
        <v>263</v>
      </c>
      <c r="D394" s="558">
        <v>1</v>
      </c>
      <c r="E394" s="623">
        <v>122</v>
      </c>
      <c r="F394" s="172" t="s">
        <v>424</v>
      </c>
      <c r="G394" s="130" t="s">
        <v>276</v>
      </c>
      <c r="H394" s="172" t="s">
        <v>285</v>
      </c>
      <c r="I394" s="172">
        <v>53.5</v>
      </c>
      <c r="J394" s="509">
        <v>1</v>
      </c>
      <c r="K394" s="509">
        <v>1</v>
      </c>
      <c r="L394" s="509">
        <v>1</v>
      </c>
      <c r="M394" s="509">
        <v>1</v>
      </c>
      <c r="N394" s="556">
        <v>100</v>
      </c>
      <c r="O394" s="556"/>
      <c r="P394" s="161" t="e">
        <f t="shared" ref="P394:P410" si="24">IF(N394="nio",0,IF(N394&gt;0,N394*I394/R394,0))*J394</f>
        <v>#DIV/0!</v>
      </c>
      <c r="Q394" s="161">
        <f t="shared" ref="Q394:Q410" si="25">IF(O394&gt;0,O394*I394/S394,0)*K394</f>
        <v>0</v>
      </c>
      <c r="R394" s="162">
        <f>IF(N394="nio",0,IF(N394&gt;0,VLOOKUP(G394,'3-Productie normen'!A:P,VLOOKUP(N394,'3-Productie normen'!S:T,2,FALSE),FALSE)))</f>
        <v>0</v>
      </c>
      <c r="S394" s="162">
        <f t="shared" ref="S394:S410" si="26">IF(O394&gt;0,R394*$S$8,0)</f>
        <v>0</v>
      </c>
      <c r="T394" s="163" t="str">
        <f>VLOOKUP(G394,'3-Productie normen'!A:P,12,FALSE)</f>
        <v>L</v>
      </c>
      <c r="U394" s="557"/>
      <c r="W394" s="131">
        <f t="shared" ref="W394:W410" si="27">SUM(N394:O394)*I394</f>
        <v>5350</v>
      </c>
    </row>
    <row r="395" spans="1:23" ht="14.1" customHeight="1">
      <c r="A395" s="144">
        <v>395</v>
      </c>
      <c r="B395" s="555" t="s">
        <v>263</v>
      </c>
      <c r="C395" s="555" t="s">
        <v>263</v>
      </c>
      <c r="D395" s="558">
        <v>1</v>
      </c>
      <c r="E395" s="623">
        <v>117</v>
      </c>
      <c r="F395" s="172" t="s">
        <v>484</v>
      </c>
      <c r="G395" s="130" t="s">
        <v>276</v>
      </c>
      <c r="H395" s="172" t="s">
        <v>285</v>
      </c>
      <c r="I395" s="172">
        <v>374.50000000000011</v>
      </c>
      <c r="J395" s="509">
        <v>1</v>
      </c>
      <c r="K395" s="509">
        <v>1</v>
      </c>
      <c r="L395" s="509">
        <v>1</v>
      </c>
      <c r="M395" s="509">
        <v>1</v>
      </c>
      <c r="N395" s="556">
        <v>100</v>
      </c>
      <c r="O395" s="556"/>
      <c r="P395" s="161" t="e">
        <f t="shared" si="24"/>
        <v>#DIV/0!</v>
      </c>
      <c r="Q395" s="161">
        <f t="shared" si="25"/>
        <v>0</v>
      </c>
      <c r="R395" s="162">
        <f>IF(N395="nio",0,IF(N395&gt;0,VLOOKUP(G395,'3-Productie normen'!A:P,VLOOKUP(N395,'3-Productie normen'!S:T,2,FALSE),FALSE)))</f>
        <v>0</v>
      </c>
      <c r="S395" s="162">
        <f t="shared" si="26"/>
        <v>0</v>
      </c>
      <c r="T395" s="163" t="str">
        <f>VLOOKUP(G395,'3-Productie normen'!A:P,12,FALSE)</f>
        <v>L</v>
      </c>
      <c r="U395" s="557"/>
      <c r="W395" s="131">
        <f t="shared" si="27"/>
        <v>37450.000000000015</v>
      </c>
    </row>
    <row r="396" spans="1:23" ht="14.1" customHeight="1">
      <c r="A396" s="144">
        <v>396</v>
      </c>
      <c r="B396" s="555" t="s">
        <v>263</v>
      </c>
      <c r="C396" s="555" t="s">
        <v>263</v>
      </c>
      <c r="D396" s="558">
        <v>1</v>
      </c>
      <c r="E396" s="623"/>
      <c r="F396" s="172" t="s">
        <v>267</v>
      </c>
      <c r="G396" s="130" t="s">
        <v>229</v>
      </c>
      <c r="H396" s="172" t="s">
        <v>285</v>
      </c>
      <c r="I396" s="578">
        <v>98.2</v>
      </c>
      <c r="J396" s="509">
        <v>1</v>
      </c>
      <c r="K396" s="509">
        <v>1</v>
      </c>
      <c r="L396" s="509">
        <v>1</v>
      </c>
      <c r="M396" s="509">
        <v>1</v>
      </c>
      <c r="N396" s="629">
        <v>200</v>
      </c>
      <c r="O396" s="556"/>
      <c r="P396" s="161" t="e">
        <f t="shared" si="24"/>
        <v>#DIV/0!</v>
      </c>
      <c r="Q396" s="161">
        <f t="shared" si="25"/>
        <v>0</v>
      </c>
      <c r="R396" s="162">
        <f>IF(N396="nio",0,IF(N396&gt;0,VLOOKUP(G396,'3-Productie normen'!A:P,VLOOKUP(N396,'3-Productie normen'!S:T,2,FALSE),FALSE)))</f>
        <v>0</v>
      </c>
      <c r="S396" s="162">
        <f t="shared" si="26"/>
        <v>0</v>
      </c>
      <c r="T396" s="163" t="str">
        <f>VLOOKUP(G396,'3-Productie normen'!A:P,12,FALSE)</f>
        <v>V</v>
      </c>
      <c r="U396" s="557"/>
      <c r="W396" s="131">
        <f t="shared" si="27"/>
        <v>19640</v>
      </c>
    </row>
    <row r="397" spans="1:23" ht="14.1" customHeight="1">
      <c r="A397" s="144">
        <v>397</v>
      </c>
      <c r="B397" s="555" t="s">
        <v>263</v>
      </c>
      <c r="C397" s="555" t="s">
        <v>263</v>
      </c>
      <c r="D397" s="558">
        <v>1</v>
      </c>
      <c r="E397" s="623"/>
      <c r="F397" s="172" t="s">
        <v>425</v>
      </c>
      <c r="G397" s="172" t="s">
        <v>229</v>
      </c>
      <c r="H397" s="172" t="s">
        <v>285</v>
      </c>
      <c r="I397" s="172">
        <v>98.4</v>
      </c>
      <c r="J397" s="509">
        <v>1</v>
      </c>
      <c r="K397" s="509">
        <v>1</v>
      </c>
      <c r="L397" s="509">
        <v>1</v>
      </c>
      <c r="M397" s="509">
        <v>1</v>
      </c>
      <c r="N397" s="556">
        <v>200</v>
      </c>
      <c r="O397" s="160"/>
      <c r="P397" s="161" t="e">
        <f t="shared" si="24"/>
        <v>#DIV/0!</v>
      </c>
      <c r="Q397" s="161">
        <f t="shared" si="25"/>
        <v>0</v>
      </c>
      <c r="R397" s="162">
        <f>IF(N397="nio",0,IF(N397&gt;0,VLOOKUP(G397,'3-Productie normen'!A:P,VLOOKUP(N397,'3-Productie normen'!S:T,2,FALSE),FALSE)))</f>
        <v>0</v>
      </c>
      <c r="S397" s="162">
        <f t="shared" si="26"/>
        <v>0</v>
      </c>
      <c r="T397" s="163" t="str">
        <f>VLOOKUP(G397,'3-Productie normen'!A:P,12,FALSE)</f>
        <v>V</v>
      </c>
      <c r="U397" s="557"/>
      <c r="W397" s="131">
        <f t="shared" si="27"/>
        <v>19680</v>
      </c>
    </row>
    <row r="398" spans="1:23" ht="14.1" customHeight="1">
      <c r="A398" s="144">
        <v>398</v>
      </c>
      <c r="B398" s="555" t="s">
        <v>263</v>
      </c>
      <c r="C398" s="555" t="s">
        <v>263</v>
      </c>
      <c r="D398" s="558">
        <v>1</v>
      </c>
      <c r="E398" s="623"/>
      <c r="F398" s="172" t="s">
        <v>345</v>
      </c>
      <c r="G398" s="172" t="s">
        <v>17</v>
      </c>
      <c r="H398" s="172" t="s">
        <v>310</v>
      </c>
      <c r="I398" s="172">
        <v>5</v>
      </c>
      <c r="J398" s="509">
        <v>1</v>
      </c>
      <c r="K398" s="509">
        <v>1</v>
      </c>
      <c r="L398" s="509">
        <v>1</v>
      </c>
      <c r="M398" s="509">
        <v>1</v>
      </c>
      <c r="N398" s="556">
        <v>200</v>
      </c>
      <c r="O398" s="160">
        <v>200</v>
      </c>
      <c r="P398" s="161" t="e">
        <f t="shared" si="24"/>
        <v>#DIV/0!</v>
      </c>
      <c r="Q398" s="161" t="e">
        <f t="shared" si="25"/>
        <v>#DIV/0!</v>
      </c>
      <c r="R398" s="162">
        <f>IF(N398="nio",0,IF(N398&gt;0,VLOOKUP(G398,'3-Productie normen'!A:P,VLOOKUP(N398,'3-Productie normen'!S:T,2,FALSE),FALSE)))</f>
        <v>0</v>
      </c>
      <c r="S398" s="162">
        <f t="shared" si="26"/>
        <v>0</v>
      </c>
      <c r="T398" s="163" t="str">
        <f>VLOOKUP(G398,'3-Productie normen'!A:P,12,FALSE)</f>
        <v>S</v>
      </c>
      <c r="U398" s="557"/>
      <c r="W398" s="131">
        <f t="shared" si="27"/>
        <v>2000</v>
      </c>
    </row>
    <row r="399" spans="1:23" ht="14.1" customHeight="1">
      <c r="A399" s="144">
        <v>399</v>
      </c>
      <c r="B399" s="555" t="s">
        <v>263</v>
      </c>
      <c r="C399" s="555" t="s">
        <v>263</v>
      </c>
      <c r="D399" s="558">
        <v>1</v>
      </c>
      <c r="E399" s="623"/>
      <c r="F399" s="172" t="s">
        <v>346</v>
      </c>
      <c r="G399" s="172" t="s">
        <v>17</v>
      </c>
      <c r="H399" s="172" t="s">
        <v>310</v>
      </c>
      <c r="I399" s="172">
        <v>5</v>
      </c>
      <c r="J399" s="509">
        <v>1</v>
      </c>
      <c r="K399" s="509">
        <v>1</v>
      </c>
      <c r="L399" s="509">
        <v>1</v>
      </c>
      <c r="M399" s="509">
        <v>1</v>
      </c>
      <c r="N399" s="556">
        <v>200</v>
      </c>
      <c r="O399" s="556">
        <v>200</v>
      </c>
      <c r="P399" s="161" t="e">
        <f t="shared" si="24"/>
        <v>#DIV/0!</v>
      </c>
      <c r="Q399" s="161" t="e">
        <f t="shared" si="25"/>
        <v>#DIV/0!</v>
      </c>
      <c r="R399" s="162">
        <f>IF(N399="nio",0,IF(N399&gt;0,VLOOKUP(G399,'3-Productie normen'!A:P,VLOOKUP(N399,'3-Productie normen'!S:T,2,FALSE),FALSE)))</f>
        <v>0</v>
      </c>
      <c r="S399" s="162">
        <f t="shared" si="26"/>
        <v>0</v>
      </c>
      <c r="T399" s="163" t="str">
        <f>VLOOKUP(G399,'3-Productie normen'!A:P,12,FALSE)</f>
        <v>S</v>
      </c>
      <c r="U399" s="557"/>
      <c r="W399" s="131">
        <f t="shared" si="27"/>
        <v>2000</v>
      </c>
    </row>
    <row r="400" spans="1:23" ht="14.1" customHeight="1">
      <c r="A400" s="144">
        <v>400</v>
      </c>
      <c r="B400" s="555" t="s">
        <v>263</v>
      </c>
      <c r="C400" s="555" t="s">
        <v>263</v>
      </c>
      <c r="D400" s="558">
        <v>1</v>
      </c>
      <c r="E400" s="623">
        <v>123</v>
      </c>
      <c r="F400" s="172" t="s">
        <v>485</v>
      </c>
      <c r="G400" s="172" t="s">
        <v>228</v>
      </c>
      <c r="H400" s="172" t="s">
        <v>285</v>
      </c>
      <c r="I400" s="172">
        <v>19</v>
      </c>
      <c r="J400" s="509">
        <v>1</v>
      </c>
      <c r="K400" s="509">
        <v>1</v>
      </c>
      <c r="L400" s="509">
        <v>1</v>
      </c>
      <c r="M400" s="509">
        <v>1</v>
      </c>
      <c r="N400" s="556">
        <v>200</v>
      </c>
      <c r="O400" s="556"/>
      <c r="P400" s="161" t="e">
        <f t="shared" si="24"/>
        <v>#DIV/0!</v>
      </c>
      <c r="Q400" s="161">
        <f t="shared" si="25"/>
        <v>0</v>
      </c>
      <c r="R400" s="162">
        <f>IF(N400="nio",0,IF(N400&gt;0,VLOOKUP(G400,'3-Productie normen'!A:P,VLOOKUP(N400,'3-Productie normen'!S:T,2,FALSE),FALSE)))</f>
        <v>0</v>
      </c>
      <c r="S400" s="162">
        <f t="shared" si="26"/>
        <v>0</v>
      </c>
      <c r="T400" s="163" t="str">
        <f>VLOOKUP(G400,'3-Productie normen'!A:P,12,FALSE)</f>
        <v>B</v>
      </c>
      <c r="U400" s="557"/>
      <c r="W400" s="131">
        <f t="shared" si="27"/>
        <v>3800</v>
      </c>
    </row>
    <row r="401" spans="1:24" ht="14.1" customHeight="1">
      <c r="A401" s="144">
        <v>401</v>
      </c>
      <c r="B401" s="555" t="s">
        <v>264</v>
      </c>
      <c r="C401" s="555" t="s">
        <v>264</v>
      </c>
      <c r="D401" s="558"/>
      <c r="E401" s="623"/>
      <c r="F401" s="172" t="s">
        <v>426</v>
      </c>
      <c r="G401" s="130" t="s">
        <v>276</v>
      </c>
      <c r="H401" s="172" t="s">
        <v>285</v>
      </c>
      <c r="I401" s="172">
        <v>1020</v>
      </c>
      <c r="J401" s="509">
        <v>1</v>
      </c>
      <c r="K401" s="509">
        <v>1</v>
      </c>
      <c r="L401" s="509">
        <v>1</v>
      </c>
      <c r="M401" s="509">
        <v>1</v>
      </c>
      <c r="N401" s="556">
        <v>100</v>
      </c>
      <c r="O401" s="556"/>
      <c r="P401" s="161" t="e">
        <f t="shared" si="24"/>
        <v>#DIV/0!</v>
      </c>
      <c r="Q401" s="161">
        <f t="shared" si="25"/>
        <v>0</v>
      </c>
      <c r="R401" s="162">
        <f>IF(N401="nio",0,IF(N401&gt;0,VLOOKUP(G401,'3-Productie normen'!A:P,VLOOKUP(N401,'3-Productie normen'!S:T,2,FALSE),FALSE)))</f>
        <v>0</v>
      </c>
      <c r="S401" s="162">
        <f t="shared" si="26"/>
        <v>0</v>
      </c>
      <c r="T401" s="163" t="str">
        <f>VLOOKUP(G401,'3-Productie normen'!A:P,12,FALSE)</f>
        <v>L</v>
      </c>
      <c r="U401" s="557"/>
      <c r="W401" s="131">
        <f t="shared" si="27"/>
        <v>102000</v>
      </c>
    </row>
    <row r="402" spans="1:24" ht="14.1" customHeight="1">
      <c r="A402" s="144">
        <v>402</v>
      </c>
      <c r="B402" s="555" t="s">
        <v>264</v>
      </c>
      <c r="C402" s="555" t="s">
        <v>264</v>
      </c>
      <c r="D402" s="558"/>
      <c r="E402" s="623"/>
      <c r="F402" s="172" t="s">
        <v>391</v>
      </c>
      <c r="G402" s="172" t="s">
        <v>229</v>
      </c>
      <c r="H402" s="172" t="s">
        <v>285</v>
      </c>
      <c r="I402" s="172">
        <v>496</v>
      </c>
      <c r="J402" s="509">
        <v>1</v>
      </c>
      <c r="K402" s="509">
        <v>1</v>
      </c>
      <c r="L402" s="509">
        <v>1</v>
      </c>
      <c r="M402" s="509">
        <v>1</v>
      </c>
      <c r="N402" s="556">
        <v>200</v>
      </c>
      <c r="O402" s="556"/>
      <c r="P402" s="161" t="e">
        <f t="shared" si="24"/>
        <v>#DIV/0!</v>
      </c>
      <c r="Q402" s="161">
        <f t="shared" si="25"/>
        <v>0</v>
      </c>
      <c r="R402" s="162">
        <f>IF(N402="nio",0,IF(N402&gt;0,VLOOKUP(G402,'3-Productie normen'!A:P,VLOOKUP(N402,'3-Productie normen'!S:T,2,FALSE),FALSE)))</f>
        <v>0</v>
      </c>
      <c r="S402" s="162">
        <f t="shared" si="26"/>
        <v>0</v>
      </c>
      <c r="T402" s="163" t="str">
        <f>VLOOKUP(G402,'3-Productie normen'!A:P,12,FALSE)</f>
        <v>V</v>
      </c>
      <c r="U402" s="557"/>
      <c r="W402" s="131">
        <f t="shared" si="27"/>
        <v>99200</v>
      </c>
    </row>
    <row r="403" spans="1:24" ht="14.1" customHeight="1">
      <c r="A403" s="144">
        <v>403</v>
      </c>
      <c r="B403" s="555" t="s">
        <v>264</v>
      </c>
      <c r="C403" s="555" t="s">
        <v>264</v>
      </c>
      <c r="D403" s="558"/>
      <c r="E403" s="623"/>
      <c r="F403" s="172" t="s">
        <v>287</v>
      </c>
      <c r="G403" s="172" t="s">
        <v>17</v>
      </c>
      <c r="H403" s="172" t="s">
        <v>285</v>
      </c>
      <c r="I403" s="172">
        <v>32</v>
      </c>
      <c r="J403" s="509">
        <v>1</v>
      </c>
      <c r="K403" s="509">
        <v>1</v>
      </c>
      <c r="L403" s="509">
        <v>1</v>
      </c>
      <c r="M403" s="509">
        <v>1</v>
      </c>
      <c r="N403" s="556">
        <v>200</v>
      </c>
      <c r="O403" s="556">
        <v>200</v>
      </c>
      <c r="P403" s="161" t="e">
        <f t="shared" si="24"/>
        <v>#DIV/0!</v>
      </c>
      <c r="Q403" s="161" t="e">
        <f t="shared" si="25"/>
        <v>#DIV/0!</v>
      </c>
      <c r="R403" s="162">
        <f>IF(N403="nio",0,IF(N403&gt;0,VLOOKUP(G403,'3-Productie normen'!A:P,VLOOKUP(N403,'3-Productie normen'!S:T,2,FALSE),FALSE)))</f>
        <v>0</v>
      </c>
      <c r="S403" s="162">
        <f t="shared" si="26"/>
        <v>0</v>
      </c>
      <c r="T403" s="163" t="str">
        <f>VLOOKUP(G403,'3-Productie normen'!A:P,12,FALSE)</f>
        <v>S</v>
      </c>
      <c r="U403" s="557"/>
      <c r="W403" s="131">
        <f t="shared" si="27"/>
        <v>12800</v>
      </c>
    </row>
    <row r="404" spans="1:24" ht="14.1" customHeight="1">
      <c r="A404" s="144">
        <v>404</v>
      </c>
      <c r="B404" s="555" t="s">
        <v>264</v>
      </c>
      <c r="C404" s="555" t="s">
        <v>264</v>
      </c>
      <c r="D404" s="558"/>
      <c r="E404" s="623"/>
      <c r="F404" s="172" t="s">
        <v>329</v>
      </c>
      <c r="G404" s="172" t="s">
        <v>303</v>
      </c>
      <c r="H404" s="172" t="s">
        <v>285</v>
      </c>
      <c r="I404" s="172">
        <v>12</v>
      </c>
      <c r="J404" s="509">
        <v>1</v>
      </c>
      <c r="K404" s="509">
        <v>1</v>
      </c>
      <c r="L404" s="509">
        <v>1</v>
      </c>
      <c r="M404" s="509">
        <v>1</v>
      </c>
      <c r="N404" s="556">
        <v>200</v>
      </c>
      <c r="O404" s="556"/>
      <c r="P404" s="161" t="e">
        <f t="shared" si="24"/>
        <v>#DIV/0!</v>
      </c>
      <c r="Q404" s="161">
        <f t="shared" si="25"/>
        <v>0</v>
      </c>
      <c r="R404" s="162">
        <f>IF(N404="nio",0,IF(N404&gt;0,VLOOKUP(G404,'3-Productie normen'!A:P,VLOOKUP(N404,'3-Productie normen'!S:T,2,FALSE),FALSE)))</f>
        <v>0</v>
      </c>
      <c r="S404" s="162">
        <f t="shared" si="26"/>
        <v>0</v>
      </c>
      <c r="T404" s="163" t="str">
        <f>VLOOKUP(G404,'3-Productie normen'!A:P,12,FALSE)</f>
        <v>V</v>
      </c>
      <c r="U404" s="557"/>
      <c r="W404" s="131">
        <f t="shared" si="27"/>
        <v>2400</v>
      </c>
    </row>
    <row r="405" spans="1:24" ht="14.1" customHeight="1">
      <c r="A405" s="144">
        <v>405</v>
      </c>
      <c r="B405" s="555" t="s">
        <v>264</v>
      </c>
      <c r="C405" s="555" t="s">
        <v>264</v>
      </c>
      <c r="D405" s="558"/>
      <c r="E405" s="623"/>
      <c r="F405" s="172" t="s">
        <v>486</v>
      </c>
      <c r="G405" s="172" t="s">
        <v>228</v>
      </c>
      <c r="H405" s="172" t="s">
        <v>285</v>
      </c>
      <c r="I405" s="172">
        <v>8</v>
      </c>
      <c r="J405" s="509">
        <v>1</v>
      </c>
      <c r="K405" s="509">
        <v>1</v>
      </c>
      <c r="L405" s="509">
        <v>1</v>
      </c>
      <c r="M405" s="509">
        <v>1</v>
      </c>
      <c r="N405" s="556">
        <v>200</v>
      </c>
      <c r="O405" s="556"/>
      <c r="P405" s="161" t="e">
        <f t="shared" si="24"/>
        <v>#DIV/0!</v>
      </c>
      <c r="Q405" s="161">
        <f t="shared" si="25"/>
        <v>0</v>
      </c>
      <c r="R405" s="162">
        <f>IF(N405="nio",0,IF(N405&gt;0,VLOOKUP(G405,'3-Productie normen'!A:P,VLOOKUP(N405,'3-Productie normen'!S:T,2,FALSE),FALSE)))</f>
        <v>0</v>
      </c>
      <c r="S405" s="162">
        <f t="shared" si="26"/>
        <v>0</v>
      </c>
      <c r="T405" s="163" t="str">
        <f>VLOOKUP(G405,'3-Productie normen'!A:P,12,FALSE)</f>
        <v>B</v>
      </c>
      <c r="U405" s="557"/>
      <c r="W405" s="131">
        <f t="shared" si="27"/>
        <v>1600</v>
      </c>
    </row>
    <row r="406" spans="1:24" ht="14.1" customHeight="1">
      <c r="A406" s="144">
        <v>406</v>
      </c>
      <c r="B406" s="555" t="s">
        <v>264</v>
      </c>
      <c r="C406" s="555" t="s">
        <v>264</v>
      </c>
      <c r="D406" s="558"/>
      <c r="E406" s="623"/>
      <c r="F406" s="172" t="s">
        <v>348</v>
      </c>
      <c r="G406" s="157" t="s">
        <v>228</v>
      </c>
      <c r="H406" s="172" t="s">
        <v>285</v>
      </c>
      <c r="I406" s="172">
        <v>10</v>
      </c>
      <c r="J406" s="509">
        <v>1</v>
      </c>
      <c r="K406" s="509">
        <v>1</v>
      </c>
      <c r="L406" s="509">
        <v>1</v>
      </c>
      <c r="M406" s="509">
        <v>1</v>
      </c>
      <c r="N406" s="556">
        <v>200</v>
      </c>
      <c r="O406" s="556"/>
      <c r="P406" s="161" t="e">
        <f t="shared" si="24"/>
        <v>#DIV/0!</v>
      </c>
      <c r="Q406" s="161">
        <f t="shared" si="25"/>
        <v>0</v>
      </c>
      <c r="R406" s="162">
        <f>IF(N406="nio",0,IF(N406&gt;0,VLOOKUP(G406,'3-Productie normen'!A:P,VLOOKUP(N406,'3-Productie normen'!S:T,2,FALSE),FALSE)))</f>
        <v>0</v>
      </c>
      <c r="S406" s="162">
        <f t="shared" si="26"/>
        <v>0</v>
      </c>
      <c r="T406" s="163" t="str">
        <f>VLOOKUP(G406,'3-Productie normen'!A:P,12,FALSE)</f>
        <v>B</v>
      </c>
      <c r="U406" s="557"/>
      <c r="W406" s="131">
        <f t="shared" si="27"/>
        <v>2000</v>
      </c>
    </row>
    <row r="407" spans="1:24" ht="14.1" customHeight="1">
      <c r="A407" s="144">
        <v>407</v>
      </c>
      <c r="B407" s="555" t="s">
        <v>264</v>
      </c>
      <c r="C407" s="555" t="s">
        <v>264</v>
      </c>
      <c r="D407" s="558"/>
      <c r="E407" s="623"/>
      <c r="F407" s="172" t="s">
        <v>423</v>
      </c>
      <c r="G407" s="172" t="s">
        <v>228</v>
      </c>
      <c r="H407" s="172" t="s">
        <v>285</v>
      </c>
      <c r="I407" s="172">
        <v>18</v>
      </c>
      <c r="J407" s="509">
        <v>1</v>
      </c>
      <c r="K407" s="509">
        <v>1</v>
      </c>
      <c r="L407" s="509">
        <v>1</v>
      </c>
      <c r="M407" s="509">
        <v>1</v>
      </c>
      <c r="N407" s="556">
        <v>200</v>
      </c>
      <c r="O407" s="556"/>
      <c r="P407" s="161" t="e">
        <f t="shared" si="24"/>
        <v>#DIV/0!</v>
      </c>
      <c r="Q407" s="161">
        <f t="shared" si="25"/>
        <v>0</v>
      </c>
      <c r="R407" s="162">
        <f>IF(N407="nio",0,IF(N407&gt;0,VLOOKUP(G407,'3-Productie normen'!A:P,VLOOKUP(N407,'3-Productie normen'!S:T,2,FALSE),FALSE)))</f>
        <v>0</v>
      </c>
      <c r="S407" s="162">
        <f t="shared" si="26"/>
        <v>0</v>
      </c>
      <c r="T407" s="163" t="str">
        <f>VLOOKUP(G407,'3-Productie normen'!A:P,12,FALSE)</f>
        <v>B</v>
      </c>
      <c r="U407" s="557"/>
      <c r="W407" s="131">
        <f t="shared" si="27"/>
        <v>3600</v>
      </c>
    </row>
    <row r="408" spans="1:24" ht="14.1" customHeight="1">
      <c r="A408" s="144">
        <v>408</v>
      </c>
      <c r="B408" s="555" t="s">
        <v>264</v>
      </c>
      <c r="C408" s="555" t="s">
        <v>264</v>
      </c>
      <c r="D408" s="558"/>
      <c r="E408" s="623"/>
      <c r="F408" s="172" t="s">
        <v>410</v>
      </c>
      <c r="G408" s="172" t="s">
        <v>229</v>
      </c>
      <c r="H408" s="172" t="s">
        <v>321</v>
      </c>
      <c r="I408" s="172">
        <v>15</v>
      </c>
      <c r="J408" s="509">
        <v>1</v>
      </c>
      <c r="K408" s="509">
        <v>1</v>
      </c>
      <c r="L408" s="509">
        <v>1</v>
      </c>
      <c r="M408" s="509">
        <v>1</v>
      </c>
      <c r="N408" s="556">
        <v>200</v>
      </c>
      <c r="O408" s="556"/>
      <c r="P408" s="161" t="e">
        <f t="shared" si="24"/>
        <v>#DIV/0!</v>
      </c>
      <c r="Q408" s="161">
        <f t="shared" si="25"/>
        <v>0</v>
      </c>
      <c r="R408" s="162">
        <f>IF(N408="nio",0,IF(N408&gt;0,VLOOKUP(G408,'3-Productie normen'!A:P,VLOOKUP(N408,'3-Productie normen'!S:T,2,FALSE),FALSE)))</f>
        <v>0</v>
      </c>
      <c r="S408" s="162">
        <f t="shared" si="26"/>
        <v>0</v>
      </c>
      <c r="T408" s="163" t="str">
        <f>VLOOKUP(G408,'3-Productie normen'!A:P,12,FALSE)</f>
        <v>V</v>
      </c>
      <c r="U408" s="557"/>
      <c r="W408" s="131">
        <f t="shared" si="27"/>
        <v>3000</v>
      </c>
    </row>
    <row r="409" spans="1:24" ht="14.1" customHeight="1">
      <c r="A409" s="144">
        <v>409</v>
      </c>
      <c r="B409" s="555" t="s">
        <v>265</v>
      </c>
      <c r="C409" s="555" t="s">
        <v>265</v>
      </c>
      <c r="D409" s="558" t="s">
        <v>266</v>
      </c>
      <c r="E409" s="623"/>
      <c r="F409" s="172" t="s">
        <v>427</v>
      </c>
      <c r="G409" s="172" t="s">
        <v>230</v>
      </c>
      <c r="H409" s="172" t="s">
        <v>428</v>
      </c>
      <c r="I409" s="172">
        <v>200</v>
      </c>
      <c r="J409" s="509">
        <v>1</v>
      </c>
      <c r="K409" s="509">
        <v>1</v>
      </c>
      <c r="L409" s="509">
        <v>1</v>
      </c>
      <c r="M409" s="509">
        <v>1</v>
      </c>
      <c r="N409" s="556">
        <v>200</v>
      </c>
      <c r="O409" s="160"/>
      <c r="P409" s="161" t="e">
        <f t="shared" si="24"/>
        <v>#DIV/0!</v>
      </c>
      <c r="Q409" s="161">
        <f t="shared" si="25"/>
        <v>0</v>
      </c>
      <c r="R409" s="162">
        <f>IF(N409="nio",0,IF(N409&gt;0,VLOOKUP(G409,'3-Productie normen'!A:P,VLOOKUP(N409,'3-Productie normen'!S:T,2,FALSE),FALSE)))</f>
        <v>0</v>
      </c>
      <c r="S409" s="162">
        <f t="shared" si="26"/>
        <v>0</v>
      </c>
      <c r="T409" s="163" t="str">
        <f>VLOOKUP(G409,'3-Productie normen'!A:P,12,FALSE)</f>
        <v>V</v>
      </c>
      <c r="U409" s="557"/>
      <c r="W409" s="131">
        <f t="shared" si="27"/>
        <v>40000</v>
      </c>
    </row>
    <row r="410" spans="1:24" ht="14.1" customHeight="1">
      <c r="A410" s="144">
        <v>410</v>
      </c>
      <c r="B410" s="555" t="s">
        <v>265</v>
      </c>
      <c r="C410" s="555" t="s">
        <v>265</v>
      </c>
      <c r="D410" s="558" t="s">
        <v>266</v>
      </c>
      <c r="E410" s="623"/>
      <c r="F410" s="172" t="s">
        <v>429</v>
      </c>
      <c r="G410" s="172" t="s">
        <v>230</v>
      </c>
      <c r="H410" s="172" t="s">
        <v>310</v>
      </c>
      <c r="I410" s="172">
        <v>50</v>
      </c>
      <c r="J410" s="509">
        <v>1</v>
      </c>
      <c r="K410" s="509">
        <v>1</v>
      </c>
      <c r="L410" s="509">
        <v>1</v>
      </c>
      <c r="M410" s="509">
        <v>1</v>
      </c>
      <c r="N410" s="556">
        <v>200</v>
      </c>
      <c r="O410" s="160"/>
      <c r="P410" s="161" t="e">
        <f t="shared" si="24"/>
        <v>#DIV/0!</v>
      </c>
      <c r="Q410" s="161">
        <f t="shared" si="25"/>
        <v>0</v>
      </c>
      <c r="R410" s="162">
        <f>IF(N410="nio",0,IF(N410&gt;0,VLOOKUP(G410,'3-Productie normen'!A:P,VLOOKUP(N410,'3-Productie normen'!S:T,2,FALSE),FALSE)))</f>
        <v>0</v>
      </c>
      <c r="S410" s="162">
        <f t="shared" si="26"/>
        <v>0</v>
      </c>
      <c r="T410" s="163" t="str">
        <f>VLOOKUP(G410,'3-Productie normen'!A:P,12,FALSE)</f>
        <v>V</v>
      </c>
      <c r="U410" s="557"/>
      <c r="W410" s="131">
        <f t="shared" si="27"/>
        <v>10000</v>
      </c>
    </row>
    <row r="411" spans="1:24" ht="14.1" customHeight="1">
      <c r="B411" s="176"/>
      <c r="C411" s="176"/>
      <c r="D411" s="177"/>
      <c r="E411" s="625"/>
      <c r="F411" s="178"/>
      <c r="G411" s="178"/>
      <c r="H411" s="179"/>
      <c r="I411" s="580"/>
      <c r="J411" s="455"/>
      <c r="K411" s="455"/>
      <c r="L411" s="455"/>
      <c r="M411" s="455"/>
      <c r="N411" s="180"/>
      <c r="O411" s="180"/>
      <c r="P411" s="181"/>
      <c r="Q411" s="181"/>
      <c r="R411" s="182"/>
      <c r="S411" s="182"/>
      <c r="T411" s="189"/>
      <c r="U411" s="189"/>
      <c r="V411" s="189"/>
      <c r="W411" s="189"/>
      <c r="X411" s="189"/>
    </row>
    <row r="412" spans="1:24" ht="14.1" customHeight="1">
      <c r="B412" s="183"/>
      <c r="C412" s="183"/>
      <c r="D412" s="184"/>
      <c r="E412" s="626"/>
      <c r="F412" s="185"/>
      <c r="G412" s="185"/>
      <c r="H412" s="9"/>
      <c r="I412" s="581"/>
      <c r="J412" s="456"/>
      <c r="K412" s="456"/>
      <c r="L412" s="456"/>
      <c r="M412" s="456"/>
      <c r="N412" s="186"/>
      <c r="O412" s="186"/>
      <c r="P412" s="187"/>
      <c r="Q412" s="187"/>
      <c r="R412" s="188"/>
      <c r="S412" s="188"/>
      <c r="T412" s="189"/>
      <c r="U412" s="189"/>
      <c r="V412" s="189"/>
      <c r="W412" s="189"/>
      <c r="X412" s="189"/>
    </row>
    <row r="413" spans="1:24" ht="14.1" customHeight="1">
      <c r="B413" s="183"/>
      <c r="C413" s="183"/>
      <c r="D413" s="184"/>
      <c r="E413" s="626"/>
      <c r="F413" s="185"/>
      <c r="G413" s="185"/>
      <c r="H413" s="9"/>
      <c r="I413" s="581"/>
      <c r="J413" s="456"/>
      <c r="K413" s="456"/>
      <c r="L413" s="456"/>
      <c r="M413" s="456"/>
      <c r="N413" s="186"/>
      <c r="O413" s="186"/>
      <c r="P413" s="187"/>
      <c r="Q413" s="187"/>
      <c r="R413" s="188"/>
      <c r="S413" s="188"/>
      <c r="T413" s="189"/>
      <c r="U413" s="189"/>
      <c r="V413" s="189"/>
      <c r="W413" s="189"/>
      <c r="X413" s="189"/>
    </row>
    <row r="414" spans="1:24" ht="14.1" customHeight="1">
      <c r="B414" s="183"/>
      <c r="C414" s="183"/>
      <c r="D414" s="184"/>
      <c r="E414" s="626"/>
      <c r="F414" s="185"/>
      <c r="G414" s="185"/>
      <c r="H414" s="9"/>
      <c r="I414" s="581"/>
      <c r="J414" s="456"/>
      <c r="K414" s="456"/>
      <c r="L414" s="456"/>
      <c r="M414" s="456"/>
      <c r="N414" s="186"/>
      <c r="O414" s="186"/>
      <c r="P414" s="187"/>
      <c r="Q414" s="187"/>
      <c r="R414" s="188"/>
      <c r="S414" s="188"/>
      <c r="T414" s="189"/>
      <c r="U414" s="189"/>
      <c r="V414" s="189"/>
      <c r="W414" s="189"/>
      <c r="X414" s="189"/>
    </row>
    <row r="415" spans="1:24" ht="14.1" customHeight="1">
      <c r="B415" s="183"/>
      <c r="C415" s="183"/>
      <c r="D415" s="184"/>
      <c r="E415" s="626"/>
      <c r="F415" s="185"/>
      <c r="G415" s="185"/>
      <c r="H415" s="9"/>
      <c r="I415" s="581"/>
      <c r="J415" s="456"/>
      <c r="K415" s="456"/>
      <c r="L415" s="456"/>
      <c r="M415" s="456"/>
      <c r="N415" s="186"/>
      <c r="O415" s="186"/>
      <c r="P415" s="187"/>
      <c r="Q415" s="187"/>
      <c r="R415" s="188"/>
      <c r="S415" s="188"/>
      <c r="T415" s="189"/>
      <c r="U415" s="189"/>
      <c r="V415" s="189"/>
      <c r="W415" s="189"/>
      <c r="X415" s="189"/>
    </row>
    <row r="416" spans="1:24" ht="14.1" customHeight="1">
      <c r="B416" s="183"/>
      <c r="C416" s="183"/>
      <c r="D416" s="184"/>
      <c r="E416" s="626"/>
      <c r="F416" s="185"/>
      <c r="G416" s="185"/>
      <c r="H416" s="9"/>
      <c r="I416" s="581"/>
      <c r="J416" s="456"/>
      <c r="K416" s="456"/>
      <c r="L416" s="456"/>
      <c r="M416" s="456"/>
      <c r="N416" s="186"/>
      <c r="O416" s="186"/>
      <c r="P416" s="187"/>
      <c r="Q416" s="187"/>
      <c r="R416" s="188"/>
      <c r="S416" s="188"/>
      <c r="T416" s="189"/>
      <c r="U416" s="189"/>
    </row>
    <row r="417" spans="2:21" ht="14.1" customHeight="1">
      <c r="B417" s="183"/>
      <c r="C417" s="183"/>
      <c r="D417" s="184"/>
      <c r="E417" s="626"/>
      <c r="F417" s="185"/>
      <c r="G417" s="185"/>
      <c r="H417" s="9"/>
      <c r="I417" s="581"/>
      <c r="J417" s="456"/>
      <c r="K417" s="456"/>
      <c r="L417" s="456"/>
      <c r="M417" s="456"/>
      <c r="N417" s="186"/>
      <c r="O417" s="186"/>
      <c r="P417" s="187"/>
      <c r="Q417" s="187"/>
      <c r="R417" s="188"/>
      <c r="S417" s="188"/>
      <c r="T417" s="189"/>
      <c r="U417" s="189"/>
    </row>
    <row r="418" spans="2:21" ht="14.1" customHeight="1">
      <c r="B418" s="183"/>
      <c r="C418" s="183"/>
      <c r="D418" s="184"/>
      <c r="E418" s="626"/>
      <c r="F418" s="185"/>
      <c r="G418" s="185"/>
      <c r="H418" s="9"/>
      <c r="I418" s="581"/>
      <c r="J418" s="456"/>
      <c r="K418" s="456"/>
      <c r="L418" s="456"/>
      <c r="M418" s="456"/>
      <c r="N418" s="186"/>
      <c r="O418" s="186"/>
      <c r="P418" s="187"/>
      <c r="Q418" s="187"/>
      <c r="R418" s="188"/>
      <c r="S418" s="188"/>
      <c r="T418" s="189"/>
      <c r="U418" s="189"/>
    </row>
    <row r="419" spans="2:21" ht="14.1" customHeight="1">
      <c r="B419" s="183"/>
      <c r="C419" s="183"/>
      <c r="D419" s="184"/>
      <c r="E419" s="626"/>
      <c r="F419" s="185"/>
      <c r="G419" s="185"/>
      <c r="H419" s="9"/>
      <c r="I419" s="581"/>
      <c r="J419" s="456"/>
      <c r="K419" s="456"/>
      <c r="L419" s="456"/>
      <c r="M419" s="456"/>
      <c r="N419" s="186"/>
      <c r="O419" s="186"/>
      <c r="P419" s="187"/>
      <c r="Q419" s="187"/>
      <c r="R419" s="188"/>
      <c r="S419" s="188"/>
      <c r="T419" s="189"/>
      <c r="U419" s="189"/>
    </row>
    <row r="420" spans="2:21" ht="14.1" customHeight="1">
      <c r="B420" s="183"/>
      <c r="C420" s="183"/>
      <c r="D420" s="184"/>
      <c r="E420" s="626"/>
      <c r="F420" s="185"/>
      <c r="G420" s="185"/>
      <c r="H420" s="9"/>
      <c r="I420" s="581"/>
      <c r="J420" s="456"/>
      <c r="K420" s="456"/>
      <c r="L420" s="456"/>
      <c r="M420" s="456"/>
      <c r="N420" s="186"/>
      <c r="O420" s="186"/>
      <c r="P420" s="187"/>
      <c r="Q420" s="187"/>
      <c r="R420" s="188"/>
      <c r="S420" s="188"/>
      <c r="T420" s="189"/>
      <c r="U420" s="189"/>
    </row>
    <row r="421" spans="2:21" ht="14.1" customHeight="1">
      <c r="B421" s="183"/>
      <c r="C421" s="183"/>
      <c r="D421" s="184"/>
      <c r="E421" s="626"/>
      <c r="F421" s="185"/>
      <c r="G421" s="185"/>
      <c r="H421" s="9"/>
      <c r="I421" s="581"/>
      <c r="J421" s="456"/>
      <c r="K421" s="456"/>
      <c r="L421" s="456"/>
      <c r="M421" s="456"/>
      <c r="N421" s="186"/>
      <c r="O421" s="186"/>
      <c r="P421" s="187"/>
      <c r="Q421" s="187"/>
      <c r="R421" s="188"/>
      <c r="S421" s="188"/>
      <c r="T421" s="189"/>
      <c r="U421" s="189"/>
    </row>
    <row r="422" spans="2:21" ht="14.1" customHeight="1">
      <c r="B422" s="183"/>
      <c r="C422" s="183"/>
      <c r="D422" s="184"/>
      <c r="E422" s="626"/>
      <c r="F422" s="185"/>
      <c r="G422" s="185"/>
      <c r="H422" s="9"/>
      <c r="I422" s="581"/>
      <c r="J422" s="456"/>
      <c r="K422" s="456"/>
      <c r="L422" s="456"/>
      <c r="M422" s="456"/>
      <c r="N422" s="186"/>
      <c r="O422" s="186"/>
      <c r="P422" s="187"/>
      <c r="Q422" s="187"/>
      <c r="R422" s="188"/>
      <c r="S422" s="188"/>
      <c r="T422" s="189"/>
      <c r="U422" s="189"/>
    </row>
    <row r="423" spans="2:21" ht="14.1" customHeight="1">
      <c r="B423" s="183"/>
      <c r="C423" s="183"/>
      <c r="D423" s="184"/>
      <c r="E423" s="626"/>
      <c r="F423" s="185"/>
      <c r="G423" s="185"/>
      <c r="H423" s="9"/>
      <c r="I423" s="581"/>
      <c r="J423" s="456"/>
      <c r="K423" s="456"/>
      <c r="L423" s="456"/>
      <c r="M423" s="456"/>
      <c r="N423" s="186"/>
      <c r="O423" s="186"/>
      <c r="P423" s="187"/>
      <c r="Q423" s="187"/>
      <c r="R423" s="188"/>
      <c r="S423" s="188"/>
      <c r="T423" s="189"/>
      <c r="U423" s="189"/>
    </row>
    <row r="424" spans="2:21" ht="14.1" customHeight="1">
      <c r="B424" s="183"/>
      <c r="C424" s="183"/>
      <c r="D424" s="184"/>
      <c r="E424" s="626"/>
      <c r="F424" s="185"/>
      <c r="G424" s="185"/>
      <c r="H424" s="9"/>
      <c r="I424" s="581"/>
      <c r="J424" s="456"/>
      <c r="K424" s="456"/>
      <c r="L424" s="456"/>
      <c r="M424" s="456"/>
      <c r="N424" s="186"/>
      <c r="O424" s="186"/>
      <c r="P424" s="187"/>
      <c r="Q424" s="187"/>
      <c r="R424" s="188"/>
      <c r="S424" s="188"/>
      <c r="T424" s="189"/>
      <c r="U424" s="189"/>
    </row>
    <row r="425" spans="2:21" ht="14.1" customHeight="1">
      <c r="B425" s="183"/>
      <c r="C425" s="183"/>
      <c r="D425" s="184"/>
      <c r="E425" s="626"/>
      <c r="F425" s="185"/>
      <c r="G425" s="185"/>
      <c r="H425" s="9"/>
      <c r="I425" s="581"/>
      <c r="J425" s="456"/>
      <c r="K425" s="456"/>
      <c r="L425" s="456"/>
      <c r="M425" s="456"/>
      <c r="N425" s="186"/>
      <c r="O425" s="186"/>
      <c r="P425" s="187"/>
      <c r="Q425" s="187"/>
      <c r="R425" s="188"/>
      <c r="S425" s="188"/>
      <c r="T425" s="189"/>
      <c r="U425" s="189"/>
    </row>
    <row r="426" spans="2:21" ht="14.1" customHeight="1">
      <c r="B426" s="183"/>
      <c r="C426" s="183"/>
      <c r="D426" s="184"/>
      <c r="E426" s="626"/>
      <c r="F426" s="185"/>
      <c r="G426" s="185"/>
      <c r="H426" s="9"/>
      <c r="I426" s="581"/>
      <c r="J426" s="456"/>
      <c r="K426" s="456"/>
      <c r="L426" s="456"/>
      <c r="M426" s="456"/>
      <c r="N426" s="186"/>
      <c r="O426" s="186"/>
      <c r="P426" s="187"/>
      <c r="Q426" s="187"/>
      <c r="R426" s="188"/>
      <c r="S426" s="188"/>
      <c r="T426" s="189"/>
      <c r="U426" s="189"/>
    </row>
    <row r="427" spans="2:21" ht="14.1" customHeight="1">
      <c r="B427" s="183"/>
      <c r="C427" s="183"/>
      <c r="D427" s="184"/>
      <c r="E427" s="626"/>
      <c r="F427" s="185"/>
      <c r="G427" s="185"/>
      <c r="H427" s="9"/>
      <c r="I427" s="581"/>
      <c r="J427" s="456"/>
      <c r="K427" s="456"/>
      <c r="L427" s="456"/>
      <c r="M427" s="456"/>
      <c r="N427" s="186"/>
      <c r="O427" s="186"/>
      <c r="P427" s="187"/>
      <c r="Q427" s="187"/>
      <c r="R427" s="188"/>
      <c r="S427" s="188"/>
      <c r="T427" s="189"/>
      <c r="U427" s="189"/>
    </row>
    <row r="428" spans="2:21" ht="14.1" customHeight="1">
      <c r="B428" s="183"/>
      <c r="C428" s="183"/>
      <c r="D428" s="184"/>
      <c r="E428" s="626"/>
      <c r="F428" s="185"/>
      <c r="G428" s="185"/>
      <c r="H428" s="9"/>
      <c r="I428" s="581"/>
      <c r="J428" s="456"/>
      <c r="K428" s="456"/>
      <c r="L428" s="456"/>
      <c r="M428" s="456"/>
      <c r="N428" s="186"/>
      <c r="O428" s="186"/>
      <c r="P428" s="187"/>
      <c r="Q428" s="187"/>
      <c r="R428" s="188"/>
      <c r="S428" s="188"/>
      <c r="T428" s="189"/>
      <c r="U428" s="189"/>
    </row>
    <row r="429" spans="2:21" ht="14.1" customHeight="1">
      <c r="B429" s="183"/>
      <c r="C429" s="183"/>
      <c r="D429" s="184"/>
      <c r="E429" s="626"/>
      <c r="F429" s="185"/>
      <c r="G429" s="185"/>
      <c r="H429" s="9"/>
      <c r="I429" s="581"/>
      <c r="J429" s="456"/>
      <c r="K429" s="456"/>
      <c r="L429" s="456"/>
      <c r="M429" s="456"/>
      <c r="N429" s="186"/>
      <c r="O429" s="186"/>
      <c r="P429" s="187"/>
      <c r="Q429" s="187"/>
      <c r="R429" s="188"/>
      <c r="S429" s="188"/>
      <c r="T429" s="189"/>
      <c r="U429" s="189"/>
    </row>
    <row r="430" spans="2:21" ht="14.1" customHeight="1">
      <c r="B430" s="183"/>
      <c r="C430" s="183"/>
      <c r="D430" s="184"/>
      <c r="E430" s="626"/>
      <c r="F430" s="185"/>
      <c r="G430" s="185"/>
      <c r="H430" s="9"/>
      <c r="I430" s="581"/>
      <c r="J430" s="456"/>
      <c r="K430" s="456"/>
      <c r="L430" s="456"/>
      <c r="M430" s="456"/>
      <c r="N430" s="186"/>
      <c r="O430" s="186"/>
      <c r="P430" s="187"/>
      <c r="Q430" s="187"/>
      <c r="R430" s="188"/>
      <c r="S430" s="188"/>
      <c r="T430" s="189"/>
      <c r="U430" s="189"/>
    </row>
    <row r="431" spans="2:21" ht="14.1" customHeight="1">
      <c r="B431" s="183"/>
      <c r="C431" s="183"/>
      <c r="D431" s="184"/>
      <c r="E431" s="626"/>
      <c r="F431" s="185"/>
      <c r="G431" s="185"/>
      <c r="H431" s="9"/>
      <c r="I431" s="581"/>
      <c r="J431" s="456"/>
      <c r="K431" s="456"/>
      <c r="L431" s="456"/>
      <c r="M431" s="456"/>
      <c r="N431" s="186"/>
      <c r="O431" s="186"/>
      <c r="P431" s="187"/>
      <c r="Q431" s="187"/>
      <c r="R431" s="188"/>
      <c r="S431" s="188"/>
      <c r="T431" s="189"/>
      <c r="U431" s="189"/>
    </row>
    <row r="432" spans="2:21" ht="14.1" customHeight="1">
      <c r="B432" s="183"/>
      <c r="C432" s="183"/>
      <c r="D432" s="184"/>
      <c r="E432" s="626"/>
      <c r="F432" s="185"/>
      <c r="G432" s="185"/>
      <c r="H432" s="9"/>
      <c r="I432" s="581"/>
      <c r="J432" s="456"/>
      <c r="K432" s="456"/>
      <c r="L432" s="456"/>
      <c r="M432" s="456"/>
      <c r="N432" s="186"/>
      <c r="O432" s="186"/>
      <c r="P432" s="187"/>
      <c r="Q432" s="187"/>
      <c r="R432" s="188"/>
      <c r="S432" s="188"/>
      <c r="T432" s="189"/>
      <c r="U432" s="189"/>
    </row>
    <row r="433" spans="2:21" ht="14.1" customHeight="1">
      <c r="B433" s="183"/>
      <c r="C433" s="183"/>
      <c r="D433" s="184"/>
      <c r="E433" s="626"/>
      <c r="F433" s="185"/>
      <c r="G433" s="185"/>
      <c r="H433" s="9"/>
      <c r="I433" s="581"/>
      <c r="J433" s="456"/>
      <c r="K433" s="456"/>
      <c r="L433" s="456"/>
      <c r="M433" s="456"/>
      <c r="N433" s="186"/>
      <c r="O433" s="186"/>
      <c r="P433" s="187"/>
      <c r="Q433" s="187"/>
      <c r="R433" s="188"/>
      <c r="S433" s="188"/>
      <c r="T433" s="189"/>
      <c r="U433" s="189"/>
    </row>
    <row r="434" spans="2:21" ht="14.1" customHeight="1">
      <c r="B434" s="183"/>
      <c r="C434" s="183"/>
      <c r="D434" s="184"/>
      <c r="E434" s="626"/>
      <c r="F434" s="185"/>
      <c r="G434" s="185"/>
      <c r="H434" s="9"/>
      <c r="I434" s="581"/>
      <c r="J434" s="456"/>
      <c r="K434" s="456"/>
      <c r="L434" s="456"/>
      <c r="M434" s="456"/>
      <c r="N434" s="186"/>
      <c r="O434" s="186"/>
      <c r="P434" s="187"/>
      <c r="Q434" s="187"/>
      <c r="R434" s="188"/>
      <c r="S434" s="188"/>
      <c r="T434" s="189"/>
      <c r="U434" s="189"/>
    </row>
    <row r="435" spans="2:21" ht="14.1" customHeight="1">
      <c r="B435" s="183"/>
      <c r="C435" s="183"/>
      <c r="D435" s="184"/>
      <c r="E435" s="626"/>
      <c r="F435" s="185"/>
      <c r="G435" s="185"/>
      <c r="H435" s="9"/>
      <c r="I435" s="581"/>
      <c r="J435" s="456"/>
      <c r="K435" s="456"/>
      <c r="L435" s="456"/>
      <c r="M435" s="456"/>
      <c r="N435" s="186"/>
      <c r="O435" s="186"/>
      <c r="P435" s="187"/>
      <c r="Q435" s="187"/>
      <c r="R435" s="188"/>
      <c r="S435" s="188"/>
      <c r="T435" s="189"/>
      <c r="U435" s="189"/>
    </row>
    <row r="436" spans="2:21" ht="14.1" customHeight="1">
      <c r="B436" s="183"/>
      <c r="C436" s="183"/>
      <c r="D436" s="184"/>
      <c r="E436" s="626"/>
      <c r="F436" s="185"/>
      <c r="G436" s="185"/>
      <c r="H436" s="9"/>
      <c r="I436" s="581"/>
      <c r="J436" s="456"/>
      <c r="K436" s="456"/>
      <c r="L436" s="456"/>
      <c r="M436" s="456"/>
      <c r="N436" s="186"/>
      <c r="O436" s="186"/>
      <c r="P436" s="187"/>
      <c r="Q436" s="187"/>
      <c r="R436" s="188"/>
      <c r="S436" s="188"/>
      <c r="T436" s="189"/>
      <c r="U436" s="189"/>
    </row>
    <row r="437" spans="2:21" ht="14.1" customHeight="1">
      <c r="B437" s="183"/>
      <c r="C437" s="183"/>
      <c r="D437" s="184"/>
      <c r="E437" s="626"/>
      <c r="F437" s="185"/>
      <c r="G437" s="185"/>
      <c r="H437" s="9"/>
      <c r="I437" s="581"/>
      <c r="J437" s="456"/>
      <c r="K437" s="456"/>
      <c r="L437" s="456"/>
      <c r="M437" s="456"/>
      <c r="N437" s="186"/>
      <c r="O437" s="186"/>
      <c r="P437" s="187"/>
      <c r="Q437" s="187"/>
      <c r="R437" s="188"/>
      <c r="S437" s="188"/>
      <c r="T437" s="189"/>
      <c r="U437" s="189"/>
    </row>
    <row r="438" spans="2:21" ht="14.1" customHeight="1">
      <c r="B438" s="183"/>
      <c r="C438" s="183"/>
      <c r="D438" s="184"/>
      <c r="E438" s="626"/>
      <c r="F438" s="185"/>
      <c r="G438" s="185"/>
      <c r="H438" s="9"/>
      <c r="I438" s="581"/>
      <c r="J438" s="456"/>
      <c r="K438" s="456"/>
      <c r="L438" s="456"/>
      <c r="M438" s="456"/>
      <c r="N438" s="186"/>
      <c r="O438" s="186"/>
      <c r="P438" s="187"/>
      <c r="Q438" s="187"/>
      <c r="R438" s="188"/>
      <c r="S438" s="188"/>
      <c r="T438" s="189"/>
      <c r="U438" s="189"/>
    </row>
    <row r="439" spans="2:21" ht="14.1" customHeight="1">
      <c r="B439" s="183"/>
      <c r="C439" s="183"/>
      <c r="D439" s="184"/>
      <c r="E439" s="626"/>
      <c r="F439" s="185"/>
      <c r="G439" s="185"/>
      <c r="H439" s="9"/>
      <c r="I439" s="581"/>
      <c r="J439" s="456"/>
      <c r="K439" s="456"/>
      <c r="L439" s="456"/>
      <c r="M439" s="456"/>
      <c r="N439" s="186"/>
      <c r="O439" s="186"/>
      <c r="P439" s="187"/>
      <c r="Q439" s="187"/>
      <c r="R439" s="188"/>
      <c r="S439" s="188"/>
      <c r="T439" s="189"/>
      <c r="U439" s="189"/>
    </row>
    <row r="440" spans="2:21" ht="14.1" customHeight="1">
      <c r="B440" s="183"/>
      <c r="C440" s="183"/>
      <c r="D440" s="184"/>
      <c r="E440" s="626"/>
      <c r="F440" s="185"/>
      <c r="G440" s="185"/>
      <c r="H440" s="9"/>
      <c r="I440" s="581"/>
      <c r="J440" s="456"/>
      <c r="K440" s="456"/>
      <c r="L440" s="456"/>
      <c r="M440" s="456"/>
      <c r="N440" s="186"/>
      <c r="O440" s="186"/>
      <c r="P440" s="187"/>
      <c r="Q440" s="187"/>
      <c r="R440" s="188"/>
      <c r="S440" s="188"/>
      <c r="T440" s="189"/>
      <c r="U440" s="189"/>
    </row>
    <row r="441" spans="2:21" ht="14.1" customHeight="1">
      <c r="B441" s="183"/>
      <c r="C441" s="183"/>
      <c r="D441" s="184"/>
      <c r="E441" s="626"/>
      <c r="F441" s="185"/>
      <c r="G441" s="185"/>
      <c r="H441" s="9"/>
      <c r="I441" s="581"/>
      <c r="J441" s="456"/>
      <c r="K441" s="456"/>
      <c r="L441" s="456"/>
      <c r="M441" s="456"/>
      <c r="N441" s="186"/>
      <c r="O441" s="186"/>
      <c r="P441" s="187"/>
      <c r="Q441" s="187"/>
      <c r="R441" s="188"/>
      <c r="S441" s="188"/>
      <c r="T441" s="189"/>
      <c r="U441" s="189"/>
    </row>
    <row r="442" spans="2:21" ht="14.1" customHeight="1">
      <c r="B442" s="183"/>
      <c r="C442" s="183"/>
      <c r="D442" s="184"/>
      <c r="E442" s="626"/>
      <c r="F442" s="185"/>
      <c r="G442" s="185"/>
      <c r="H442" s="9"/>
      <c r="I442" s="581"/>
      <c r="J442" s="456"/>
      <c r="K442" s="456"/>
      <c r="L442" s="456"/>
      <c r="M442" s="456"/>
      <c r="N442" s="186"/>
      <c r="O442" s="186"/>
      <c r="P442" s="187"/>
      <c r="Q442" s="187"/>
      <c r="R442" s="188"/>
      <c r="S442" s="188"/>
      <c r="T442" s="189"/>
      <c r="U442" s="189"/>
    </row>
    <row r="443" spans="2:21" ht="14.1" customHeight="1">
      <c r="B443" s="183"/>
      <c r="C443" s="183"/>
      <c r="D443" s="184"/>
      <c r="E443" s="626"/>
      <c r="F443" s="185"/>
      <c r="G443" s="185"/>
      <c r="H443" s="9"/>
      <c r="I443" s="581"/>
      <c r="J443" s="456"/>
      <c r="K443" s="456"/>
      <c r="L443" s="456"/>
      <c r="M443" s="456"/>
      <c r="N443" s="186"/>
      <c r="O443" s="186"/>
      <c r="P443" s="187"/>
      <c r="Q443" s="187"/>
      <c r="R443" s="188"/>
      <c r="S443" s="188"/>
      <c r="T443" s="189"/>
      <c r="U443" s="189"/>
    </row>
    <row r="444" spans="2:21" ht="14.1" customHeight="1">
      <c r="B444" s="183"/>
      <c r="C444" s="183"/>
      <c r="D444" s="184"/>
      <c r="E444" s="626"/>
      <c r="F444" s="185"/>
      <c r="G444" s="185"/>
      <c r="H444" s="9"/>
      <c r="I444" s="581"/>
      <c r="J444" s="456"/>
      <c r="K444" s="456"/>
      <c r="L444" s="456"/>
      <c r="M444" s="456"/>
      <c r="N444" s="186"/>
      <c r="O444" s="186"/>
      <c r="P444" s="187"/>
      <c r="Q444" s="187"/>
      <c r="R444" s="188"/>
      <c r="S444" s="188"/>
      <c r="T444" s="189"/>
      <c r="U444" s="189"/>
    </row>
    <row r="445" spans="2:21" ht="14.1" customHeight="1">
      <c r="B445" s="183"/>
      <c r="C445" s="183"/>
      <c r="D445" s="184"/>
      <c r="E445" s="626"/>
      <c r="F445" s="185"/>
      <c r="G445" s="185"/>
      <c r="H445" s="9"/>
      <c r="I445" s="581"/>
      <c r="J445" s="456"/>
      <c r="K445" s="456"/>
      <c r="L445" s="456"/>
      <c r="M445" s="456"/>
      <c r="N445" s="186"/>
      <c r="O445" s="186"/>
      <c r="P445" s="187"/>
      <c r="Q445" s="187"/>
      <c r="R445" s="188"/>
      <c r="S445" s="188"/>
      <c r="T445" s="189"/>
      <c r="U445" s="189"/>
    </row>
    <row r="446" spans="2:21" ht="14.1" customHeight="1">
      <c r="B446" s="183"/>
      <c r="C446" s="183"/>
      <c r="D446" s="184"/>
      <c r="E446" s="626"/>
      <c r="F446" s="185"/>
      <c r="G446" s="185"/>
      <c r="H446" s="9"/>
      <c r="I446" s="581"/>
      <c r="J446" s="456"/>
      <c r="K446" s="456"/>
      <c r="L446" s="456"/>
      <c r="M446" s="456"/>
      <c r="N446" s="186"/>
      <c r="O446" s="186"/>
      <c r="P446" s="187"/>
      <c r="Q446" s="187"/>
      <c r="R446" s="188"/>
      <c r="S446" s="188"/>
      <c r="T446" s="189"/>
      <c r="U446" s="189"/>
    </row>
    <row r="447" spans="2:21" ht="14.1" customHeight="1">
      <c r="B447" s="183"/>
      <c r="C447" s="183"/>
      <c r="D447" s="184"/>
      <c r="E447" s="626"/>
      <c r="F447" s="185"/>
      <c r="G447" s="185"/>
      <c r="H447" s="9"/>
      <c r="I447" s="581"/>
      <c r="J447" s="456"/>
      <c r="K447" s="456"/>
      <c r="L447" s="456"/>
      <c r="M447" s="456"/>
      <c r="N447" s="186"/>
      <c r="O447" s="186"/>
      <c r="P447" s="187"/>
      <c r="Q447" s="187"/>
      <c r="R447" s="188"/>
      <c r="S447" s="188"/>
      <c r="T447" s="189"/>
      <c r="U447" s="189"/>
    </row>
    <row r="448" spans="2:21" ht="14.1" customHeight="1">
      <c r="B448" s="183"/>
      <c r="C448" s="183"/>
      <c r="D448" s="184"/>
      <c r="E448" s="626"/>
      <c r="F448" s="185"/>
      <c r="G448" s="185"/>
      <c r="H448" s="9"/>
      <c r="I448" s="581"/>
      <c r="J448" s="456"/>
      <c r="K448" s="456"/>
      <c r="L448" s="456"/>
      <c r="M448" s="456"/>
      <c r="N448" s="186"/>
      <c r="O448" s="186"/>
      <c r="P448" s="187"/>
      <c r="Q448" s="187"/>
      <c r="R448" s="188"/>
      <c r="S448" s="188"/>
      <c r="T448" s="189"/>
      <c r="U448" s="189"/>
    </row>
    <row r="449" spans="2:21" ht="14.1" customHeight="1">
      <c r="B449" s="183"/>
      <c r="C449" s="183"/>
      <c r="D449" s="184"/>
      <c r="E449" s="626"/>
      <c r="F449" s="185"/>
      <c r="G449" s="185"/>
      <c r="H449" s="9"/>
      <c r="I449" s="581"/>
      <c r="J449" s="456"/>
      <c r="K449" s="456"/>
      <c r="L449" s="456"/>
      <c r="M449" s="456"/>
      <c r="N449" s="186"/>
      <c r="O449" s="186"/>
      <c r="P449" s="187"/>
      <c r="Q449" s="187"/>
      <c r="R449" s="188"/>
      <c r="S449" s="188"/>
      <c r="T449" s="189"/>
      <c r="U449" s="189"/>
    </row>
    <row r="450" spans="2:21" ht="14.1" customHeight="1">
      <c r="B450" s="183"/>
      <c r="C450" s="183"/>
      <c r="D450" s="184"/>
      <c r="E450" s="626"/>
      <c r="F450" s="185"/>
      <c r="G450" s="185"/>
      <c r="H450" s="9"/>
      <c r="I450" s="581"/>
      <c r="J450" s="456"/>
      <c r="K450" s="456"/>
      <c r="L450" s="456"/>
      <c r="M450" s="456"/>
      <c r="N450" s="186"/>
      <c r="O450" s="186"/>
      <c r="P450" s="187"/>
      <c r="Q450" s="187"/>
      <c r="R450" s="188"/>
      <c r="S450" s="188"/>
      <c r="T450" s="189"/>
      <c r="U450" s="189"/>
    </row>
    <row r="451" spans="2:21" ht="14.1" customHeight="1">
      <c r="B451" s="183"/>
      <c r="C451" s="183"/>
      <c r="D451" s="184"/>
      <c r="E451" s="626"/>
      <c r="F451" s="185"/>
      <c r="G451" s="185"/>
      <c r="H451" s="9"/>
      <c r="I451" s="581"/>
      <c r="J451" s="456"/>
      <c r="K451" s="456"/>
      <c r="L451" s="456"/>
      <c r="M451" s="456"/>
      <c r="N451" s="186"/>
      <c r="O451" s="186"/>
      <c r="P451" s="187"/>
      <c r="Q451" s="187"/>
      <c r="R451" s="188"/>
      <c r="S451" s="188"/>
      <c r="T451" s="189"/>
      <c r="U451" s="189"/>
    </row>
    <row r="452" spans="2:21" ht="14.1" customHeight="1">
      <c r="B452" s="183"/>
      <c r="C452" s="183"/>
      <c r="D452" s="184"/>
      <c r="E452" s="626"/>
      <c r="F452" s="185"/>
      <c r="G452" s="185"/>
      <c r="H452" s="9"/>
      <c r="I452" s="581"/>
      <c r="J452" s="456"/>
      <c r="K452" s="456"/>
      <c r="L452" s="456"/>
      <c r="M452" s="456"/>
      <c r="N452" s="186"/>
      <c r="O452" s="186"/>
      <c r="P452" s="187"/>
      <c r="Q452" s="187"/>
      <c r="R452" s="188"/>
      <c r="S452" s="188"/>
      <c r="T452" s="189"/>
      <c r="U452" s="189"/>
    </row>
    <row r="453" spans="2:21" ht="14.1" customHeight="1">
      <c r="B453" s="183"/>
      <c r="C453" s="183"/>
      <c r="D453" s="184"/>
      <c r="E453" s="626"/>
      <c r="F453" s="185"/>
      <c r="G453" s="185"/>
      <c r="H453" s="9"/>
      <c r="I453" s="581"/>
      <c r="J453" s="456"/>
      <c r="K453" s="456"/>
      <c r="L453" s="456"/>
      <c r="M453" s="456"/>
      <c r="N453" s="186"/>
      <c r="O453" s="186"/>
      <c r="P453" s="187"/>
      <c r="Q453" s="187"/>
      <c r="R453" s="188"/>
      <c r="S453" s="188"/>
      <c r="T453" s="189"/>
      <c r="U453" s="189"/>
    </row>
    <row r="454" spans="2:21" ht="14.1" customHeight="1">
      <c r="B454" s="183"/>
      <c r="C454" s="183"/>
      <c r="D454" s="184"/>
      <c r="E454" s="626"/>
      <c r="F454" s="185"/>
      <c r="G454" s="185"/>
      <c r="H454" s="9"/>
      <c r="I454" s="581"/>
      <c r="J454" s="456"/>
      <c r="K454" s="456"/>
      <c r="L454" s="456"/>
      <c r="M454" s="456"/>
      <c r="N454" s="186"/>
      <c r="O454" s="186"/>
      <c r="P454" s="187"/>
      <c r="Q454" s="187"/>
      <c r="R454" s="188"/>
      <c r="S454" s="188"/>
      <c r="T454" s="189"/>
      <c r="U454" s="189"/>
    </row>
    <row r="455" spans="2:21" ht="14.1" customHeight="1">
      <c r="B455" s="183"/>
      <c r="C455" s="183"/>
      <c r="D455" s="184"/>
      <c r="E455" s="626"/>
      <c r="F455" s="185"/>
      <c r="G455" s="185"/>
      <c r="H455" s="9"/>
      <c r="I455" s="581"/>
      <c r="J455" s="456"/>
      <c r="K455" s="456"/>
      <c r="L455" s="456"/>
      <c r="M455" s="456"/>
      <c r="N455" s="186"/>
      <c r="O455" s="186"/>
      <c r="P455" s="187"/>
      <c r="Q455" s="187"/>
      <c r="R455" s="188"/>
      <c r="S455" s="188"/>
      <c r="T455" s="189"/>
      <c r="U455" s="189"/>
    </row>
    <row r="456" spans="2:21" ht="14.1" customHeight="1">
      <c r="B456" s="183"/>
      <c r="C456" s="183"/>
      <c r="D456" s="184"/>
      <c r="E456" s="626"/>
      <c r="F456" s="185"/>
      <c r="G456" s="185"/>
      <c r="H456" s="9"/>
      <c r="I456" s="581"/>
      <c r="J456" s="456"/>
      <c r="K456" s="456"/>
      <c r="L456" s="456"/>
      <c r="M456" s="456"/>
      <c r="N456" s="186"/>
      <c r="O456" s="186"/>
      <c r="P456" s="187"/>
      <c r="Q456" s="187"/>
      <c r="R456" s="188"/>
      <c r="S456" s="188"/>
      <c r="T456" s="189"/>
      <c r="U456" s="189"/>
    </row>
    <row r="457" spans="2:21" ht="14.1" customHeight="1">
      <c r="B457" s="183"/>
      <c r="C457" s="183"/>
      <c r="D457" s="184"/>
      <c r="E457" s="626"/>
      <c r="F457" s="185"/>
      <c r="G457" s="185"/>
      <c r="H457" s="9"/>
      <c r="I457" s="581"/>
      <c r="J457" s="456"/>
      <c r="K457" s="456"/>
      <c r="L457" s="456"/>
      <c r="M457" s="456"/>
      <c r="N457" s="186"/>
      <c r="O457" s="186"/>
      <c r="P457" s="187"/>
      <c r="Q457" s="187"/>
      <c r="R457" s="188"/>
      <c r="S457" s="188"/>
      <c r="T457" s="189"/>
      <c r="U457" s="189"/>
    </row>
    <row r="458" spans="2:21" ht="14.1" customHeight="1">
      <c r="B458" s="183"/>
      <c r="C458" s="183"/>
      <c r="D458" s="184"/>
      <c r="E458" s="626"/>
      <c r="F458" s="185"/>
      <c r="G458" s="185"/>
      <c r="H458" s="9"/>
      <c r="I458" s="581"/>
      <c r="J458" s="456"/>
      <c r="K458" s="456"/>
      <c r="L458" s="456"/>
      <c r="M458" s="456"/>
      <c r="N458" s="186"/>
      <c r="O458" s="186"/>
      <c r="P458" s="187"/>
      <c r="Q458" s="187"/>
      <c r="R458" s="188"/>
      <c r="S458" s="188"/>
      <c r="T458" s="189"/>
      <c r="U458" s="189"/>
    </row>
    <row r="459" spans="2:21" ht="14.1" customHeight="1">
      <c r="B459" s="183"/>
      <c r="C459" s="183"/>
      <c r="D459" s="184"/>
      <c r="E459" s="626"/>
      <c r="F459" s="185"/>
      <c r="G459" s="185"/>
      <c r="H459" s="9"/>
      <c r="I459" s="581"/>
      <c r="J459" s="456"/>
      <c r="K459" s="456"/>
      <c r="L459" s="456"/>
      <c r="M459" s="456"/>
      <c r="N459" s="186"/>
      <c r="O459" s="186"/>
      <c r="P459" s="187"/>
      <c r="Q459" s="187"/>
      <c r="R459" s="188"/>
      <c r="S459" s="188"/>
      <c r="T459" s="189"/>
      <c r="U459" s="189"/>
    </row>
    <row r="460" spans="2:21" ht="14.1" customHeight="1">
      <c r="B460" s="183"/>
      <c r="C460" s="183"/>
      <c r="D460" s="184"/>
      <c r="E460" s="626"/>
      <c r="F460" s="185"/>
      <c r="G460" s="185"/>
      <c r="H460" s="9"/>
      <c r="I460" s="581"/>
      <c r="J460" s="456"/>
      <c r="K460" s="456"/>
      <c r="L460" s="456"/>
      <c r="M460" s="456"/>
      <c r="N460" s="186"/>
      <c r="O460" s="186"/>
      <c r="P460" s="187"/>
      <c r="Q460" s="187"/>
      <c r="R460" s="188"/>
      <c r="S460" s="188"/>
      <c r="T460" s="189"/>
      <c r="U460" s="189"/>
    </row>
    <row r="461" spans="2:21" ht="14.1" customHeight="1">
      <c r="B461" s="183"/>
      <c r="C461" s="183"/>
      <c r="D461" s="184"/>
      <c r="E461" s="626"/>
      <c r="F461" s="185"/>
      <c r="G461" s="185"/>
      <c r="H461" s="9"/>
      <c r="I461" s="581"/>
      <c r="J461" s="456"/>
      <c r="K461" s="456"/>
      <c r="L461" s="456"/>
      <c r="M461" s="456"/>
      <c r="N461" s="186"/>
      <c r="O461" s="186"/>
      <c r="P461" s="187"/>
      <c r="Q461" s="187"/>
      <c r="R461" s="188"/>
      <c r="S461" s="188"/>
      <c r="T461" s="189"/>
      <c r="U461" s="189"/>
    </row>
    <row r="462" spans="2:21" ht="14.1" customHeight="1">
      <c r="B462" s="183"/>
      <c r="C462" s="183"/>
      <c r="D462" s="184"/>
      <c r="E462" s="626"/>
      <c r="F462" s="185"/>
      <c r="G462" s="185"/>
      <c r="H462" s="9"/>
      <c r="I462" s="581"/>
      <c r="J462" s="456"/>
      <c r="K462" s="456"/>
      <c r="L462" s="456"/>
      <c r="M462" s="456"/>
      <c r="N462" s="186"/>
      <c r="O462" s="186"/>
      <c r="P462" s="187"/>
      <c r="Q462" s="187"/>
      <c r="R462" s="188"/>
      <c r="S462" s="188"/>
      <c r="T462" s="189"/>
      <c r="U462" s="189"/>
    </row>
    <row r="463" spans="2:21" ht="14.1" customHeight="1">
      <c r="B463" s="183"/>
      <c r="C463" s="183"/>
      <c r="D463" s="184"/>
      <c r="E463" s="626"/>
      <c r="F463" s="185"/>
      <c r="G463" s="185"/>
      <c r="H463" s="9"/>
      <c r="I463" s="581"/>
      <c r="J463" s="456"/>
      <c r="K463" s="456"/>
      <c r="L463" s="456"/>
      <c r="M463" s="456"/>
      <c r="N463" s="186"/>
      <c r="O463" s="186"/>
      <c r="P463" s="187"/>
      <c r="Q463" s="187"/>
      <c r="R463" s="188"/>
      <c r="S463" s="188"/>
      <c r="T463" s="189"/>
      <c r="U463" s="189"/>
    </row>
    <row r="464" spans="2:21" ht="14.1" customHeight="1">
      <c r="B464" s="183"/>
      <c r="C464" s="183"/>
      <c r="D464" s="184"/>
      <c r="E464" s="626"/>
      <c r="F464" s="185"/>
      <c r="G464" s="185"/>
      <c r="H464" s="9"/>
      <c r="I464" s="581"/>
      <c r="J464" s="456"/>
      <c r="K464" s="456"/>
      <c r="L464" s="456"/>
      <c r="M464" s="456"/>
      <c r="N464" s="186"/>
      <c r="O464" s="186"/>
      <c r="P464" s="187"/>
      <c r="Q464" s="187"/>
      <c r="R464" s="188"/>
      <c r="S464" s="188"/>
      <c r="T464" s="189"/>
      <c r="U464" s="189"/>
    </row>
    <row r="465" spans="2:21" ht="14.1" customHeight="1">
      <c r="B465" s="183"/>
      <c r="C465" s="183"/>
      <c r="D465" s="184"/>
      <c r="E465" s="626"/>
      <c r="F465" s="185"/>
      <c r="G465" s="185"/>
      <c r="H465" s="9"/>
      <c r="I465" s="581"/>
      <c r="J465" s="456"/>
      <c r="K465" s="456"/>
      <c r="L465" s="456"/>
      <c r="M465" s="456"/>
      <c r="N465" s="186"/>
      <c r="O465" s="186"/>
      <c r="P465" s="187"/>
      <c r="Q465" s="187"/>
      <c r="R465" s="188"/>
      <c r="S465" s="188"/>
      <c r="T465" s="189"/>
      <c r="U465" s="189"/>
    </row>
    <row r="466" spans="2:21" ht="14.1" customHeight="1">
      <c r="B466" s="183"/>
      <c r="C466" s="183"/>
      <c r="D466" s="184"/>
      <c r="E466" s="626"/>
      <c r="F466" s="185"/>
      <c r="G466" s="185"/>
      <c r="H466" s="9"/>
      <c r="I466" s="581"/>
      <c r="J466" s="456"/>
      <c r="K466" s="456"/>
      <c r="L466" s="456"/>
      <c r="M466" s="456"/>
      <c r="N466" s="186"/>
      <c r="O466" s="186"/>
      <c r="P466" s="187"/>
      <c r="Q466" s="187"/>
      <c r="R466" s="188"/>
      <c r="S466" s="188"/>
      <c r="T466" s="189"/>
      <c r="U466" s="189"/>
    </row>
    <row r="467" spans="2:21" ht="14.1" customHeight="1">
      <c r="B467" s="183"/>
      <c r="C467" s="183"/>
      <c r="D467" s="184"/>
      <c r="E467" s="626"/>
      <c r="F467" s="185"/>
      <c r="G467" s="185"/>
      <c r="H467" s="9"/>
      <c r="I467" s="581"/>
      <c r="J467" s="456"/>
      <c r="K467" s="456"/>
      <c r="L467" s="456"/>
      <c r="M467" s="456"/>
      <c r="N467" s="186"/>
      <c r="O467" s="186"/>
      <c r="P467" s="187"/>
      <c r="Q467" s="187"/>
      <c r="R467" s="188"/>
      <c r="S467" s="188"/>
      <c r="T467" s="189"/>
      <c r="U467" s="189"/>
    </row>
    <row r="468" spans="2:21" ht="14.1" customHeight="1">
      <c r="B468" s="183"/>
      <c r="C468" s="183"/>
      <c r="D468" s="184"/>
      <c r="E468" s="626"/>
      <c r="F468" s="185"/>
      <c r="G468" s="185"/>
      <c r="H468" s="9"/>
      <c r="I468" s="581"/>
      <c r="J468" s="456"/>
      <c r="K468" s="456"/>
      <c r="L468" s="456"/>
      <c r="M468" s="456"/>
      <c r="N468" s="186"/>
      <c r="O468" s="186"/>
      <c r="P468" s="187"/>
      <c r="Q468" s="187"/>
      <c r="R468" s="188"/>
      <c r="S468" s="188"/>
      <c r="T468" s="189"/>
      <c r="U468" s="189"/>
    </row>
    <row r="469" spans="2:21" ht="14.1" customHeight="1">
      <c r="B469" s="183"/>
      <c r="C469" s="183"/>
      <c r="D469" s="184"/>
      <c r="E469" s="626"/>
      <c r="F469" s="185"/>
      <c r="G469" s="185"/>
      <c r="H469" s="9"/>
      <c r="I469" s="581"/>
      <c r="J469" s="456"/>
      <c r="K469" s="456"/>
      <c r="L469" s="456"/>
      <c r="M469" s="456"/>
      <c r="N469" s="186"/>
      <c r="O469" s="186"/>
      <c r="P469" s="187"/>
      <c r="Q469" s="187"/>
      <c r="R469" s="188"/>
      <c r="S469" s="188"/>
      <c r="T469" s="189"/>
      <c r="U469" s="189"/>
    </row>
    <row r="470" spans="2:21" ht="14.1" customHeight="1">
      <c r="B470" s="183"/>
      <c r="C470" s="183"/>
      <c r="D470" s="184"/>
      <c r="E470" s="626"/>
      <c r="F470" s="185"/>
      <c r="G470" s="185"/>
      <c r="H470" s="9"/>
      <c r="I470" s="581"/>
      <c r="J470" s="456"/>
      <c r="K470" s="456"/>
      <c r="L470" s="456"/>
      <c r="M470" s="456"/>
      <c r="N470" s="186"/>
      <c r="O470" s="186"/>
      <c r="P470" s="187"/>
      <c r="Q470" s="187"/>
      <c r="R470" s="188"/>
      <c r="S470" s="188"/>
      <c r="T470" s="189"/>
      <c r="U470" s="189"/>
    </row>
    <row r="471" spans="2:21" ht="14.1" customHeight="1">
      <c r="B471" s="183"/>
      <c r="C471" s="183"/>
      <c r="D471" s="184"/>
      <c r="E471" s="626"/>
      <c r="F471" s="185"/>
      <c r="G471" s="185"/>
      <c r="H471" s="9"/>
      <c r="I471" s="581"/>
      <c r="J471" s="456"/>
      <c r="K471" s="456"/>
      <c r="L471" s="456"/>
      <c r="M471" s="456"/>
      <c r="N471" s="186"/>
      <c r="O471" s="186"/>
      <c r="P471" s="187"/>
      <c r="Q471" s="187"/>
      <c r="R471" s="188"/>
      <c r="S471" s="188"/>
      <c r="T471" s="189"/>
      <c r="U471" s="189"/>
    </row>
    <row r="472" spans="2:21" ht="14.1" customHeight="1">
      <c r="B472" s="183"/>
      <c r="C472" s="183"/>
      <c r="D472" s="184"/>
      <c r="E472" s="626"/>
      <c r="F472" s="185"/>
      <c r="G472" s="185"/>
      <c r="H472" s="9"/>
      <c r="I472" s="581"/>
      <c r="J472" s="456"/>
      <c r="K472" s="456"/>
      <c r="L472" s="456"/>
      <c r="M472" s="456"/>
      <c r="N472" s="186"/>
      <c r="O472" s="186"/>
      <c r="P472" s="187"/>
      <c r="Q472" s="187"/>
      <c r="R472" s="188"/>
      <c r="S472" s="188"/>
      <c r="T472" s="189"/>
      <c r="U472" s="189"/>
    </row>
    <row r="473" spans="2:21" ht="14.1" customHeight="1">
      <c r="B473" s="183"/>
      <c r="C473" s="183"/>
      <c r="D473" s="184"/>
      <c r="E473" s="626"/>
      <c r="F473" s="185"/>
      <c r="G473" s="185"/>
      <c r="H473" s="9"/>
      <c r="I473" s="581"/>
      <c r="J473" s="456"/>
      <c r="K473" s="456"/>
      <c r="L473" s="456"/>
      <c r="M473" s="456"/>
      <c r="N473" s="186"/>
      <c r="O473" s="186"/>
      <c r="P473" s="187"/>
      <c r="Q473" s="187"/>
      <c r="R473" s="188"/>
      <c r="S473" s="188"/>
      <c r="T473" s="189"/>
      <c r="U473" s="189"/>
    </row>
    <row r="474" spans="2:21" ht="14.1" customHeight="1">
      <c r="B474" s="183"/>
      <c r="C474" s="183"/>
      <c r="D474" s="184"/>
      <c r="E474" s="626"/>
      <c r="F474" s="185"/>
      <c r="G474" s="185"/>
      <c r="H474" s="9"/>
      <c r="I474" s="581"/>
      <c r="J474" s="456"/>
      <c r="K474" s="456"/>
      <c r="L474" s="456"/>
      <c r="M474" s="456"/>
      <c r="N474" s="186"/>
      <c r="O474" s="186"/>
      <c r="P474" s="187"/>
      <c r="Q474" s="187"/>
      <c r="R474" s="188"/>
      <c r="S474" s="188"/>
      <c r="T474" s="189"/>
      <c r="U474" s="189"/>
    </row>
    <row r="475" spans="2:21" ht="14.1" customHeight="1">
      <c r="B475" s="183"/>
      <c r="C475" s="183"/>
      <c r="D475" s="184"/>
      <c r="E475" s="626"/>
      <c r="F475" s="185"/>
      <c r="G475" s="185"/>
      <c r="H475" s="9"/>
      <c r="I475" s="581"/>
      <c r="J475" s="456"/>
      <c r="K475" s="456"/>
      <c r="L475" s="456"/>
      <c r="M475" s="456"/>
      <c r="N475" s="186"/>
      <c r="O475" s="186"/>
      <c r="P475" s="187"/>
      <c r="Q475" s="187"/>
      <c r="R475" s="188"/>
      <c r="S475" s="188"/>
      <c r="T475" s="189"/>
      <c r="U475" s="189"/>
    </row>
    <row r="476" spans="2:21" ht="14.1" customHeight="1">
      <c r="B476" s="183"/>
      <c r="C476" s="183"/>
      <c r="D476" s="184"/>
      <c r="E476" s="626"/>
      <c r="F476" s="185"/>
      <c r="G476" s="185"/>
      <c r="H476" s="9"/>
      <c r="I476" s="581"/>
      <c r="J476" s="456"/>
      <c r="K476" s="456"/>
      <c r="L476" s="456"/>
      <c r="M476" s="456"/>
      <c r="N476" s="186"/>
      <c r="O476" s="186"/>
      <c r="P476" s="187"/>
      <c r="Q476" s="187"/>
      <c r="R476" s="188"/>
      <c r="S476" s="188"/>
      <c r="T476" s="189"/>
      <c r="U476" s="189"/>
    </row>
    <row r="477" spans="2:21" ht="14.1" customHeight="1">
      <c r="B477" s="183"/>
      <c r="C477" s="183"/>
      <c r="D477" s="184"/>
      <c r="E477" s="626"/>
      <c r="F477" s="185"/>
      <c r="G477" s="185"/>
      <c r="H477" s="9"/>
      <c r="I477" s="581"/>
      <c r="J477" s="456"/>
      <c r="K477" s="456"/>
      <c r="L477" s="456"/>
      <c r="M477" s="456"/>
      <c r="N477" s="186"/>
      <c r="O477" s="186"/>
      <c r="P477" s="187"/>
      <c r="Q477" s="187"/>
      <c r="R477" s="188"/>
      <c r="S477" s="188"/>
      <c r="T477" s="189"/>
      <c r="U477" s="189"/>
    </row>
    <row r="478" spans="2:21" ht="14.1" customHeight="1">
      <c r="B478" s="183"/>
      <c r="C478" s="183"/>
      <c r="D478" s="184"/>
      <c r="E478" s="626"/>
      <c r="F478" s="185"/>
      <c r="G478" s="185"/>
      <c r="H478" s="9"/>
      <c r="I478" s="581"/>
      <c r="J478" s="456"/>
      <c r="K478" s="456"/>
      <c r="L478" s="456"/>
      <c r="M478" s="456"/>
      <c r="N478" s="186"/>
      <c r="O478" s="186"/>
      <c r="P478" s="187"/>
      <c r="Q478" s="187"/>
      <c r="R478" s="188"/>
      <c r="S478" s="188"/>
      <c r="T478" s="189"/>
      <c r="U478" s="189"/>
    </row>
    <row r="479" spans="2:21" ht="14.1" customHeight="1">
      <c r="B479" s="183"/>
      <c r="C479" s="183"/>
      <c r="D479" s="184"/>
      <c r="E479" s="626"/>
      <c r="F479" s="185"/>
      <c r="G479" s="185"/>
      <c r="H479" s="9"/>
      <c r="I479" s="581"/>
      <c r="J479" s="456"/>
      <c r="K479" s="456"/>
      <c r="L479" s="456"/>
      <c r="M479" s="456"/>
      <c r="N479" s="186"/>
      <c r="O479" s="186"/>
      <c r="P479" s="187"/>
      <c r="Q479" s="187"/>
      <c r="R479" s="188"/>
      <c r="S479" s="188"/>
      <c r="T479" s="189"/>
      <c r="U479" s="189"/>
    </row>
    <row r="480" spans="2:21" ht="14.1" customHeight="1">
      <c r="B480" s="183"/>
      <c r="C480" s="183"/>
      <c r="D480" s="184"/>
      <c r="E480" s="626"/>
      <c r="F480" s="185"/>
      <c r="G480" s="185"/>
      <c r="H480" s="9"/>
      <c r="I480" s="581"/>
      <c r="J480" s="456"/>
      <c r="K480" s="456"/>
      <c r="L480" s="456"/>
      <c r="M480" s="456"/>
      <c r="N480" s="186"/>
      <c r="O480" s="186"/>
      <c r="P480" s="187"/>
      <c r="Q480" s="187"/>
      <c r="R480" s="188"/>
      <c r="S480" s="188"/>
      <c r="T480" s="189"/>
      <c r="U480" s="189"/>
    </row>
    <row r="481" spans="2:21" ht="14.1" customHeight="1">
      <c r="B481" s="183"/>
      <c r="C481" s="183"/>
      <c r="D481" s="184"/>
      <c r="E481" s="626"/>
      <c r="F481" s="185"/>
      <c r="G481" s="185"/>
      <c r="H481" s="9"/>
      <c r="I481" s="581"/>
      <c r="J481" s="456"/>
      <c r="K481" s="456"/>
      <c r="L481" s="456"/>
      <c r="M481" s="456"/>
      <c r="N481" s="186"/>
      <c r="O481" s="186"/>
      <c r="P481" s="187"/>
      <c r="Q481" s="187"/>
      <c r="R481" s="188"/>
      <c r="S481" s="188"/>
      <c r="T481" s="189"/>
      <c r="U481" s="189"/>
    </row>
    <row r="482" spans="2:21" ht="14.1" customHeight="1">
      <c r="B482" s="183"/>
      <c r="C482" s="183"/>
      <c r="D482" s="184"/>
      <c r="E482" s="626"/>
      <c r="F482" s="185"/>
      <c r="G482" s="185"/>
      <c r="H482" s="9"/>
      <c r="I482" s="581"/>
      <c r="J482" s="456"/>
      <c r="K482" s="456"/>
      <c r="L482" s="456"/>
      <c r="M482" s="456"/>
      <c r="N482" s="186"/>
      <c r="O482" s="186"/>
      <c r="P482" s="187"/>
      <c r="Q482" s="187"/>
      <c r="R482" s="188"/>
      <c r="S482" s="188"/>
      <c r="T482" s="189"/>
      <c r="U482" s="189"/>
    </row>
    <row r="483" spans="2:21" ht="14.1" customHeight="1">
      <c r="B483" s="183"/>
      <c r="C483" s="183"/>
      <c r="D483" s="184"/>
      <c r="E483" s="626"/>
      <c r="F483" s="185"/>
      <c r="G483" s="185"/>
      <c r="H483" s="9"/>
      <c r="I483" s="581"/>
      <c r="J483" s="456"/>
      <c r="K483" s="456"/>
      <c r="L483" s="456"/>
      <c r="M483" s="456"/>
      <c r="N483" s="186"/>
      <c r="O483" s="186"/>
      <c r="P483" s="187"/>
      <c r="Q483" s="187"/>
      <c r="R483" s="188"/>
      <c r="S483" s="188"/>
      <c r="T483" s="189"/>
      <c r="U483" s="189"/>
    </row>
    <row r="484" spans="2:21" ht="14.1" customHeight="1">
      <c r="B484" s="183"/>
      <c r="C484" s="183"/>
      <c r="D484" s="184"/>
      <c r="E484" s="626"/>
      <c r="F484" s="185"/>
      <c r="G484" s="185"/>
      <c r="H484" s="9"/>
      <c r="I484" s="581"/>
      <c r="J484" s="456"/>
      <c r="K484" s="456"/>
      <c r="L484" s="456"/>
      <c r="M484" s="456"/>
      <c r="N484" s="186"/>
      <c r="O484" s="186"/>
      <c r="P484" s="187"/>
      <c r="Q484" s="187"/>
      <c r="R484" s="188"/>
      <c r="S484" s="188"/>
      <c r="T484" s="189"/>
      <c r="U484" s="189"/>
    </row>
    <row r="485" spans="2:21" ht="14.1" customHeight="1">
      <c r="B485" s="183"/>
      <c r="C485" s="183"/>
      <c r="D485" s="184"/>
      <c r="E485" s="626"/>
      <c r="F485" s="185"/>
      <c r="G485" s="185"/>
      <c r="H485" s="9"/>
      <c r="I485" s="581"/>
      <c r="J485" s="456"/>
      <c r="K485" s="456"/>
      <c r="L485" s="456"/>
      <c r="M485" s="456"/>
      <c r="N485" s="186"/>
      <c r="O485" s="186"/>
      <c r="P485" s="187"/>
      <c r="Q485" s="187"/>
      <c r="R485" s="188"/>
      <c r="S485" s="188"/>
      <c r="T485" s="189"/>
      <c r="U485" s="189"/>
    </row>
    <row r="486" spans="2:21" ht="14.1" customHeight="1">
      <c r="B486" s="183"/>
      <c r="C486" s="183"/>
      <c r="D486" s="184"/>
      <c r="E486" s="626"/>
      <c r="F486" s="185"/>
      <c r="G486" s="185"/>
      <c r="H486" s="9"/>
      <c r="I486" s="581"/>
      <c r="J486" s="456"/>
      <c r="K486" s="456"/>
      <c r="L486" s="456"/>
      <c r="M486" s="456"/>
      <c r="N486" s="186"/>
      <c r="O486" s="186"/>
      <c r="P486" s="187"/>
      <c r="Q486" s="187"/>
      <c r="R486" s="188"/>
      <c r="S486" s="188"/>
      <c r="T486" s="189"/>
      <c r="U486" s="189"/>
    </row>
    <row r="487" spans="2:21" ht="14.1" customHeight="1">
      <c r="B487" s="183"/>
      <c r="C487" s="183"/>
      <c r="D487" s="184"/>
      <c r="E487" s="626"/>
      <c r="F487" s="185"/>
      <c r="G487" s="185"/>
      <c r="H487" s="9"/>
      <c r="I487" s="581"/>
      <c r="J487" s="456"/>
      <c r="K487" s="456"/>
      <c r="L487" s="456"/>
      <c r="M487" s="456"/>
      <c r="N487" s="186"/>
      <c r="O487" s="186"/>
      <c r="P487" s="187"/>
      <c r="Q487" s="187"/>
      <c r="R487" s="188"/>
      <c r="S487" s="188"/>
      <c r="T487" s="189"/>
      <c r="U487" s="189"/>
    </row>
    <row r="488" spans="2:21" ht="14.1" customHeight="1">
      <c r="B488" s="183"/>
      <c r="C488" s="183"/>
      <c r="D488" s="184"/>
      <c r="E488" s="626"/>
      <c r="F488" s="185"/>
      <c r="G488" s="185"/>
      <c r="H488" s="9"/>
      <c r="I488" s="581"/>
      <c r="J488" s="456"/>
      <c r="K488" s="456"/>
      <c r="L488" s="456"/>
      <c r="M488" s="456"/>
      <c r="N488" s="186"/>
      <c r="O488" s="186"/>
      <c r="P488" s="187"/>
      <c r="Q488" s="187"/>
      <c r="R488" s="188"/>
      <c r="S488" s="188"/>
      <c r="T488" s="189"/>
      <c r="U488" s="189"/>
    </row>
    <row r="489" spans="2:21" ht="14.1" customHeight="1">
      <c r="B489" s="183"/>
      <c r="C489" s="183"/>
      <c r="D489" s="184"/>
      <c r="E489" s="626"/>
      <c r="F489" s="185"/>
      <c r="G489" s="185"/>
      <c r="H489" s="9"/>
      <c r="I489" s="581"/>
      <c r="J489" s="456"/>
      <c r="K489" s="456"/>
      <c r="L489" s="456"/>
      <c r="M489" s="456"/>
      <c r="N489" s="186"/>
      <c r="O489" s="186"/>
      <c r="P489" s="187"/>
      <c r="Q489" s="187"/>
      <c r="R489" s="188"/>
      <c r="S489" s="188"/>
      <c r="T489" s="189"/>
      <c r="U489" s="189"/>
    </row>
    <row r="490" spans="2:21" ht="14.1" customHeight="1">
      <c r="B490" s="183"/>
      <c r="C490" s="183"/>
      <c r="D490" s="184"/>
      <c r="E490" s="626"/>
      <c r="F490" s="185"/>
      <c r="G490" s="185"/>
      <c r="H490" s="9"/>
      <c r="I490" s="581"/>
      <c r="J490" s="456"/>
      <c r="K490" s="456"/>
      <c r="L490" s="456"/>
      <c r="M490" s="456"/>
      <c r="N490" s="186"/>
      <c r="O490" s="186"/>
      <c r="P490" s="187"/>
      <c r="Q490" s="187"/>
      <c r="R490" s="188"/>
      <c r="S490" s="188"/>
      <c r="T490" s="189"/>
      <c r="U490" s="189"/>
    </row>
    <row r="491" spans="2:21" ht="14.1" customHeight="1">
      <c r="B491" s="183"/>
      <c r="C491" s="183"/>
      <c r="D491" s="184"/>
      <c r="E491" s="626"/>
      <c r="F491" s="185"/>
      <c r="G491" s="185"/>
      <c r="H491" s="9"/>
      <c r="I491" s="581"/>
      <c r="J491" s="456"/>
      <c r="K491" s="456"/>
      <c r="L491" s="456"/>
      <c r="M491" s="456"/>
      <c r="N491" s="186"/>
      <c r="O491" s="186"/>
      <c r="P491" s="187"/>
      <c r="Q491" s="187"/>
      <c r="R491" s="188"/>
      <c r="S491" s="188"/>
      <c r="T491" s="189"/>
      <c r="U491" s="189"/>
    </row>
    <row r="492" spans="2:21" ht="14.1" customHeight="1">
      <c r="B492" s="183"/>
      <c r="C492" s="183"/>
      <c r="D492" s="184"/>
      <c r="E492" s="626"/>
      <c r="F492" s="185"/>
      <c r="G492" s="185"/>
      <c r="H492" s="9"/>
      <c r="I492" s="581"/>
      <c r="J492" s="456"/>
      <c r="K492" s="456"/>
      <c r="L492" s="456"/>
      <c r="M492" s="456"/>
      <c r="N492" s="186"/>
      <c r="O492" s="186"/>
      <c r="P492" s="187"/>
      <c r="Q492" s="187"/>
      <c r="R492" s="188"/>
      <c r="S492" s="188"/>
      <c r="T492" s="189"/>
      <c r="U492" s="189"/>
    </row>
    <row r="493" spans="2:21" ht="14.1" customHeight="1">
      <c r="B493" s="183"/>
      <c r="C493" s="183"/>
      <c r="D493" s="184"/>
      <c r="E493" s="626"/>
      <c r="F493" s="185"/>
      <c r="G493" s="185"/>
      <c r="H493" s="9"/>
      <c r="I493" s="581"/>
      <c r="J493" s="456"/>
      <c r="K493" s="456"/>
      <c r="L493" s="456"/>
      <c r="M493" s="456"/>
      <c r="N493" s="186"/>
      <c r="O493" s="186"/>
      <c r="P493" s="187"/>
      <c r="Q493" s="187"/>
      <c r="R493" s="188"/>
      <c r="S493" s="188"/>
      <c r="T493" s="189"/>
      <c r="U493" s="189"/>
    </row>
    <row r="494" spans="2:21" ht="14.1" customHeight="1">
      <c r="B494" s="183"/>
      <c r="C494" s="183"/>
      <c r="D494" s="184"/>
      <c r="E494" s="626"/>
      <c r="F494" s="185"/>
      <c r="G494" s="185"/>
      <c r="H494" s="9"/>
      <c r="I494" s="581"/>
      <c r="J494" s="456"/>
      <c r="K494" s="456"/>
      <c r="L494" s="456"/>
      <c r="M494" s="456"/>
      <c r="N494" s="186"/>
      <c r="O494" s="186"/>
      <c r="P494" s="187"/>
      <c r="Q494" s="187"/>
      <c r="R494" s="188"/>
      <c r="S494" s="188"/>
      <c r="T494" s="189"/>
      <c r="U494" s="189"/>
    </row>
    <row r="495" spans="2:21" ht="14.1" customHeight="1">
      <c r="B495" s="183"/>
      <c r="C495" s="183"/>
      <c r="D495" s="184"/>
      <c r="E495" s="626"/>
      <c r="F495" s="185"/>
      <c r="G495" s="185"/>
      <c r="H495" s="9"/>
      <c r="I495" s="581"/>
      <c r="J495" s="456"/>
      <c r="K495" s="456"/>
      <c r="L495" s="456"/>
      <c r="M495" s="456"/>
      <c r="N495" s="186"/>
      <c r="O495" s="186"/>
      <c r="P495" s="187"/>
      <c r="Q495" s="187"/>
      <c r="R495" s="188"/>
      <c r="S495" s="188"/>
      <c r="T495" s="189"/>
      <c r="U495" s="189"/>
    </row>
    <row r="496" spans="2:21" ht="14.1" customHeight="1">
      <c r="B496" s="183"/>
      <c r="C496" s="183"/>
      <c r="D496" s="184"/>
      <c r="E496" s="626"/>
      <c r="F496" s="185"/>
      <c r="G496" s="185"/>
      <c r="H496" s="9"/>
      <c r="I496" s="581"/>
      <c r="J496" s="456"/>
      <c r="K496" s="456"/>
      <c r="L496" s="456"/>
      <c r="M496" s="456"/>
      <c r="N496" s="186"/>
      <c r="O496" s="186"/>
      <c r="P496" s="187"/>
      <c r="Q496" s="187"/>
      <c r="R496" s="188"/>
      <c r="S496" s="188"/>
      <c r="T496" s="189"/>
      <c r="U496" s="189"/>
    </row>
    <row r="497" spans="2:21" ht="14.1" customHeight="1">
      <c r="B497" s="183"/>
      <c r="C497" s="183"/>
      <c r="D497" s="184"/>
      <c r="E497" s="626"/>
      <c r="F497" s="185"/>
      <c r="G497" s="185"/>
      <c r="H497" s="9"/>
      <c r="I497" s="581"/>
      <c r="J497" s="456"/>
      <c r="K497" s="456"/>
      <c r="L497" s="456"/>
      <c r="M497" s="456"/>
      <c r="N497" s="186"/>
      <c r="O497" s="186"/>
      <c r="P497" s="187"/>
      <c r="Q497" s="187"/>
      <c r="R497" s="188"/>
      <c r="S497" s="188"/>
      <c r="T497" s="189"/>
      <c r="U497" s="189"/>
    </row>
    <row r="498" spans="2:21" ht="14.1" customHeight="1">
      <c r="B498" s="183"/>
      <c r="C498" s="183"/>
      <c r="D498" s="184"/>
      <c r="E498" s="626"/>
      <c r="F498" s="185"/>
      <c r="G498" s="185"/>
      <c r="H498" s="9"/>
      <c r="I498" s="581"/>
      <c r="J498" s="456"/>
      <c r="K498" s="456"/>
      <c r="L498" s="456"/>
      <c r="M498" s="456"/>
      <c r="N498" s="186"/>
      <c r="O498" s="186"/>
      <c r="P498" s="187"/>
      <c r="Q498" s="187"/>
      <c r="R498" s="188"/>
      <c r="S498" s="188"/>
      <c r="T498" s="189"/>
      <c r="U498" s="189"/>
    </row>
    <row r="499" spans="2:21" ht="14.1" customHeight="1">
      <c r="B499" s="183"/>
      <c r="C499" s="183"/>
      <c r="D499" s="184"/>
      <c r="E499" s="626"/>
      <c r="F499" s="185"/>
      <c r="G499" s="185"/>
      <c r="H499" s="9"/>
      <c r="I499" s="581"/>
      <c r="J499" s="456"/>
      <c r="K499" s="456"/>
      <c r="L499" s="456"/>
      <c r="M499" s="456"/>
      <c r="N499" s="186"/>
      <c r="O499" s="186"/>
      <c r="P499" s="187"/>
      <c r="Q499" s="187"/>
      <c r="R499" s="188"/>
      <c r="S499" s="188"/>
      <c r="T499" s="189"/>
      <c r="U499" s="189"/>
    </row>
    <row r="500" spans="2:21" ht="14.1" customHeight="1">
      <c r="B500" s="183"/>
      <c r="C500" s="183"/>
      <c r="D500" s="184"/>
      <c r="E500" s="626"/>
      <c r="F500" s="185"/>
      <c r="G500" s="185"/>
      <c r="H500" s="9"/>
      <c r="I500" s="581"/>
      <c r="J500" s="456"/>
      <c r="K500" s="456"/>
      <c r="L500" s="456"/>
      <c r="M500" s="456"/>
      <c r="N500" s="186"/>
      <c r="O500" s="186"/>
      <c r="P500" s="187"/>
      <c r="Q500" s="187"/>
      <c r="R500" s="188"/>
      <c r="S500" s="188"/>
      <c r="T500" s="189"/>
      <c r="U500" s="189"/>
    </row>
    <row r="501" spans="2:21" ht="14.1" customHeight="1">
      <c r="B501" s="183"/>
      <c r="C501" s="183"/>
      <c r="D501" s="184"/>
      <c r="E501" s="626"/>
      <c r="F501" s="185"/>
      <c r="G501" s="185"/>
      <c r="H501" s="9"/>
      <c r="I501" s="581"/>
      <c r="J501" s="456"/>
      <c r="K501" s="456"/>
      <c r="L501" s="456"/>
      <c r="M501" s="456"/>
      <c r="N501" s="186"/>
      <c r="O501" s="186"/>
      <c r="P501" s="187"/>
      <c r="Q501" s="187"/>
      <c r="R501" s="188"/>
      <c r="S501" s="188"/>
      <c r="T501" s="189"/>
      <c r="U501" s="189"/>
    </row>
    <row r="502" spans="2:21" ht="14.1" customHeight="1">
      <c r="B502" s="183"/>
      <c r="C502" s="183"/>
      <c r="D502" s="184"/>
      <c r="E502" s="626"/>
      <c r="F502" s="185"/>
      <c r="G502" s="185"/>
      <c r="H502" s="9"/>
      <c r="I502" s="581"/>
      <c r="J502" s="456"/>
      <c r="K502" s="456"/>
      <c r="L502" s="456"/>
      <c r="M502" s="456"/>
      <c r="N502" s="186"/>
      <c r="O502" s="186"/>
      <c r="P502" s="187"/>
      <c r="Q502" s="187"/>
      <c r="R502" s="188"/>
      <c r="S502" s="188"/>
      <c r="T502" s="189"/>
      <c r="U502" s="189"/>
    </row>
    <row r="503" spans="2:21" ht="14.1" customHeight="1">
      <c r="B503" s="183"/>
      <c r="C503" s="183"/>
      <c r="D503" s="184"/>
      <c r="E503" s="626"/>
      <c r="F503" s="185"/>
      <c r="G503" s="185"/>
      <c r="H503" s="9"/>
      <c r="I503" s="581"/>
      <c r="J503" s="456"/>
      <c r="K503" s="456"/>
      <c r="L503" s="456"/>
      <c r="M503" s="456"/>
      <c r="N503" s="186"/>
      <c r="O503" s="186"/>
      <c r="P503" s="187"/>
      <c r="Q503" s="187"/>
      <c r="R503" s="188"/>
      <c r="S503" s="188"/>
      <c r="T503" s="189"/>
      <c r="U503" s="189"/>
    </row>
    <row r="504" spans="2:21" ht="14.1" customHeight="1">
      <c r="B504" s="183"/>
      <c r="C504" s="183"/>
      <c r="D504" s="184"/>
      <c r="E504" s="626"/>
      <c r="F504" s="185"/>
      <c r="G504" s="185"/>
      <c r="H504" s="9"/>
      <c r="I504" s="581"/>
      <c r="J504" s="456"/>
      <c r="K504" s="456"/>
      <c r="L504" s="456"/>
      <c r="M504" s="456"/>
      <c r="N504" s="186"/>
      <c r="O504" s="186"/>
      <c r="P504" s="187"/>
      <c r="Q504" s="187"/>
      <c r="R504" s="188"/>
      <c r="S504" s="188"/>
      <c r="T504" s="189"/>
      <c r="U504" s="189"/>
    </row>
    <row r="505" spans="2:21" ht="14.1" customHeight="1">
      <c r="B505" s="183"/>
      <c r="C505" s="183"/>
      <c r="D505" s="184"/>
      <c r="E505" s="626"/>
      <c r="F505" s="185"/>
      <c r="G505" s="185"/>
      <c r="H505" s="9"/>
      <c r="I505" s="581"/>
      <c r="J505" s="456"/>
      <c r="K505" s="456"/>
      <c r="L505" s="456"/>
      <c r="M505" s="456"/>
      <c r="N505" s="186"/>
      <c r="O505" s="186"/>
      <c r="P505" s="187"/>
      <c r="Q505" s="187"/>
      <c r="R505" s="188"/>
      <c r="S505" s="188"/>
      <c r="T505" s="189"/>
      <c r="U505" s="189"/>
    </row>
    <row r="506" spans="2:21" ht="14.1" customHeight="1">
      <c r="B506" s="183"/>
      <c r="C506" s="183"/>
      <c r="D506" s="184"/>
      <c r="E506" s="626"/>
      <c r="F506" s="185"/>
      <c r="G506" s="185"/>
      <c r="H506" s="9"/>
      <c r="I506" s="581"/>
      <c r="J506" s="456"/>
      <c r="K506" s="456"/>
      <c r="L506" s="456"/>
      <c r="M506" s="456"/>
      <c r="N506" s="186"/>
      <c r="O506" s="186"/>
      <c r="P506" s="187"/>
      <c r="Q506" s="187"/>
      <c r="R506" s="188"/>
      <c r="S506" s="188"/>
      <c r="T506" s="189"/>
      <c r="U506" s="189"/>
    </row>
    <row r="507" spans="2:21" ht="14.1" customHeight="1">
      <c r="B507" s="183"/>
      <c r="C507" s="183"/>
      <c r="D507" s="184"/>
      <c r="E507" s="626"/>
      <c r="F507" s="185"/>
      <c r="G507" s="185"/>
      <c r="H507" s="9"/>
      <c r="I507" s="581"/>
      <c r="J507" s="456"/>
      <c r="K507" s="456"/>
      <c r="L507" s="456"/>
      <c r="M507" s="456"/>
      <c r="N507" s="186"/>
      <c r="O507" s="186"/>
      <c r="P507" s="187"/>
      <c r="Q507" s="187"/>
      <c r="R507" s="188"/>
      <c r="S507" s="188"/>
      <c r="T507" s="189"/>
      <c r="U507" s="189"/>
    </row>
    <row r="508" spans="2:21" ht="14.1" customHeight="1">
      <c r="B508" s="183"/>
      <c r="C508" s="183"/>
      <c r="D508" s="184"/>
      <c r="E508" s="626"/>
      <c r="F508" s="185"/>
      <c r="G508" s="185"/>
      <c r="H508" s="9"/>
      <c r="I508" s="581"/>
      <c r="J508" s="456"/>
      <c r="K508" s="456"/>
      <c r="L508" s="456"/>
      <c r="M508" s="456"/>
      <c r="N508" s="186"/>
      <c r="O508" s="186"/>
      <c r="P508" s="187"/>
      <c r="Q508" s="187"/>
      <c r="R508" s="188"/>
      <c r="S508" s="188"/>
      <c r="T508" s="189"/>
      <c r="U508" s="189"/>
    </row>
    <row r="509" spans="2:21" ht="14.1" customHeight="1">
      <c r="B509" s="183"/>
      <c r="C509" s="183"/>
      <c r="D509" s="184"/>
      <c r="E509" s="626"/>
      <c r="F509" s="185"/>
      <c r="G509" s="185"/>
      <c r="H509" s="9"/>
      <c r="I509" s="581"/>
      <c r="J509" s="456"/>
      <c r="K509" s="456"/>
      <c r="L509" s="456"/>
      <c r="M509" s="456"/>
      <c r="N509" s="186"/>
      <c r="O509" s="186"/>
      <c r="P509" s="187"/>
      <c r="Q509" s="187"/>
      <c r="R509" s="188"/>
      <c r="S509" s="188"/>
      <c r="T509" s="189"/>
      <c r="U509" s="189"/>
    </row>
    <row r="510" spans="2:21" ht="14.1" customHeight="1">
      <c r="B510" s="183"/>
      <c r="C510" s="183"/>
      <c r="D510" s="184"/>
      <c r="E510" s="626"/>
      <c r="F510" s="185"/>
      <c r="G510" s="185"/>
      <c r="H510" s="9"/>
      <c r="I510" s="581"/>
      <c r="J510" s="456"/>
      <c r="K510" s="456"/>
      <c r="L510" s="456"/>
      <c r="M510" s="456"/>
      <c r="N510" s="186"/>
      <c r="O510" s="186"/>
      <c r="P510" s="187"/>
      <c r="Q510" s="187"/>
      <c r="R510" s="188"/>
      <c r="S510" s="188"/>
      <c r="T510" s="189"/>
      <c r="U510" s="189"/>
    </row>
    <row r="511" spans="2:21" ht="14.1" customHeight="1">
      <c r="B511" s="183"/>
      <c r="C511" s="183"/>
      <c r="D511" s="184"/>
      <c r="E511" s="626"/>
      <c r="F511" s="185"/>
      <c r="G511" s="185"/>
      <c r="H511" s="9"/>
      <c r="I511" s="581"/>
      <c r="J511" s="456"/>
      <c r="K511" s="456"/>
      <c r="L511" s="456"/>
      <c r="M511" s="456"/>
      <c r="N511" s="186"/>
      <c r="O511" s="186"/>
      <c r="P511" s="187"/>
      <c r="Q511" s="187"/>
      <c r="R511" s="188"/>
      <c r="S511" s="188"/>
      <c r="T511" s="189"/>
      <c r="U511" s="189"/>
    </row>
    <row r="512" spans="2:21" ht="14.1" customHeight="1">
      <c r="B512" s="183"/>
      <c r="C512" s="183"/>
      <c r="D512" s="184"/>
      <c r="E512" s="626"/>
      <c r="F512" s="185"/>
      <c r="G512" s="185"/>
      <c r="H512" s="9"/>
      <c r="I512" s="581"/>
      <c r="J512" s="456"/>
      <c r="K512" s="456"/>
      <c r="L512" s="456"/>
      <c r="M512" s="456"/>
      <c r="N512" s="186"/>
      <c r="O512" s="186"/>
      <c r="P512" s="187"/>
      <c r="Q512" s="187"/>
      <c r="R512" s="188"/>
      <c r="S512" s="188"/>
      <c r="T512" s="189"/>
      <c r="U512" s="189"/>
    </row>
    <row r="513" spans="2:21" ht="14.1" customHeight="1">
      <c r="B513" s="183"/>
      <c r="C513" s="183"/>
      <c r="D513" s="184"/>
      <c r="E513" s="626"/>
      <c r="F513" s="185"/>
      <c r="G513" s="185"/>
      <c r="H513" s="9"/>
      <c r="I513" s="581"/>
      <c r="J513" s="456"/>
      <c r="K513" s="456"/>
      <c r="L513" s="456"/>
      <c r="M513" s="456"/>
      <c r="N513" s="186"/>
      <c r="O513" s="186"/>
      <c r="P513" s="187"/>
      <c r="Q513" s="187"/>
      <c r="R513" s="188"/>
      <c r="S513" s="188"/>
      <c r="T513" s="189"/>
      <c r="U513" s="189"/>
    </row>
    <row r="514" spans="2:21" ht="14.1" customHeight="1">
      <c r="B514" s="183"/>
      <c r="C514" s="183"/>
      <c r="D514" s="184"/>
      <c r="E514" s="626"/>
      <c r="F514" s="185"/>
      <c r="G514" s="185"/>
      <c r="H514" s="9"/>
      <c r="I514" s="581"/>
      <c r="J514" s="456"/>
      <c r="K514" s="456"/>
      <c r="L514" s="456"/>
      <c r="M514" s="456"/>
      <c r="N514" s="186"/>
      <c r="O514" s="186"/>
      <c r="P514" s="187"/>
      <c r="Q514" s="187"/>
      <c r="R514" s="188"/>
      <c r="S514" s="188"/>
      <c r="T514" s="189"/>
      <c r="U514" s="189"/>
    </row>
    <row r="515" spans="2:21" ht="14.1" customHeight="1">
      <c r="B515" s="183"/>
      <c r="C515" s="183"/>
      <c r="D515" s="184"/>
      <c r="E515" s="626"/>
      <c r="F515" s="185"/>
      <c r="G515" s="185"/>
      <c r="H515" s="9"/>
      <c r="I515" s="581"/>
      <c r="J515" s="456"/>
      <c r="K515" s="456"/>
      <c r="L515" s="456"/>
      <c r="M515" s="456"/>
      <c r="N515" s="186"/>
      <c r="O515" s="186"/>
      <c r="P515" s="187"/>
      <c r="Q515" s="187"/>
      <c r="R515" s="188"/>
      <c r="S515" s="188"/>
      <c r="T515" s="189"/>
      <c r="U515" s="189"/>
    </row>
    <row r="516" spans="2:21" ht="14.1" customHeight="1">
      <c r="B516" s="183"/>
      <c r="C516" s="183"/>
      <c r="D516" s="184"/>
      <c r="E516" s="626"/>
      <c r="F516" s="185"/>
      <c r="G516" s="185"/>
      <c r="H516" s="9"/>
      <c r="I516" s="581"/>
      <c r="J516" s="456"/>
      <c r="K516" s="456"/>
      <c r="L516" s="456"/>
      <c r="M516" s="456"/>
      <c r="N516" s="186"/>
      <c r="O516" s="186"/>
      <c r="P516" s="187"/>
      <c r="Q516" s="187"/>
      <c r="R516" s="188"/>
      <c r="S516" s="188"/>
      <c r="T516" s="189"/>
      <c r="U516" s="189"/>
    </row>
    <row r="517" spans="2:21" ht="14.1" customHeight="1">
      <c r="B517" s="183"/>
      <c r="C517" s="183"/>
      <c r="D517" s="184"/>
      <c r="E517" s="626"/>
      <c r="F517" s="185"/>
      <c r="G517" s="185"/>
      <c r="H517" s="9"/>
      <c r="I517" s="581"/>
      <c r="J517" s="456"/>
      <c r="K517" s="456"/>
      <c r="L517" s="456"/>
      <c r="M517" s="456"/>
      <c r="N517" s="186"/>
      <c r="O517" s="186"/>
      <c r="P517" s="187"/>
      <c r="Q517" s="187"/>
      <c r="R517" s="188"/>
      <c r="S517" s="188"/>
      <c r="T517" s="189"/>
      <c r="U517" s="189"/>
    </row>
    <row r="518" spans="2:21" ht="14.1" customHeight="1">
      <c r="B518" s="183"/>
      <c r="C518" s="183"/>
      <c r="D518" s="184"/>
      <c r="E518" s="626"/>
      <c r="F518" s="185"/>
      <c r="G518" s="185"/>
      <c r="H518" s="9"/>
      <c r="I518" s="581"/>
      <c r="J518" s="456"/>
      <c r="K518" s="456"/>
      <c r="L518" s="456"/>
      <c r="M518" s="456"/>
      <c r="N518" s="186"/>
      <c r="O518" s="186"/>
      <c r="P518" s="187"/>
      <c r="Q518" s="187"/>
      <c r="R518" s="188"/>
      <c r="S518" s="188"/>
      <c r="T518" s="189"/>
      <c r="U518" s="189"/>
    </row>
    <row r="519" spans="2:21" ht="14.1" customHeight="1">
      <c r="B519" s="183"/>
      <c r="C519" s="183"/>
      <c r="D519" s="184"/>
      <c r="E519" s="626"/>
      <c r="F519" s="185"/>
      <c r="G519" s="185"/>
      <c r="H519" s="9"/>
      <c r="I519" s="581"/>
      <c r="J519" s="456"/>
      <c r="K519" s="456"/>
      <c r="L519" s="456"/>
      <c r="M519" s="456"/>
      <c r="N519" s="186"/>
      <c r="O519" s="186"/>
      <c r="P519" s="187"/>
      <c r="Q519" s="187"/>
      <c r="R519" s="188"/>
      <c r="S519" s="188"/>
      <c r="T519" s="189"/>
      <c r="U519" s="189"/>
    </row>
    <row r="520" spans="2:21" ht="14.1" customHeight="1">
      <c r="B520" s="183"/>
      <c r="C520" s="183"/>
      <c r="D520" s="184"/>
      <c r="E520" s="626"/>
      <c r="F520" s="185"/>
      <c r="G520" s="185"/>
      <c r="H520" s="9"/>
      <c r="I520" s="581"/>
      <c r="J520" s="456"/>
      <c r="K520" s="456"/>
      <c r="L520" s="456"/>
      <c r="M520" s="456"/>
      <c r="N520" s="186"/>
      <c r="O520" s="186"/>
      <c r="P520" s="187"/>
      <c r="Q520" s="187"/>
      <c r="R520" s="188"/>
      <c r="S520" s="188"/>
      <c r="T520" s="189"/>
      <c r="U520" s="189"/>
    </row>
    <row r="521" spans="2:21" ht="14.1" customHeight="1">
      <c r="B521" s="183"/>
      <c r="C521" s="183"/>
      <c r="D521" s="184"/>
      <c r="E521" s="626"/>
      <c r="F521" s="185"/>
      <c r="G521" s="185"/>
      <c r="H521" s="9"/>
      <c r="I521" s="581"/>
      <c r="J521" s="456"/>
      <c r="K521" s="456"/>
      <c r="L521" s="456"/>
      <c r="M521" s="456"/>
      <c r="N521" s="186"/>
      <c r="O521" s="186"/>
      <c r="P521" s="187"/>
      <c r="Q521" s="187"/>
      <c r="R521" s="188"/>
      <c r="S521" s="188"/>
      <c r="T521" s="189"/>
      <c r="U521" s="189"/>
    </row>
    <row r="522" spans="2:21" ht="14.1" customHeight="1">
      <c r="B522" s="183"/>
      <c r="C522" s="183"/>
      <c r="D522" s="184"/>
      <c r="E522" s="626"/>
      <c r="F522" s="185"/>
      <c r="G522" s="185"/>
      <c r="H522" s="9"/>
      <c r="I522" s="581"/>
      <c r="J522" s="456"/>
      <c r="K522" s="456"/>
      <c r="L522" s="456"/>
      <c r="M522" s="456"/>
      <c r="N522" s="186"/>
      <c r="O522" s="186"/>
      <c r="P522" s="187"/>
      <c r="Q522" s="187"/>
      <c r="R522" s="188"/>
      <c r="S522" s="188"/>
      <c r="T522" s="189"/>
      <c r="U522" s="189"/>
    </row>
    <row r="523" spans="2:21" ht="14.1" customHeight="1">
      <c r="B523" s="183"/>
      <c r="C523" s="183"/>
      <c r="D523" s="184"/>
      <c r="E523" s="626"/>
      <c r="F523" s="185"/>
      <c r="G523" s="185"/>
      <c r="H523" s="9"/>
      <c r="I523" s="581"/>
      <c r="J523" s="456"/>
      <c r="K523" s="456"/>
      <c r="L523" s="456"/>
      <c r="M523" s="456"/>
      <c r="N523" s="186"/>
      <c r="O523" s="186"/>
      <c r="P523" s="187"/>
      <c r="Q523" s="187"/>
      <c r="R523" s="188"/>
      <c r="S523" s="188"/>
      <c r="T523" s="189"/>
      <c r="U523" s="189"/>
    </row>
    <row r="524" spans="2:21" ht="14.1" customHeight="1">
      <c r="B524" s="183"/>
      <c r="C524" s="183"/>
      <c r="D524" s="184"/>
      <c r="E524" s="626"/>
      <c r="F524" s="185"/>
      <c r="G524" s="185"/>
      <c r="H524" s="9"/>
      <c r="I524" s="581"/>
      <c r="J524" s="456"/>
      <c r="K524" s="456"/>
      <c r="L524" s="456"/>
      <c r="M524" s="456"/>
      <c r="N524" s="186"/>
      <c r="O524" s="186"/>
      <c r="P524" s="187"/>
      <c r="Q524" s="187"/>
      <c r="R524" s="188"/>
      <c r="S524" s="188"/>
      <c r="T524" s="189"/>
      <c r="U524" s="189"/>
    </row>
    <row r="525" spans="2:21" ht="14.1" customHeight="1">
      <c r="B525" s="183"/>
      <c r="C525" s="183"/>
      <c r="D525" s="184"/>
      <c r="E525" s="626"/>
      <c r="F525" s="185"/>
      <c r="G525" s="185"/>
      <c r="H525" s="9"/>
      <c r="I525" s="581"/>
      <c r="J525" s="456"/>
      <c r="K525" s="456"/>
      <c r="L525" s="456"/>
      <c r="M525" s="456"/>
      <c r="N525" s="186"/>
      <c r="O525" s="186"/>
      <c r="P525" s="187"/>
      <c r="Q525" s="187"/>
      <c r="R525" s="188"/>
      <c r="S525" s="188"/>
      <c r="T525" s="189"/>
      <c r="U525" s="189"/>
    </row>
    <row r="526" spans="2:21" ht="14.1" customHeight="1">
      <c r="B526" s="183"/>
      <c r="C526" s="183"/>
      <c r="D526" s="184"/>
      <c r="E526" s="626"/>
      <c r="F526" s="185"/>
      <c r="G526" s="185"/>
      <c r="H526" s="9"/>
      <c r="I526" s="581"/>
      <c r="J526" s="456"/>
      <c r="K526" s="456"/>
      <c r="L526" s="456"/>
      <c r="M526" s="456"/>
      <c r="N526" s="186"/>
      <c r="O526" s="186"/>
      <c r="P526" s="187"/>
      <c r="Q526" s="187"/>
      <c r="R526" s="188"/>
      <c r="S526" s="188"/>
      <c r="T526" s="189"/>
      <c r="U526" s="189"/>
    </row>
    <row r="527" spans="2:21" ht="14.1" customHeight="1">
      <c r="B527" s="183"/>
      <c r="C527" s="183"/>
      <c r="D527" s="184"/>
      <c r="E527" s="626"/>
      <c r="F527" s="185"/>
      <c r="G527" s="185"/>
      <c r="H527" s="9"/>
      <c r="I527" s="581"/>
      <c r="J527" s="456"/>
      <c r="K527" s="456"/>
      <c r="L527" s="456"/>
      <c r="M527" s="456"/>
      <c r="N527" s="186"/>
      <c r="O527" s="186"/>
      <c r="P527" s="187"/>
      <c r="Q527" s="187"/>
      <c r="R527" s="188"/>
      <c r="S527" s="188"/>
      <c r="T527" s="189"/>
      <c r="U527" s="189"/>
    </row>
    <row r="528" spans="2:21" ht="14.1" customHeight="1">
      <c r="B528" s="183"/>
      <c r="C528" s="183"/>
      <c r="D528" s="184"/>
      <c r="E528" s="626"/>
      <c r="F528" s="185"/>
      <c r="G528" s="185"/>
      <c r="H528" s="9"/>
      <c r="I528" s="581"/>
      <c r="J528" s="456"/>
      <c r="K528" s="456"/>
      <c r="L528" s="456"/>
      <c r="M528" s="456"/>
      <c r="N528" s="186"/>
      <c r="O528" s="186"/>
      <c r="P528" s="187"/>
      <c r="Q528" s="187"/>
      <c r="R528" s="188"/>
      <c r="S528" s="188"/>
      <c r="T528" s="189"/>
      <c r="U528" s="189"/>
    </row>
    <row r="529" spans="2:21" ht="14.1" customHeight="1">
      <c r="B529" s="183"/>
      <c r="C529" s="183"/>
      <c r="D529" s="184"/>
      <c r="E529" s="626"/>
      <c r="F529" s="185"/>
      <c r="G529" s="185"/>
      <c r="H529" s="9"/>
      <c r="I529" s="581"/>
      <c r="J529" s="456"/>
      <c r="K529" s="456"/>
      <c r="L529" s="456"/>
      <c r="M529" s="456"/>
      <c r="N529" s="186"/>
      <c r="O529" s="186"/>
      <c r="P529" s="187"/>
      <c r="Q529" s="187"/>
      <c r="R529" s="188"/>
      <c r="S529" s="188"/>
      <c r="T529" s="189"/>
      <c r="U529" s="189"/>
    </row>
    <row r="530" spans="2:21" ht="14.1" customHeight="1">
      <c r="B530" s="183"/>
      <c r="C530" s="183"/>
      <c r="D530" s="184"/>
      <c r="E530" s="626"/>
      <c r="F530" s="185"/>
      <c r="G530" s="185"/>
      <c r="H530" s="9"/>
      <c r="I530" s="581"/>
      <c r="J530" s="456"/>
      <c r="K530" s="456"/>
      <c r="L530" s="456"/>
      <c r="M530" s="456"/>
      <c r="N530" s="186"/>
      <c r="O530" s="186"/>
      <c r="P530" s="187"/>
      <c r="Q530" s="187"/>
      <c r="R530" s="188"/>
      <c r="S530" s="188"/>
      <c r="T530" s="189"/>
      <c r="U530" s="189"/>
    </row>
    <row r="531" spans="2:21" ht="14.1" customHeight="1">
      <c r="B531" s="183"/>
      <c r="C531" s="183"/>
      <c r="D531" s="184"/>
      <c r="E531" s="626"/>
      <c r="F531" s="185"/>
      <c r="G531" s="185"/>
      <c r="H531" s="9"/>
      <c r="I531" s="581"/>
      <c r="J531" s="456"/>
      <c r="K531" s="456"/>
      <c r="L531" s="456"/>
      <c r="M531" s="456"/>
      <c r="N531" s="186"/>
      <c r="O531" s="186"/>
      <c r="P531" s="187"/>
      <c r="Q531" s="187"/>
      <c r="R531" s="188"/>
      <c r="S531" s="188"/>
      <c r="T531" s="189"/>
      <c r="U531" s="189"/>
    </row>
    <row r="532" spans="2:21" ht="14.1" customHeight="1">
      <c r="B532" s="183"/>
      <c r="C532" s="183"/>
      <c r="D532" s="184"/>
      <c r="E532" s="626"/>
      <c r="F532" s="185"/>
      <c r="G532" s="185"/>
      <c r="H532" s="9"/>
      <c r="I532" s="581"/>
      <c r="J532" s="456"/>
      <c r="K532" s="456"/>
      <c r="L532" s="456"/>
      <c r="M532" s="456"/>
      <c r="N532" s="186"/>
      <c r="O532" s="186"/>
      <c r="P532" s="187"/>
      <c r="Q532" s="187"/>
      <c r="R532" s="188"/>
      <c r="S532" s="188"/>
      <c r="T532" s="189"/>
      <c r="U532" s="189"/>
    </row>
    <row r="533" spans="2:21" ht="14.1" customHeight="1">
      <c r="B533" s="183"/>
      <c r="C533" s="183"/>
      <c r="D533" s="184"/>
      <c r="E533" s="626"/>
      <c r="F533" s="185"/>
      <c r="G533" s="185"/>
      <c r="H533" s="9"/>
      <c r="I533" s="581"/>
      <c r="J533" s="456"/>
      <c r="K533" s="456"/>
      <c r="L533" s="456"/>
      <c r="M533" s="456"/>
      <c r="N533" s="186"/>
      <c r="O533" s="186"/>
      <c r="P533" s="187"/>
      <c r="Q533" s="187"/>
      <c r="R533" s="188"/>
      <c r="S533" s="188"/>
      <c r="T533" s="189"/>
      <c r="U533" s="189"/>
    </row>
    <row r="534" spans="2:21" ht="14.1" customHeight="1">
      <c r="B534" s="183"/>
      <c r="C534" s="183"/>
      <c r="D534" s="184"/>
      <c r="E534" s="626"/>
      <c r="F534" s="185"/>
      <c r="G534" s="185"/>
      <c r="H534" s="9"/>
      <c r="I534" s="581"/>
      <c r="J534" s="456"/>
      <c r="K534" s="456"/>
      <c r="L534" s="456"/>
      <c r="M534" s="456"/>
      <c r="N534" s="186"/>
      <c r="O534" s="186"/>
      <c r="P534" s="187"/>
      <c r="Q534" s="187"/>
      <c r="R534" s="188"/>
      <c r="S534" s="188"/>
      <c r="T534" s="189"/>
      <c r="U534" s="189"/>
    </row>
    <row r="535" spans="2:21" ht="14.1" customHeight="1">
      <c r="B535" s="183"/>
      <c r="C535" s="183"/>
      <c r="D535" s="184"/>
      <c r="E535" s="626"/>
      <c r="F535" s="185"/>
      <c r="G535" s="185"/>
      <c r="H535" s="9"/>
      <c r="I535" s="581"/>
      <c r="J535" s="456"/>
      <c r="K535" s="456"/>
      <c r="L535" s="456"/>
      <c r="M535" s="456"/>
      <c r="N535" s="186"/>
      <c r="O535" s="186"/>
      <c r="P535" s="187"/>
      <c r="Q535" s="187"/>
      <c r="R535" s="188"/>
      <c r="S535" s="188"/>
      <c r="T535" s="189"/>
      <c r="U535" s="189"/>
    </row>
    <row r="536" spans="2:21" ht="14.1" customHeight="1">
      <c r="B536" s="183"/>
      <c r="C536" s="183"/>
      <c r="D536" s="184"/>
      <c r="E536" s="626"/>
      <c r="F536" s="185"/>
      <c r="G536" s="185"/>
      <c r="H536" s="9"/>
      <c r="I536" s="581"/>
      <c r="J536" s="456"/>
      <c r="K536" s="456"/>
      <c r="L536" s="456"/>
      <c r="M536" s="456"/>
      <c r="N536" s="186"/>
      <c r="O536" s="186"/>
      <c r="P536" s="187"/>
      <c r="Q536" s="187"/>
      <c r="R536" s="188"/>
      <c r="S536" s="188"/>
      <c r="T536" s="189"/>
      <c r="U536" s="189"/>
    </row>
    <row r="537" spans="2:21" ht="14.1" customHeight="1">
      <c r="B537" s="183"/>
      <c r="C537" s="183"/>
      <c r="D537" s="184"/>
      <c r="E537" s="626"/>
      <c r="F537" s="185"/>
      <c r="G537" s="185"/>
      <c r="H537" s="9"/>
      <c r="I537" s="581"/>
      <c r="J537" s="456"/>
      <c r="K537" s="456"/>
      <c r="L537" s="456"/>
      <c r="M537" s="456"/>
      <c r="N537" s="186"/>
      <c r="O537" s="186"/>
      <c r="P537" s="187"/>
      <c r="Q537" s="187"/>
      <c r="R537" s="188"/>
      <c r="S537" s="188"/>
      <c r="T537" s="189"/>
      <c r="U537" s="189"/>
    </row>
    <row r="538" spans="2:21" ht="14.1" customHeight="1">
      <c r="B538" s="183"/>
      <c r="C538" s="183"/>
      <c r="D538" s="184"/>
      <c r="E538" s="626"/>
      <c r="F538" s="185"/>
      <c r="G538" s="185"/>
      <c r="H538" s="9"/>
      <c r="I538" s="581"/>
      <c r="J538" s="456"/>
      <c r="K538" s="456"/>
      <c r="L538" s="456"/>
      <c r="M538" s="456"/>
      <c r="N538" s="186"/>
      <c r="O538" s="186"/>
      <c r="P538" s="187"/>
      <c r="Q538" s="187"/>
      <c r="R538" s="188"/>
      <c r="S538" s="188"/>
      <c r="T538" s="189"/>
      <c r="U538" s="189"/>
    </row>
    <row r="539" spans="2:21" ht="14.1" customHeight="1">
      <c r="B539" s="183"/>
      <c r="C539" s="183"/>
      <c r="D539" s="184"/>
      <c r="E539" s="626"/>
      <c r="F539" s="185"/>
      <c r="G539" s="185"/>
      <c r="H539" s="9"/>
      <c r="I539" s="581"/>
      <c r="J539" s="456"/>
      <c r="K539" s="456"/>
      <c r="L539" s="456"/>
      <c r="M539" s="456"/>
      <c r="N539" s="186"/>
      <c r="O539" s="186"/>
      <c r="P539" s="187"/>
      <c r="Q539" s="187"/>
      <c r="R539" s="188"/>
      <c r="S539" s="188"/>
      <c r="T539" s="189"/>
      <c r="U539" s="189"/>
    </row>
    <row r="540" spans="2:21" ht="14.1" customHeight="1">
      <c r="B540" s="183"/>
      <c r="C540" s="183"/>
      <c r="D540" s="184"/>
      <c r="E540" s="626"/>
      <c r="F540" s="185"/>
      <c r="G540" s="185"/>
      <c r="H540" s="9"/>
      <c r="I540" s="581"/>
      <c r="J540" s="456"/>
      <c r="K540" s="456"/>
      <c r="L540" s="456"/>
      <c r="M540" s="456"/>
      <c r="N540" s="186"/>
      <c r="O540" s="186"/>
      <c r="P540" s="187"/>
      <c r="Q540" s="187"/>
      <c r="R540" s="188"/>
      <c r="S540" s="188"/>
      <c r="T540" s="189"/>
      <c r="U540" s="189"/>
    </row>
    <row r="541" spans="2:21" ht="14.1" customHeight="1">
      <c r="B541" s="183"/>
      <c r="C541" s="183"/>
      <c r="D541" s="184"/>
      <c r="E541" s="626"/>
      <c r="F541" s="185"/>
      <c r="G541" s="185"/>
      <c r="H541" s="9"/>
      <c r="I541" s="581"/>
      <c r="J541" s="456"/>
      <c r="K541" s="456"/>
      <c r="L541" s="456"/>
      <c r="M541" s="456"/>
      <c r="N541" s="186"/>
      <c r="O541" s="186"/>
      <c r="P541" s="187"/>
      <c r="Q541" s="187"/>
      <c r="R541" s="188"/>
      <c r="S541" s="188"/>
      <c r="T541" s="189"/>
      <c r="U541" s="189"/>
    </row>
    <row r="542" spans="2:21" ht="14.1" customHeight="1">
      <c r="B542" s="183"/>
      <c r="C542" s="183"/>
      <c r="D542" s="184"/>
      <c r="E542" s="626"/>
      <c r="F542" s="185"/>
      <c r="G542" s="185"/>
      <c r="H542" s="9"/>
      <c r="I542" s="581"/>
      <c r="J542" s="456"/>
      <c r="K542" s="456"/>
      <c r="L542" s="456"/>
      <c r="M542" s="456"/>
      <c r="N542" s="186"/>
      <c r="O542" s="186"/>
      <c r="P542" s="187"/>
      <c r="Q542" s="187"/>
      <c r="R542" s="188"/>
      <c r="S542" s="188"/>
      <c r="T542" s="189"/>
      <c r="U542" s="189"/>
    </row>
    <row r="543" spans="2:21" ht="14.1" customHeight="1">
      <c r="B543" s="183"/>
      <c r="C543" s="183"/>
      <c r="D543" s="184"/>
      <c r="E543" s="626"/>
      <c r="F543" s="185"/>
      <c r="G543" s="185"/>
      <c r="H543" s="9"/>
      <c r="I543" s="581"/>
      <c r="J543" s="456"/>
      <c r="K543" s="456"/>
      <c r="L543" s="456"/>
      <c r="M543" s="456"/>
      <c r="N543" s="186"/>
      <c r="O543" s="186"/>
      <c r="P543" s="187"/>
      <c r="Q543" s="187"/>
      <c r="R543" s="188"/>
      <c r="S543" s="188"/>
      <c r="T543" s="189"/>
      <c r="U543" s="189"/>
    </row>
    <row r="544" spans="2:21" ht="14.1" customHeight="1">
      <c r="B544" s="183"/>
      <c r="C544" s="183"/>
      <c r="D544" s="184"/>
      <c r="E544" s="626"/>
      <c r="F544" s="185"/>
      <c r="G544" s="185"/>
      <c r="H544" s="9"/>
      <c r="I544" s="581"/>
      <c r="J544" s="456"/>
      <c r="K544" s="456"/>
      <c r="L544" s="456"/>
      <c r="M544" s="456"/>
      <c r="N544" s="186"/>
      <c r="O544" s="186"/>
      <c r="P544" s="187"/>
      <c r="Q544" s="187"/>
      <c r="R544" s="188"/>
      <c r="S544" s="188"/>
      <c r="T544" s="189"/>
      <c r="U544" s="189"/>
    </row>
    <row r="545" spans="2:21" ht="14.1" customHeight="1">
      <c r="B545" s="183"/>
      <c r="C545" s="183"/>
      <c r="D545" s="184"/>
      <c r="E545" s="626"/>
      <c r="F545" s="185"/>
      <c r="G545" s="185"/>
      <c r="H545" s="9"/>
      <c r="I545" s="581"/>
      <c r="J545" s="456"/>
      <c r="K545" s="456"/>
      <c r="L545" s="456"/>
      <c r="M545" s="456"/>
      <c r="N545" s="186"/>
      <c r="O545" s="186"/>
      <c r="P545" s="187"/>
      <c r="Q545" s="187"/>
      <c r="R545" s="188"/>
      <c r="S545" s="188"/>
      <c r="T545" s="189"/>
      <c r="U545" s="189"/>
    </row>
    <row r="546" spans="2:21" ht="14.1" customHeight="1">
      <c r="B546" s="183"/>
      <c r="C546" s="183"/>
      <c r="D546" s="184"/>
      <c r="E546" s="626"/>
      <c r="F546" s="185"/>
      <c r="G546" s="185"/>
      <c r="H546" s="9"/>
      <c r="I546" s="581"/>
      <c r="J546" s="456"/>
      <c r="K546" s="456"/>
      <c r="L546" s="456"/>
      <c r="M546" s="456"/>
      <c r="N546" s="186"/>
      <c r="O546" s="186"/>
      <c r="P546" s="187"/>
      <c r="Q546" s="187"/>
      <c r="R546" s="188"/>
      <c r="S546" s="188"/>
      <c r="T546" s="189"/>
      <c r="U546" s="189"/>
    </row>
    <row r="547" spans="2:21" ht="14.1" customHeight="1">
      <c r="B547" s="183"/>
      <c r="C547" s="183"/>
      <c r="D547" s="184"/>
      <c r="E547" s="626"/>
      <c r="F547" s="185"/>
      <c r="G547" s="185"/>
      <c r="H547" s="9"/>
      <c r="I547" s="581"/>
      <c r="J547" s="456"/>
      <c r="K547" s="456"/>
      <c r="L547" s="456"/>
      <c r="M547" s="456"/>
      <c r="N547" s="186"/>
      <c r="O547" s="186"/>
      <c r="P547" s="187"/>
      <c r="Q547" s="187"/>
      <c r="R547" s="188"/>
      <c r="S547" s="188"/>
      <c r="T547" s="189"/>
      <c r="U547" s="189"/>
    </row>
    <row r="548" spans="2:21" ht="14.1" customHeight="1">
      <c r="B548" s="183"/>
      <c r="C548" s="183"/>
      <c r="D548" s="184"/>
      <c r="E548" s="626"/>
      <c r="F548" s="185"/>
      <c r="G548" s="185"/>
      <c r="H548" s="9"/>
      <c r="I548" s="581"/>
      <c r="J548" s="456"/>
      <c r="K548" s="456"/>
      <c r="L548" s="456"/>
      <c r="M548" s="456"/>
      <c r="N548" s="186"/>
      <c r="O548" s="186"/>
      <c r="P548" s="187"/>
      <c r="Q548" s="187"/>
      <c r="R548" s="188"/>
      <c r="S548" s="188"/>
      <c r="T548" s="189"/>
      <c r="U548" s="189"/>
    </row>
    <row r="549" spans="2:21" ht="14.1" customHeight="1">
      <c r="B549" s="183"/>
      <c r="C549" s="183"/>
      <c r="D549" s="184"/>
      <c r="E549" s="626"/>
      <c r="F549" s="185"/>
      <c r="G549" s="185"/>
      <c r="H549" s="9"/>
      <c r="I549" s="581"/>
      <c r="J549" s="456"/>
      <c r="K549" s="456"/>
      <c r="L549" s="456"/>
      <c r="M549" s="456"/>
      <c r="N549" s="186"/>
      <c r="O549" s="186"/>
      <c r="P549" s="187"/>
      <c r="Q549" s="187"/>
      <c r="R549" s="188"/>
      <c r="S549" s="188"/>
      <c r="T549" s="189"/>
      <c r="U549" s="189"/>
    </row>
    <row r="550" spans="2:21" ht="14.1" customHeight="1">
      <c r="B550" s="183"/>
      <c r="C550" s="183"/>
      <c r="D550" s="184"/>
      <c r="E550" s="626"/>
      <c r="F550" s="185"/>
      <c r="G550" s="185"/>
      <c r="H550" s="9"/>
      <c r="I550" s="581"/>
      <c r="J550" s="456"/>
      <c r="K550" s="456"/>
      <c r="L550" s="456"/>
      <c r="M550" s="456"/>
      <c r="N550" s="186"/>
      <c r="O550" s="186"/>
      <c r="P550" s="187"/>
      <c r="Q550" s="187"/>
      <c r="R550" s="188"/>
      <c r="S550" s="188"/>
      <c r="T550" s="189"/>
      <c r="U550" s="189"/>
    </row>
    <row r="551" spans="2:21" ht="14.1" customHeight="1">
      <c r="B551" s="183"/>
      <c r="C551" s="183"/>
      <c r="D551" s="184"/>
      <c r="E551" s="626"/>
      <c r="F551" s="185"/>
      <c r="G551" s="185"/>
      <c r="H551" s="9"/>
      <c r="I551" s="581"/>
      <c r="J551" s="456"/>
      <c r="K551" s="456"/>
      <c r="L551" s="456"/>
      <c r="M551" s="456"/>
      <c r="N551" s="186"/>
      <c r="O551" s="186"/>
      <c r="P551" s="187"/>
      <c r="Q551" s="187"/>
      <c r="R551" s="188"/>
      <c r="S551" s="188"/>
      <c r="T551" s="189"/>
      <c r="U551" s="189"/>
    </row>
    <row r="552" spans="2:21" ht="14.1" customHeight="1">
      <c r="B552" s="183"/>
      <c r="C552" s="183"/>
      <c r="D552" s="184"/>
      <c r="E552" s="626"/>
      <c r="F552" s="185"/>
      <c r="G552" s="185"/>
      <c r="H552" s="9"/>
      <c r="I552" s="581"/>
      <c r="J552" s="456"/>
      <c r="K552" s="456"/>
      <c r="L552" s="456"/>
      <c r="M552" s="456"/>
      <c r="N552" s="186"/>
      <c r="O552" s="186"/>
      <c r="P552" s="187"/>
      <c r="Q552" s="187"/>
      <c r="R552" s="188"/>
      <c r="S552" s="188"/>
      <c r="T552" s="189"/>
      <c r="U552" s="189"/>
    </row>
    <row r="553" spans="2:21" ht="14.1" customHeight="1">
      <c r="B553" s="183"/>
      <c r="C553" s="183"/>
      <c r="D553" s="184"/>
      <c r="E553" s="626"/>
      <c r="F553" s="185"/>
      <c r="G553" s="185"/>
      <c r="H553" s="9"/>
      <c r="I553" s="581"/>
      <c r="J553" s="456"/>
      <c r="K553" s="456"/>
      <c r="L553" s="456"/>
      <c r="M553" s="456"/>
      <c r="N553" s="186"/>
      <c r="O553" s="186"/>
      <c r="P553" s="187"/>
      <c r="Q553" s="187"/>
      <c r="R553" s="188"/>
      <c r="S553" s="188"/>
      <c r="T553" s="189"/>
      <c r="U553" s="189"/>
    </row>
    <row r="554" spans="2:21" ht="14.1" customHeight="1">
      <c r="B554" s="183"/>
      <c r="C554" s="183"/>
      <c r="D554" s="184"/>
      <c r="E554" s="626"/>
      <c r="F554" s="185"/>
      <c r="G554" s="185"/>
      <c r="H554" s="9"/>
      <c r="I554" s="581"/>
      <c r="J554" s="456"/>
      <c r="K554" s="456"/>
      <c r="L554" s="456"/>
      <c r="M554" s="456"/>
      <c r="N554" s="186"/>
      <c r="O554" s="186"/>
      <c r="P554" s="187"/>
      <c r="Q554" s="187"/>
      <c r="R554" s="188"/>
      <c r="S554" s="188"/>
      <c r="T554" s="189"/>
      <c r="U554" s="189"/>
    </row>
    <row r="555" spans="2:21" ht="14.1" customHeight="1">
      <c r="B555" s="183"/>
      <c r="C555" s="183"/>
      <c r="D555" s="184"/>
      <c r="E555" s="626"/>
      <c r="F555" s="185"/>
      <c r="G555" s="185"/>
      <c r="H555" s="9"/>
      <c r="I555" s="581"/>
      <c r="J555" s="456"/>
      <c r="K555" s="456"/>
      <c r="L555" s="456"/>
      <c r="M555" s="456"/>
      <c r="N555" s="186"/>
      <c r="O555" s="186"/>
      <c r="P555" s="187"/>
      <c r="Q555" s="187"/>
      <c r="R555" s="188"/>
      <c r="S555" s="188"/>
      <c r="T555" s="189"/>
      <c r="U555" s="189"/>
    </row>
    <row r="556" spans="2:21" ht="14.1" customHeight="1">
      <c r="B556" s="183"/>
      <c r="C556" s="183"/>
      <c r="D556" s="184"/>
      <c r="E556" s="626"/>
      <c r="F556" s="185"/>
      <c r="G556" s="185"/>
      <c r="H556" s="9"/>
      <c r="I556" s="581"/>
      <c r="J556" s="456"/>
      <c r="K556" s="456"/>
      <c r="L556" s="456"/>
      <c r="M556" s="456"/>
      <c r="N556" s="186"/>
      <c r="O556" s="186"/>
      <c r="P556" s="187"/>
      <c r="Q556" s="187"/>
      <c r="R556" s="188"/>
      <c r="S556" s="188"/>
      <c r="T556" s="189"/>
      <c r="U556" s="189"/>
    </row>
    <row r="557" spans="2:21" ht="14.1" customHeight="1">
      <c r="B557" s="183"/>
      <c r="C557" s="183"/>
      <c r="D557" s="184"/>
      <c r="E557" s="626"/>
      <c r="F557" s="185"/>
      <c r="G557" s="185"/>
      <c r="H557" s="9"/>
      <c r="I557" s="581"/>
      <c r="J557" s="456"/>
      <c r="K557" s="456"/>
      <c r="L557" s="456"/>
      <c r="M557" s="456"/>
      <c r="N557" s="186"/>
      <c r="O557" s="186"/>
      <c r="P557" s="187"/>
      <c r="Q557" s="187"/>
      <c r="R557" s="188"/>
      <c r="S557" s="188"/>
      <c r="T557" s="189"/>
      <c r="U557" s="189"/>
    </row>
    <row r="558" spans="2:21" ht="14.1" customHeight="1">
      <c r="B558" s="183"/>
      <c r="C558" s="183"/>
      <c r="D558" s="184"/>
      <c r="E558" s="626"/>
      <c r="F558" s="185"/>
      <c r="G558" s="185"/>
      <c r="H558" s="9"/>
      <c r="I558" s="581"/>
      <c r="J558" s="456"/>
      <c r="K558" s="456"/>
      <c r="L558" s="456"/>
      <c r="M558" s="456"/>
      <c r="N558" s="186"/>
      <c r="O558" s="186"/>
      <c r="P558" s="187"/>
      <c r="Q558" s="187"/>
      <c r="R558" s="188"/>
      <c r="S558" s="188"/>
      <c r="T558" s="189"/>
      <c r="U558" s="189"/>
    </row>
    <row r="559" spans="2:21" ht="14.1" customHeight="1">
      <c r="B559" s="183"/>
      <c r="C559" s="183"/>
      <c r="D559" s="184"/>
      <c r="E559" s="626"/>
      <c r="F559" s="185"/>
      <c r="G559" s="185"/>
      <c r="H559" s="9"/>
      <c r="I559" s="581"/>
      <c r="J559" s="456"/>
      <c r="K559" s="456"/>
      <c r="L559" s="456"/>
      <c r="M559" s="456"/>
      <c r="N559" s="186"/>
      <c r="O559" s="186"/>
      <c r="P559" s="187"/>
      <c r="Q559" s="187"/>
      <c r="R559" s="188"/>
      <c r="S559" s="188"/>
      <c r="T559" s="189"/>
      <c r="U559" s="189"/>
    </row>
    <row r="560" spans="2:21" ht="14.1" customHeight="1">
      <c r="B560" s="183"/>
      <c r="C560" s="183"/>
      <c r="D560" s="184"/>
      <c r="E560" s="626"/>
      <c r="F560" s="185"/>
      <c r="G560" s="185"/>
      <c r="H560" s="9"/>
      <c r="I560" s="581"/>
      <c r="J560" s="456"/>
      <c r="K560" s="456"/>
      <c r="L560" s="456"/>
      <c r="M560" s="456"/>
      <c r="N560" s="186"/>
      <c r="O560" s="186"/>
      <c r="P560" s="187"/>
      <c r="Q560" s="187"/>
      <c r="R560" s="188"/>
      <c r="S560" s="188"/>
      <c r="T560" s="189"/>
      <c r="U560" s="189"/>
    </row>
    <row r="561" spans="2:21" ht="14.1" customHeight="1">
      <c r="B561" s="183"/>
      <c r="C561" s="183"/>
      <c r="D561" s="184"/>
      <c r="E561" s="626"/>
      <c r="F561" s="185"/>
      <c r="G561" s="185"/>
      <c r="H561" s="9"/>
      <c r="I561" s="581"/>
      <c r="J561" s="456"/>
      <c r="K561" s="456"/>
      <c r="L561" s="456"/>
      <c r="M561" s="456"/>
      <c r="N561" s="186"/>
      <c r="O561" s="186"/>
      <c r="P561" s="187"/>
      <c r="Q561" s="187"/>
      <c r="R561" s="188"/>
      <c r="S561" s="188"/>
      <c r="T561" s="189"/>
      <c r="U561" s="189"/>
    </row>
    <row r="562" spans="2:21" ht="14.1" customHeight="1">
      <c r="B562" s="183"/>
      <c r="C562" s="183"/>
      <c r="D562" s="184"/>
      <c r="E562" s="626"/>
      <c r="F562" s="185"/>
      <c r="G562" s="185"/>
      <c r="H562" s="9"/>
      <c r="I562" s="581"/>
      <c r="J562" s="456"/>
      <c r="K562" s="456"/>
      <c r="L562" s="456"/>
      <c r="M562" s="456"/>
      <c r="N562" s="186"/>
      <c r="O562" s="186"/>
      <c r="P562" s="187"/>
      <c r="Q562" s="187"/>
      <c r="R562" s="188"/>
      <c r="S562" s="188"/>
      <c r="T562" s="189"/>
      <c r="U562" s="189"/>
    </row>
    <row r="563" spans="2:21" ht="14.1" customHeight="1">
      <c r="B563" s="183"/>
      <c r="C563" s="183"/>
      <c r="D563" s="184"/>
      <c r="E563" s="626"/>
      <c r="F563" s="185"/>
      <c r="G563" s="185"/>
      <c r="H563" s="9"/>
      <c r="I563" s="581"/>
      <c r="J563" s="456"/>
      <c r="K563" s="456"/>
      <c r="L563" s="456"/>
      <c r="M563" s="456"/>
      <c r="N563" s="186"/>
      <c r="O563" s="186"/>
      <c r="P563" s="187"/>
      <c r="Q563" s="187"/>
      <c r="R563" s="188"/>
      <c r="S563" s="188"/>
      <c r="T563" s="189"/>
      <c r="U563" s="189"/>
    </row>
    <row r="564" spans="2:21" ht="14.1" customHeight="1">
      <c r="B564" s="183"/>
      <c r="C564" s="183"/>
      <c r="D564" s="184"/>
      <c r="E564" s="626"/>
      <c r="F564" s="185"/>
      <c r="G564" s="185"/>
      <c r="H564" s="9"/>
      <c r="I564" s="581"/>
      <c r="J564" s="456"/>
      <c r="K564" s="456"/>
      <c r="L564" s="456"/>
      <c r="M564" s="456"/>
      <c r="N564" s="186"/>
      <c r="O564" s="186"/>
      <c r="P564" s="187"/>
      <c r="Q564" s="187"/>
      <c r="R564" s="188"/>
      <c r="S564" s="188"/>
      <c r="T564" s="189"/>
      <c r="U564" s="189"/>
    </row>
    <row r="565" spans="2:21" ht="14.1" customHeight="1">
      <c r="B565" s="183"/>
      <c r="C565" s="183"/>
      <c r="D565" s="184"/>
      <c r="E565" s="626"/>
      <c r="F565" s="185"/>
      <c r="G565" s="185"/>
      <c r="H565" s="9"/>
      <c r="I565" s="581"/>
      <c r="J565" s="456"/>
      <c r="K565" s="456"/>
      <c r="L565" s="456"/>
      <c r="M565" s="456"/>
      <c r="N565" s="186"/>
      <c r="O565" s="186"/>
      <c r="P565" s="187"/>
      <c r="Q565" s="187"/>
      <c r="R565" s="188"/>
      <c r="S565" s="188"/>
      <c r="T565" s="189"/>
      <c r="U565" s="189"/>
    </row>
    <row r="566" spans="2:21" ht="14.1" customHeight="1">
      <c r="B566" s="183"/>
      <c r="C566" s="183"/>
      <c r="D566" s="184"/>
      <c r="E566" s="626"/>
      <c r="F566" s="185"/>
      <c r="G566" s="185"/>
      <c r="H566" s="9"/>
      <c r="I566" s="581"/>
      <c r="J566" s="456"/>
      <c r="K566" s="456"/>
      <c r="L566" s="456"/>
      <c r="M566" s="456"/>
      <c r="N566" s="186"/>
      <c r="O566" s="186"/>
      <c r="P566" s="187"/>
      <c r="Q566" s="187"/>
      <c r="R566" s="188"/>
      <c r="S566" s="188"/>
      <c r="T566" s="189"/>
      <c r="U566" s="189"/>
    </row>
    <row r="567" spans="2:21" ht="14.1" customHeight="1">
      <c r="B567" s="183"/>
      <c r="C567" s="183"/>
      <c r="D567" s="184"/>
      <c r="E567" s="626"/>
      <c r="F567" s="185"/>
      <c r="G567" s="185"/>
      <c r="H567" s="9"/>
      <c r="I567" s="581"/>
      <c r="J567" s="456"/>
      <c r="K567" s="456"/>
      <c r="L567" s="456"/>
      <c r="M567" s="456"/>
      <c r="N567" s="186"/>
      <c r="O567" s="186"/>
      <c r="P567" s="187"/>
      <c r="Q567" s="187"/>
      <c r="R567" s="188"/>
      <c r="S567" s="188"/>
      <c r="T567" s="189"/>
      <c r="U567" s="189"/>
    </row>
    <row r="568" spans="2:21" ht="14.1" customHeight="1">
      <c r="B568" s="183"/>
      <c r="C568" s="183"/>
      <c r="D568" s="184"/>
      <c r="E568" s="626"/>
      <c r="F568" s="185"/>
      <c r="G568" s="185"/>
      <c r="H568" s="9"/>
      <c r="I568" s="581"/>
      <c r="J568" s="456"/>
      <c r="K568" s="456"/>
      <c r="L568" s="456"/>
      <c r="M568" s="456"/>
      <c r="N568" s="186"/>
      <c r="O568" s="186"/>
      <c r="P568" s="187"/>
      <c r="Q568" s="187"/>
      <c r="R568" s="188"/>
      <c r="S568" s="188"/>
      <c r="T568" s="189"/>
      <c r="U568" s="189"/>
    </row>
    <row r="569" spans="2:21" ht="14.1" customHeight="1">
      <c r="B569" s="183"/>
      <c r="C569" s="183"/>
      <c r="D569" s="184"/>
      <c r="E569" s="626"/>
      <c r="F569" s="185"/>
      <c r="G569" s="185"/>
      <c r="H569" s="9"/>
      <c r="I569" s="581"/>
      <c r="J569" s="456"/>
      <c r="K569" s="456"/>
      <c r="L569" s="456"/>
      <c r="M569" s="456"/>
      <c r="N569" s="186"/>
      <c r="O569" s="186"/>
      <c r="P569" s="187"/>
      <c r="Q569" s="187"/>
      <c r="R569" s="188"/>
      <c r="S569" s="188"/>
      <c r="T569" s="189"/>
      <c r="U569" s="189"/>
    </row>
    <row r="570" spans="2:21" ht="14.1" customHeight="1">
      <c r="B570" s="183"/>
      <c r="C570" s="183"/>
      <c r="D570" s="184"/>
      <c r="E570" s="626"/>
      <c r="F570" s="185"/>
      <c r="G570" s="185"/>
      <c r="H570" s="9"/>
      <c r="I570" s="581"/>
      <c r="J570" s="456"/>
      <c r="K570" s="456"/>
      <c r="L570" s="456"/>
      <c r="M570" s="456"/>
      <c r="N570" s="186"/>
      <c r="O570" s="186"/>
      <c r="P570" s="187"/>
      <c r="Q570" s="187"/>
      <c r="R570" s="188"/>
      <c r="S570" s="188"/>
      <c r="T570" s="189"/>
      <c r="U570" s="189"/>
    </row>
    <row r="571" spans="2:21" ht="14.1" customHeight="1">
      <c r="B571" s="183"/>
      <c r="C571" s="183"/>
      <c r="D571" s="184"/>
      <c r="E571" s="626"/>
      <c r="F571" s="185"/>
      <c r="G571" s="185"/>
      <c r="H571" s="9"/>
      <c r="I571" s="581"/>
      <c r="J571" s="456"/>
      <c r="K571" s="456"/>
      <c r="L571" s="456"/>
      <c r="M571" s="456"/>
      <c r="N571" s="186"/>
      <c r="O571" s="186"/>
      <c r="P571" s="187"/>
      <c r="Q571" s="187"/>
      <c r="R571" s="188"/>
      <c r="S571" s="188"/>
      <c r="T571" s="189"/>
      <c r="U571" s="189"/>
    </row>
    <row r="572" spans="2:21" ht="14.1" customHeight="1">
      <c r="B572" s="183"/>
      <c r="C572" s="183"/>
      <c r="D572" s="184"/>
      <c r="E572" s="626"/>
      <c r="F572" s="185"/>
      <c r="G572" s="185"/>
      <c r="H572" s="9"/>
      <c r="I572" s="581"/>
      <c r="J572" s="456"/>
      <c r="K572" s="456"/>
      <c r="L572" s="456"/>
      <c r="M572" s="456"/>
      <c r="N572" s="186"/>
      <c r="O572" s="186"/>
      <c r="P572" s="187"/>
      <c r="Q572" s="187"/>
      <c r="R572" s="188"/>
      <c r="S572" s="188"/>
      <c r="T572" s="189"/>
      <c r="U572" s="189"/>
    </row>
    <row r="573" spans="2:21" ht="14.1" customHeight="1">
      <c r="B573" s="183"/>
      <c r="C573" s="183"/>
      <c r="D573" s="184"/>
      <c r="E573" s="626"/>
      <c r="F573" s="185"/>
      <c r="G573" s="185"/>
      <c r="H573" s="9"/>
      <c r="I573" s="581"/>
      <c r="J573" s="456"/>
      <c r="K573" s="456"/>
      <c r="L573" s="456"/>
      <c r="M573" s="456"/>
      <c r="N573" s="186"/>
      <c r="O573" s="186"/>
      <c r="P573" s="187"/>
      <c r="Q573" s="187"/>
      <c r="R573" s="188"/>
      <c r="S573" s="188"/>
      <c r="T573" s="189"/>
      <c r="U573" s="189"/>
    </row>
    <row r="574" spans="2:21" ht="14.1" customHeight="1">
      <c r="B574" s="183"/>
      <c r="C574" s="183"/>
      <c r="D574" s="184"/>
      <c r="E574" s="626"/>
      <c r="F574" s="185"/>
      <c r="G574" s="185"/>
      <c r="H574" s="9"/>
      <c r="I574" s="581"/>
      <c r="J574" s="456"/>
      <c r="K574" s="456"/>
      <c r="L574" s="456"/>
      <c r="M574" s="456"/>
      <c r="N574" s="186"/>
      <c r="O574" s="186"/>
      <c r="P574" s="187"/>
      <c r="Q574" s="187"/>
      <c r="R574" s="188"/>
      <c r="S574" s="188"/>
      <c r="T574" s="189"/>
      <c r="U574" s="189"/>
    </row>
    <row r="575" spans="2:21" ht="14.1" customHeight="1">
      <c r="B575" s="183"/>
      <c r="C575" s="183"/>
      <c r="D575" s="184"/>
      <c r="E575" s="626"/>
      <c r="F575" s="185"/>
      <c r="G575" s="185"/>
      <c r="H575" s="9"/>
      <c r="I575" s="581"/>
      <c r="J575" s="456"/>
      <c r="K575" s="456"/>
      <c r="L575" s="456"/>
      <c r="M575" s="456"/>
      <c r="N575" s="186"/>
      <c r="O575" s="186"/>
      <c r="P575" s="187"/>
      <c r="Q575" s="187"/>
      <c r="R575" s="188"/>
      <c r="S575" s="188"/>
      <c r="T575" s="189"/>
      <c r="U575" s="189"/>
    </row>
    <row r="576" spans="2:21" ht="14.1" customHeight="1">
      <c r="B576" s="183"/>
      <c r="C576" s="183"/>
      <c r="D576" s="184"/>
      <c r="E576" s="626"/>
      <c r="F576" s="185"/>
      <c r="G576" s="185"/>
      <c r="H576" s="9"/>
      <c r="I576" s="581"/>
      <c r="J576" s="456"/>
      <c r="K576" s="456"/>
      <c r="L576" s="456"/>
      <c r="M576" s="456"/>
      <c r="N576" s="186"/>
      <c r="O576" s="186"/>
      <c r="P576" s="187"/>
      <c r="Q576" s="187"/>
      <c r="R576" s="188"/>
      <c r="S576" s="188"/>
      <c r="T576" s="189"/>
      <c r="U576" s="189"/>
    </row>
    <row r="577" spans="2:21" ht="14.1" customHeight="1">
      <c r="B577" s="183"/>
      <c r="C577" s="183"/>
      <c r="D577" s="184"/>
      <c r="E577" s="626"/>
      <c r="F577" s="185"/>
      <c r="G577" s="185"/>
      <c r="H577" s="9"/>
      <c r="I577" s="581"/>
      <c r="J577" s="456"/>
      <c r="K577" s="456"/>
      <c r="L577" s="456"/>
      <c r="M577" s="456"/>
      <c r="N577" s="186"/>
      <c r="O577" s="186"/>
      <c r="P577" s="187"/>
      <c r="Q577" s="187"/>
      <c r="R577" s="188"/>
      <c r="S577" s="188"/>
      <c r="T577" s="189"/>
      <c r="U577" s="189"/>
    </row>
    <row r="578" spans="2:21" ht="14.1" customHeight="1">
      <c r="B578" s="183"/>
      <c r="C578" s="183"/>
      <c r="D578" s="184"/>
      <c r="E578" s="626"/>
      <c r="F578" s="185"/>
      <c r="G578" s="185"/>
      <c r="H578" s="9"/>
      <c r="I578" s="581"/>
      <c r="J578" s="456"/>
      <c r="K578" s="456"/>
      <c r="L578" s="456"/>
      <c r="M578" s="456"/>
      <c r="N578" s="186"/>
      <c r="O578" s="186"/>
      <c r="P578" s="187"/>
      <c r="Q578" s="187"/>
      <c r="R578" s="188"/>
      <c r="S578" s="188"/>
      <c r="T578" s="189"/>
      <c r="U578" s="189"/>
    </row>
    <row r="579" spans="2:21" ht="14.1" customHeight="1">
      <c r="B579" s="183"/>
      <c r="C579" s="183"/>
      <c r="D579" s="184"/>
      <c r="E579" s="626"/>
      <c r="F579" s="185"/>
      <c r="G579" s="185"/>
      <c r="H579" s="9"/>
      <c r="I579" s="581"/>
      <c r="J579" s="456"/>
      <c r="K579" s="456"/>
      <c r="L579" s="456"/>
      <c r="M579" s="456"/>
      <c r="N579" s="186"/>
      <c r="O579" s="186"/>
      <c r="P579" s="187"/>
      <c r="Q579" s="187"/>
      <c r="R579" s="188"/>
      <c r="S579" s="188"/>
      <c r="T579" s="189"/>
      <c r="U579" s="189"/>
    </row>
    <row r="580" spans="2:21" ht="14.1" customHeight="1">
      <c r="B580" s="183"/>
      <c r="C580" s="183"/>
      <c r="D580" s="184"/>
      <c r="E580" s="626"/>
      <c r="F580" s="185"/>
      <c r="G580" s="185"/>
      <c r="H580" s="9"/>
      <c r="I580" s="581"/>
      <c r="J580" s="456"/>
      <c r="K580" s="456"/>
      <c r="L580" s="456"/>
      <c r="M580" s="456"/>
      <c r="N580" s="186"/>
      <c r="O580" s="186"/>
      <c r="P580" s="187"/>
      <c r="Q580" s="187"/>
      <c r="R580" s="188"/>
      <c r="S580" s="188"/>
      <c r="T580" s="189"/>
      <c r="U580" s="189"/>
    </row>
    <row r="581" spans="2:21" ht="14.1" customHeight="1">
      <c r="B581" s="183"/>
      <c r="C581" s="183"/>
      <c r="D581" s="184"/>
      <c r="E581" s="626"/>
      <c r="F581" s="185"/>
      <c r="G581" s="185"/>
      <c r="H581" s="9"/>
      <c r="I581" s="581"/>
      <c r="J581" s="456"/>
      <c r="K581" s="456"/>
      <c r="L581" s="456"/>
      <c r="M581" s="456"/>
      <c r="N581" s="186"/>
      <c r="O581" s="186"/>
      <c r="P581" s="187"/>
      <c r="Q581" s="187"/>
      <c r="R581" s="188"/>
      <c r="S581" s="188"/>
      <c r="T581" s="189"/>
      <c r="U581" s="189"/>
    </row>
    <row r="582" spans="2:21" ht="14.1" customHeight="1">
      <c r="B582" s="183"/>
      <c r="C582" s="183"/>
      <c r="D582" s="184"/>
      <c r="E582" s="626"/>
      <c r="F582" s="185"/>
      <c r="G582" s="185"/>
      <c r="H582" s="9"/>
      <c r="I582" s="581"/>
      <c r="J582" s="456"/>
      <c r="K582" s="456"/>
      <c r="L582" s="456"/>
      <c r="M582" s="456"/>
      <c r="N582" s="186"/>
      <c r="O582" s="186"/>
      <c r="P582" s="187"/>
      <c r="Q582" s="187"/>
      <c r="R582" s="188"/>
      <c r="S582" s="188"/>
      <c r="T582" s="189"/>
      <c r="U582" s="189"/>
    </row>
    <row r="583" spans="2:21" ht="14.1" customHeight="1">
      <c r="B583" s="183"/>
      <c r="C583" s="183"/>
      <c r="D583" s="184"/>
      <c r="E583" s="626"/>
      <c r="F583" s="185"/>
      <c r="G583" s="185"/>
      <c r="H583" s="9"/>
      <c r="I583" s="581"/>
      <c r="J583" s="456"/>
      <c r="K583" s="456"/>
      <c r="L583" s="456"/>
      <c r="M583" s="456"/>
      <c r="N583" s="186"/>
      <c r="O583" s="186"/>
      <c r="P583" s="187"/>
      <c r="Q583" s="187"/>
      <c r="R583" s="188"/>
      <c r="S583" s="188"/>
      <c r="T583" s="189"/>
      <c r="U583" s="189"/>
    </row>
    <row r="584" spans="2:21" ht="14.1" customHeight="1">
      <c r="B584" s="183"/>
      <c r="C584" s="183"/>
      <c r="D584" s="184"/>
      <c r="E584" s="626"/>
      <c r="F584" s="185"/>
      <c r="G584" s="185"/>
      <c r="H584" s="9"/>
      <c r="I584" s="581"/>
      <c r="J584" s="456"/>
      <c r="K584" s="456"/>
      <c r="L584" s="456"/>
      <c r="M584" s="456"/>
      <c r="N584" s="186"/>
      <c r="O584" s="186"/>
      <c r="P584" s="187"/>
      <c r="Q584" s="187"/>
      <c r="R584" s="188"/>
      <c r="S584" s="188"/>
      <c r="T584" s="189"/>
      <c r="U584" s="189"/>
    </row>
    <row r="585" spans="2:21" ht="14.1" customHeight="1">
      <c r="B585" s="183"/>
      <c r="C585" s="183"/>
      <c r="D585" s="184"/>
      <c r="E585" s="626"/>
      <c r="F585" s="185"/>
      <c r="G585" s="185"/>
      <c r="H585" s="9"/>
      <c r="I585" s="581"/>
      <c r="J585" s="456"/>
      <c r="K585" s="456"/>
      <c r="L585" s="456"/>
      <c r="M585" s="456"/>
      <c r="N585" s="186"/>
      <c r="O585" s="186"/>
      <c r="P585" s="187"/>
      <c r="Q585" s="187"/>
      <c r="R585" s="188"/>
      <c r="S585" s="188"/>
      <c r="T585" s="189"/>
      <c r="U585" s="189"/>
    </row>
    <row r="586" spans="2:21" ht="14.1" customHeight="1">
      <c r="B586" s="183"/>
      <c r="C586" s="183"/>
      <c r="D586" s="184"/>
      <c r="E586" s="626"/>
      <c r="F586" s="185"/>
      <c r="G586" s="185"/>
      <c r="H586" s="9"/>
      <c r="I586" s="581"/>
      <c r="J586" s="456"/>
      <c r="K586" s="456"/>
      <c r="L586" s="456"/>
      <c r="M586" s="456"/>
      <c r="N586" s="186"/>
      <c r="O586" s="186"/>
      <c r="P586" s="187"/>
      <c r="Q586" s="187"/>
      <c r="R586" s="188"/>
      <c r="S586" s="188"/>
      <c r="T586" s="189"/>
      <c r="U586" s="189"/>
    </row>
    <row r="587" spans="2:21" ht="14.1" customHeight="1">
      <c r="B587" s="183"/>
      <c r="C587" s="183"/>
      <c r="D587" s="184"/>
      <c r="E587" s="626"/>
      <c r="F587" s="185"/>
      <c r="G587" s="185"/>
      <c r="H587" s="9"/>
      <c r="I587" s="581"/>
      <c r="J587" s="456"/>
      <c r="K587" s="456"/>
      <c r="L587" s="456"/>
      <c r="M587" s="456"/>
      <c r="N587" s="186"/>
      <c r="O587" s="186"/>
      <c r="P587" s="187"/>
      <c r="Q587" s="187"/>
      <c r="R587" s="188"/>
      <c r="S587" s="188"/>
      <c r="T587" s="189"/>
      <c r="U587" s="189"/>
    </row>
    <row r="588" spans="2:21" ht="14.1" customHeight="1">
      <c r="B588" s="183"/>
      <c r="C588" s="183"/>
      <c r="D588" s="184"/>
      <c r="E588" s="626"/>
      <c r="F588" s="185"/>
      <c r="G588" s="185"/>
      <c r="H588" s="9"/>
      <c r="I588" s="581"/>
      <c r="J588" s="456"/>
      <c r="K588" s="456"/>
      <c r="L588" s="456"/>
      <c r="M588" s="456"/>
      <c r="N588" s="186"/>
      <c r="O588" s="186"/>
      <c r="P588" s="187"/>
      <c r="Q588" s="187"/>
      <c r="R588" s="188"/>
      <c r="S588" s="188"/>
      <c r="T588" s="189"/>
      <c r="U588" s="189"/>
    </row>
    <row r="589" spans="2:21" ht="14.1" customHeight="1">
      <c r="B589" s="183"/>
      <c r="C589" s="183"/>
      <c r="D589" s="184"/>
      <c r="E589" s="626"/>
      <c r="F589" s="185"/>
      <c r="G589" s="185"/>
      <c r="H589" s="9"/>
      <c r="I589" s="581"/>
      <c r="J589" s="456"/>
      <c r="K589" s="456"/>
      <c r="L589" s="456"/>
      <c r="M589" s="456"/>
      <c r="N589" s="186"/>
      <c r="O589" s="186"/>
      <c r="P589" s="187"/>
      <c r="Q589" s="187"/>
      <c r="R589" s="188"/>
      <c r="S589" s="188"/>
      <c r="T589" s="189"/>
      <c r="U589" s="189"/>
    </row>
    <row r="590" spans="2:21" ht="14.1" customHeight="1">
      <c r="B590" s="183"/>
      <c r="C590" s="183"/>
      <c r="D590" s="184"/>
      <c r="E590" s="626"/>
      <c r="F590" s="185"/>
      <c r="G590" s="185"/>
      <c r="H590" s="9"/>
      <c r="I590" s="581"/>
      <c r="J590" s="456"/>
      <c r="K590" s="456"/>
      <c r="L590" s="456"/>
      <c r="M590" s="456"/>
      <c r="N590" s="186"/>
      <c r="O590" s="186"/>
      <c r="P590" s="187"/>
      <c r="Q590" s="187"/>
      <c r="R590" s="188"/>
      <c r="S590" s="188"/>
      <c r="T590" s="189"/>
      <c r="U590" s="189"/>
    </row>
    <row r="591" spans="2:21" ht="14.1" customHeight="1">
      <c r="B591" s="183"/>
      <c r="C591" s="183"/>
      <c r="D591" s="184"/>
      <c r="E591" s="626"/>
      <c r="F591" s="185"/>
      <c r="G591" s="185"/>
      <c r="H591" s="9"/>
      <c r="I591" s="581"/>
      <c r="J591" s="456"/>
      <c r="K591" s="456"/>
      <c r="L591" s="456"/>
      <c r="M591" s="456"/>
      <c r="N591" s="186"/>
      <c r="O591" s="186"/>
      <c r="P591" s="187"/>
      <c r="Q591" s="187"/>
      <c r="R591" s="188"/>
      <c r="S591" s="188"/>
      <c r="T591" s="189"/>
      <c r="U591" s="189"/>
    </row>
    <row r="592" spans="2:21" ht="14.1" customHeight="1">
      <c r="B592" s="183"/>
      <c r="C592" s="183"/>
      <c r="D592" s="184"/>
      <c r="E592" s="626"/>
      <c r="F592" s="185"/>
      <c r="G592" s="185"/>
      <c r="H592" s="9"/>
      <c r="I592" s="581"/>
      <c r="J592" s="456"/>
      <c r="K592" s="456"/>
      <c r="L592" s="456"/>
      <c r="M592" s="456"/>
      <c r="N592" s="186"/>
      <c r="O592" s="186"/>
      <c r="P592" s="187"/>
      <c r="Q592" s="187"/>
      <c r="R592" s="188"/>
      <c r="S592" s="188"/>
      <c r="T592" s="189"/>
      <c r="U592" s="189"/>
    </row>
    <row r="593" spans="2:21" ht="14.1" customHeight="1">
      <c r="B593" s="183"/>
      <c r="C593" s="183"/>
      <c r="D593" s="184"/>
      <c r="E593" s="626"/>
      <c r="F593" s="185"/>
      <c r="G593" s="185"/>
      <c r="H593" s="9"/>
      <c r="I593" s="581"/>
      <c r="J593" s="456"/>
      <c r="K593" s="456"/>
      <c r="L593" s="456"/>
      <c r="M593" s="456"/>
      <c r="N593" s="186"/>
      <c r="O593" s="186"/>
      <c r="P593" s="187"/>
      <c r="Q593" s="187"/>
      <c r="R593" s="188"/>
      <c r="S593" s="188"/>
      <c r="T593" s="189"/>
      <c r="U593" s="189"/>
    </row>
    <row r="594" spans="2:21" ht="14.1" customHeight="1">
      <c r="B594" s="183"/>
      <c r="C594" s="183"/>
      <c r="D594" s="184"/>
      <c r="E594" s="626"/>
      <c r="F594" s="185"/>
      <c r="G594" s="185"/>
      <c r="H594" s="9"/>
      <c r="I594" s="581"/>
      <c r="J594" s="456"/>
      <c r="K594" s="456"/>
      <c r="L594" s="456"/>
      <c r="M594" s="456"/>
      <c r="N594" s="186"/>
      <c r="O594" s="186"/>
      <c r="P594" s="187"/>
      <c r="Q594" s="187"/>
      <c r="R594" s="188"/>
      <c r="S594" s="188"/>
      <c r="T594" s="189"/>
      <c r="U594" s="189"/>
    </row>
    <row r="595" spans="2:21" ht="14.1" customHeight="1">
      <c r="B595" s="183"/>
      <c r="C595" s="183"/>
      <c r="D595" s="184"/>
      <c r="E595" s="626"/>
      <c r="F595" s="185"/>
      <c r="G595" s="185"/>
      <c r="H595" s="9"/>
      <c r="I595" s="581"/>
      <c r="J595" s="456"/>
      <c r="K595" s="456"/>
      <c r="L595" s="456"/>
      <c r="M595" s="456"/>
      <c r="N595" s="186"/>
      <c r="O595" s="186"/>
      <c r="P595" s="187"/>
      <c r="Q595" s="187"/>
      <c r="R595" s="188"/>
      <c r="S595" s="188"/>
      <c r="T595" s="189"/>
      <c r="U595" s="189"/>
    </row>
    <row r="596" spans="2:21" ht="14.1" customHeight="1">
      <c r="B596" s="183"/>
      <c r="C596" s="183"/>
      <c r="D596" s="184"/>
      <c r="E596" s="626"/>
      <c r="F596" s="185"/>
      <c r="G596" s="185"/>
      <c r="H596" s="9"/>
      <c r="I596" s="581"/>
      <c r="J596" s="456"/>
      <c r="K596" s="456"/>
      <c r="L596" s="456"/>
      <c r="M596" s="456"/>
      <c r="N596" s="186"/>
      <c r="O596" s="186"/>
      <c r="P596" s="187"/>
      <c r="Q596" s="187"/>
      <c r="R596" s="188"/>
      <c r="S596" s="188"/>
      <c r="T596" s="189"/>
      <c r="U596" s="189"/>
    </row>
    <row r="597" spans="2:21" ht="14.1" customHeight="1">
      <c r="B597" s="183"/>
      <c r="C597" s="183"/>
      <c r="D597" s="184"/>
      <c r="E597" s="626"/>
      <c r="F597" s="185"/>
      <c r="G597" s="185"/>
      <c r="H597" s="9"/>
      <c r="I597" s="581"/>
      <c r="J597" s="456"/>
      <c r="K597" s="456"/>
      <c r="L597" s="456"/>
      <c r="M597" s="456"/>
      <c r="N597" s="186"/>
      <c r="O597" s="186"/>
      <c r="P597" s="187"/>
      <c r="Q597" s="187"/>
      <c r="R597" s="188"/>
      <c r="S597" s="188"/>
      <c r="T597" s="189"/>
      <c r="U597" s="189"/>
    </row>
    <row r="598" spans="2:21" ht="14.1" customHeight="1">
      <c r="B598" s="183"/>
      <c r="C598" s="183"/>
      <c r="D598" s="184"/>
      <c r="E598" s="626"/>
      <c r="F598" s="185"/>
      <c r="G598" s="185"/>
      <c r="H598" s="9"/>
      <c r="I598" s="581"/>
      <c r="J598" s="456"/>
      <c r="K598" s="456"/>
      <c r="L598" s="456"/>
      <c r="M598" s="456"/>
      <c r="N598" s="186"/>
      <c r="O598" s="186"/>
      <c r="P598" s="187"/>
      <c r="Q598" s="187"/>
      <c r="R598" s="188"/>
      <c r="S598" s="188"/>
      <c r="T598" s="189"/>
      <c r="U598" s="189"/>
    </row>
    <row r="599" spans="2:21" ht="14.1" customHeight="1">
      <c r="B599" s="183"/>
      <c r="C599" s="183"/>
      <c r="D599" s="184"/>
      <c r="E599" s="626"/>
      <c r="F599" s="185"/>
      <c r="G599" s="185"/>
      <c r="H599" s="9"/>
      <c r="I599" s="581"/>
      <c r="J599" s="456"/>
      <c r="K599" s="456"/>
      <c r="L599" s="456"/>
      <c r="M599" s="456"/>
      <c r="N599" s="186"/>
      <c r="O599" s="186"/>
      <c r="P599" s="187"/>
      <c r="Q599" s="187"/>
      <c r="R599" s="188"/>
      <c r="S599" s="188"/>
      <c r="T599" s="189"/>
      <c r="U599" s="189"/>
    </row>
    <row r="600" spans="2:21" ht="14.1" customHeight="1">
      <c r="B600" s="183"/>
      <c r="C600" s="183"/>
      <c r="D600" s="184"/>
      <c r="E600" s="626"/>
      <c r="F600" s="185"/>
      <c r="G600" s="185"/>
      <c r="H600" s="9"/>
      <c r="I600" s="581"/>
      <c r="J600" s="456"/>
      <c r="K600" s="456"/>
      <c r="L600" s="456"/>
      <c r="M600" s="456"/>
      <c r="N600" s="186"/>
      <c r="O600" s="186"/>
      <c r="P600" s="187"/>
      <c r="Q600" s="187"/>
      <c r="R600" s="188"/>
      <c r="S600" s="188"/>
      <c r="T600" s="189"/>
      <c r="U600" s="189"/>
    </row>
    <row r="601" spans="2:21" ht="14.1" customHeight="1">
      <c r="B601" s="183"/>
      <c r="C601" s="183"/>
      <c r="D601" s="184"/>
      <c r="E601" s="626"/>
      <c r="F601" s="185"/>
      <c r="G601" s="185"/>
      <c r="H601" s="9"/>
      <c r="I601" s="581"/>
      <c r="J601" s="456"/>
      <c r="K601" s="456"/>
      <c r="L601" s="456"/>
      <c r="M601" s="456"/>
      <c r="N601" s="186"/>
      <c r="O601" s="186"/>
      <c r="P601" s="187"/>
      <c r="Q601" s="187"/>
      <c r="R601" s="188"/>
      <c r="S601" s="188"/>
      <c r="T601" s="189"/>
      <c r="U601" s="189"/>
    </row>
    <row r="602" spans="2:21" ht="14.1" customHeight="1">
      <c r="B602" s="183"/>
      <c r="C602" s="183"/>
      <c r="D602" s="184"/>
      <c r="E602" s="626"/>
      <c r="F602" s="185"/>
      <c r="G602" s="185"/>
      <c r="H602" s="9"/>
      <c r="I602" s="581"/>
      <c r="J602" s="456"/>
      <c r="K602" s="456"/>
      <c r="L602" s="456"/>
      <c r="M602" s="456"/>
      <c r="N602" s="186"/>
      <c r="O602" s="186"/>
      <c r="P602" s="187"/>
      <c r="Q602" s="187"/>
      <c r="R602" s="188"/>
      <c r="S602" s="188"/>
      <c r="T602" s="189"/>
      <c r="U602" s="189"/>
    </row>
    <row r="603" spans="2:21" ht="14.1" customHeight="1">
      <c r="B603" s="183"/>
      <c r="C603" s="183"/>
      <c r="D603" s="184"/>
      <c r="E603" s="626"/>
      <c r="F603" s="185"/>
      <c r="G603" s="185"/>
      <c r="H603" s="9"/>
      <c r="I603" s="581"/>
      <c r="J603" s="456"/>
      <c r="K603" s="456"/>
      <c r="L603" s="456"/>
      <c r="M603" s="456"/>
      <c r="N603" s="186"/>
      <c r="O603" s="186"/>
      <c r="P603" s="187"/>
      <c r="Q603" s="187"/>
      <c r="R603" s="188"/>
      <c r="S603" s="188"/>
      <c r="T603" s="189"/>
      <c r="U603" s="189"/>
    </row>
    <row r="604" spans="2:21" ht="14.1" customHeight="1">
      <c r="B604" s="183"/>
      <c r="C604" s="183"/>
      <c r="D604" s="184"/>
      <c r="E604" s="626"/>
      <c r="F604" s="185"/>
      <c r="G604" s="185"/>
      <c r="H604" s="9"/>
      <c r="I604" s="581"/>
      <c r="J604" s="456"/>
      <c r="K604" s="456"/>
      <c r="L604" s="456"/>
      <c r="M604" s="456"/>
      <c r="N604" s="186"/>
      <c r="O604" s="186"/>
      <c r="P604" s="187"/>
      <c r="Q604" s="187"/>
      <c r="R604" s="188"/>
      <c r="S604" s="188"/>
      <c r="T604" s="189"/>
      <c r="U604" s="189"/>
    </row>
    <row r="605" spans="2:21" ht="14.1" customHeight="1">
      <c r="B605" s="183"/>
      <c r="C605" s="183"/>
      <c r="D605" s="184"/>
      <c r="E605" s="626"/>
      <c r="F605" s="185"/>
      <c r="G605" s="185"/>
      <c r="H605" s="9"/>
      <c r="I605" s="581"/>
      <c r="J605" s="456"/>
      <c r="K605" s="456"/>
      <c r="L605" s="456"/>
      <c r="M605" s="456"/>
      <c r="N605" s="186"/>
      <c r="O605" s="186"/>
      <c r="P605" s="187"/>
      <c r="Q605" s="187"/>
      <c r="R605" s="188"/>
      <c r="S605" s="188"/>
      <c r="T605" s="189"/>
      <c r="U605" s="189"/>
    </row>
    <row r="606" spans="2:21" ht="14.1" customHeight="1">
      <c r="B606" s="183"/>
      <c r="C606" s="183"/>
      <c r="D606" s="184"/>
      <c r="E606" s="626"/>
      <c r="F606" s="185"/>
      <c r="G606" s="185"/>
      <c r="H606" s="9"/>
      <c r="I606" s="581"/>
      <c r="J606" s="456"/>
      <c r="K606" s="456"/>
      <c r="L606" s="456"/>
      <c r="M606" s="456"/>
      <c r="N606" s="186"/>
      <c r="O606" s="186"/>
      <c r="P606" s="187"/>
      <c r="Q606" s="187"/>
      <c r="R606" s="188"/>
      <c r="S606" s="188"/>
      <c r="T606" s="189"/>
      <c r="U606" s="189"/>
    </row>
    <row r="607" spans="2:21" ht="14.1" customHeight="1">
      <c r="B607" s="183"/>
      <c r="C607" s="183"/>
      <c r="D607" s="184"/>
      <c r="E607" s="626"/>
      <c r="F607" s="185"/>
      <c r="G607" s="185"/>
      <c r="H607" s="9"/>
      <c r="I607" s="581"/>
      <c r="J607" s="456"/>
      <c r="K607" s="456"/>
      <c r="L607" s="456"/>
      <c r="M607" s="456"/>
      <c r="N607" s="186"/>
      <c r="O607" s="186"/>
      <c r="P607" s="187"/>
      <c r="Q607" s="187"/>
      <c r="R607" s="188"/>
      <c r="S607" s="188"/>
      <c r="T607" s="189"/>
      <c r="U607" s="189"/>
    </row>
    <row r="608" spans="2:21" ht="14.1" customHeight="1">
      <c r="B608" s="183"/>
      <c r="C608" s="183"/>
      <c r="D608" s="184"/>
      <c r="E608" s="626"/>
      <c r="F608" s="185"/>
      <c r="G608" s="185"/>
      <c r="H608" s="9"/>
      <c r="I608" s="581"/>
      <c r="J608" s="456"/>
      <c r="K608" s="456"/>
      <c r="L608" s="456"/>
      <c r="M608" s="456"/>
      <c r="N608" s="186"/>
      <c r="O608" s="186"/>
      <c r="P608" s="187"/>
      <c r="Q608" s="187"/>
      <c r="R608" s="188"/>
      <c r="S608" s="188"/>
      <c r="T608" s="189"/>
      <c r="U608" s="189"/>
    </row>
    <row r="609" spans="2:21" ht="14.1" customHeight="1">
      <c r="B609" s="183"/>
      <c r="C609" s="183"/>
      <c r="D609" s="184"/>
      <c r="E609" s="626"/>
      <c r="F609" s="185"/>
      <c r="G609" s="185"/>
      <c r="H609" s="9"/>
      <c r="I609" s="581"/>
      <c r="J609" s="456"/>
      <c r="K609" s="456"/>
      <c r="L609" s="456"/>
      <c r="M609" s="456"/>
      <c r="N609" s="186"/>
      <c r="O609" s="186"/>
      <c r="P609" s="187"/>
      <c r="Q609" s="187"/>
      <c r="R609" s="188"/>
      <c r="S609" s="188"/>
      <c r="T609" s="189"/>
      <c r="U609" s="189"/>
    </row>
    <row r="610" spans="2:21" ht="14.1" customHeight="1">
      <c r="B610" s="183"/>
      <c r="C610" s="183"/>
      <c r="D610" s="184"/>
      <c r="E610" s="626"/>
      <c r="F610" s="185"/>
      <c r="G610" s="185"/>
      <c r="H610" s="9"/>
      <c r="I610" s="581"/>
      <c r="J610" s="456"/>
      <c r="K610" s="456"/>
      <c r="L610" s="456"/>
      <c r="M610" s="456"/>
      <c r="N610" s="186"/>
      <c r="O610" s="186"/>
      <c r="P610" s="187"/>
      <c r="Q610" s="187"/>
      <c r="R610" s="188"/>
      <c r="S610" s="188"/>
      <c r="T610" s="189"/>
      <c r="U610" s="189"/>
    </row>
    <row r="611" spans="2:21" ht="14.1" customHeight="1">
      <c r="B611" s="183"/>
      <c r="C611" s="183"/>
      <c r="D611" s="184"/>
      <c r="E611" s="626"/>
      <c r="F611" s="185"/>
      <c r="G611" s="185"/>
      <c r="H611" s="9"/>
      <c r="I611" s="581"/>
      <c r="J611" s="456"/>
      <c r="K611" s="456"/>
      <c r="L611" s="456"/>
      <c r="M611" s="456"/>
      <c r="N611" s="186"/>
      <c r="O611" s="186"/>
      <c r="P611" s="187"/>
      <c r="Q611" s="187"/>
      <c r="R611" s="188"/>
      <c r="S611" s="188"/>
      <c r="T611" s="189"/>
      <c r="U611" s="189"/>
    </row>
    <row r="612" spans="2:21" ht="14.1" customHeight="1">
      <c r="B612" s="183"/>
      <c r="C612" s="183"/>
      <c r="D612" s="184"/>
      <c r="E612" s="626"/>
      <c r="F612" s="185"/>
      <c r="G612" s="185"/>
      <c r="H612" s="9"/>
      <c r="I612" s="581"/>
      <c r="J612" s="456"/>
      <c r="K612" s="456"/>
      <c r="L612" s="456"/>
      <c r="M612" s="456"/>
      <c r="N612" s="186"/>
      <c r="O612" s="186"/>
      <c r="P612" s="187"/>
      <c r="Q612" s="187"/>
      <c r="R612" s="188"/>
      <c r="S612" s="188"/>
      <c r="T612" s="189"/>
      <c r="U612" s="189"/>
    </row>
    <row r="613" spans="2:21" ht="14.1" customHeight="1">
      <c r="B613" s="183"/>
      <c r="C613" s="183"/>
      <c r="D613" s="184"/>
      <c r="E613" s="626"/>
      <c r="F613" s="185"/>
      <c r="G613" s="185"/>
      <c r="H613" s="9"/>
      <c r="I613" s="581"/>
      <c r="J613" s="456"/>
      <c r="K613" s="456"/>
      <c r="L613" s="456"/>
      <c r="M613" s="456"/>
      <c r="N613" s="186"/>
      <c r="O613" s="186"/>
      <c r="P613" s="187"/>
      <c r="Q613" s="187"/>
      <c r="R613" s="188"/>
      <c r="S613" s="188"/>
      <c r="T613" s="189"/>
      <c r="U613" s="189"/>
    </row>
    <row r="614" spans="2:21" ht="14.1" customHeight="1">
      <c r="B614" s="183"/>
      <c r="C614" s="183"/>
      <c r="D614" s="184"/>
      <c r="E614" s="626"/>
      <c r="F614" s="185"/>
      <c r="G614" s="185"/>
      <c r="H614" s="9"/>
      <c r="I614" s="581"/>
      <c r="J614" s="456"/>
      <c r="K614" s="456"/>
      <c r="L614" s="456"/>
      <c r="M614" s="456"/>
      <c r="N614" s="186"/>
      <c r="O614" s="186"/>
      <c r="P614" s="187"/>
      <c r="Q614" s="187"/>
      <c r="R614" s="188"/>
      <c r="S614" s="188"/>
      <c r="T614" s="189"/>
      <c r="U614" s="189"/>
    </row>
    <row r="615" spans="2:21" ht="14.1" customHeight="1">
      <c r="B615" s="183"/>
      <c r="C615" s="183"/>
      <c r="D615" s="184"/>
      <c r="E615" s="626"/>
      <c r="F615" s="185"/>
      <c r="G615" s="185"/>
      <c r="H615" s="9"/>
      <c r="I615" s="581"/>
      <c r="J615" s="456"/>
      <c r="K615" s="456"/>
      <c r="L615" s="456"/>
      <c r="M615" s="456"/>
      <c r="N615" s="186"/>
      <c r="O615" s="186"/>
      <c r="P615" s="187"/>
      <c r="Q615" s="187"/>
      <c r="R615" s="188"/>
      <c r="S615" s="188"/>
      <c r="T615" s="189"/>
      <c r="U615" s="189"/>
    </row>
    <row r="616" spans="2:21" ht="14.1" customHeight="1">
      <c r="B616" s="183"/>
      <c r="C616" s="183"/>
      <c r="D616" s="184"/>
      <c r="E616" s="626"/>
      <c r="F616" s="185"/>
      <c r="G616" s="185"/>
      <c r="H616" s="9"/>
      <c r="I616" s="581"/>
      <c r="J616" s="456"/>
      <c r="K616" s="456"/>
      <c r="L616" s="456"/>
      <c r="M616" s="456"/>
      <c r="N616" s="186"/>
      <c r="O616" s="186"/>
      <c r="P616" s="187"/>
      <c r="Q616" s="187"/>
      <c r="R616" s="188"/>
      <c r="S616" s="188"/>
      <c r="T616" s="189"/>
      <c r="U616" s="189"/>
    </row>
    <row r="617" spans="2:21" ht="14.1" customHeight="1">
      <c r="B617" s="183"/>
      <c r="C617" s="183"/>
      <c r="D617" s="184"/>
      <c r="E617" s="626"/>
      <c r="F617" s="185"/>
      <c r="G617" s="185"/>
      <c r="H617" s="9"/>
      <c r="I617" s="581"/>
      <c r="J617" s="456"/>
      <c r="K617" s="456"/>
      <c r="L617" s="456"/>
      <c r="M617" s="456"/>
      <c r="N617" s="186"/>
      <c r="O617" s="186"/>
      <c r="P617" s="187"/>
      <c r="Q617" s="187"/>
      <c r="R617" s="188"/>
      <c r="S617" s="188"/>
      <c r="T617" s="189"/>
      <c r="U617" s="189"/>
    </row>
    <row r="618" spans="2:21" ht="14.1" customHeight="1">
      <c r="B618" s="183"/>
      <c r="C618" s="183"/>
      <c r="D618" s="184"/>
      <c r="E618" s="626"/>
      <c r="F618" s="185"/>
      <c r="G618" s="185"/>
      <c r="H618" s="9"/>
      <c r="I618" s="581"/>
      <c r="J618" s="456"/>
      <c r="K618" s="456"/>
      <c r="L618" s="456"/>
      <c r="M618" s="456"/>
      <c r="N618" s="186"/>
      <c r="O618" s="186"/>
      <c r="P618" s="187"/>
      <c r="Q618" s="187"/>
      <c r="R618" s="188"/>
      <c r="S618" s="188"/>
      <c r="T618" s="189"/>
      <c r="U618" s="189"/>
    </row>
    <row r="619" spans="2:21" ht="14.1" customHeight="1">
      <c r="B619" s="183"/>
      <c r="C619" s="183"/>
      <c r="D619" s="184"/>
      <c r="E619" s="626"/>
      <c r="F619" s="185"/>
      <c r="G619" s="185"/>
      <c r="H619" s="9"/>
      <c r="I619" s="581"/>
      <c r="J619" s="456"/>
      <c r="K619" s="456"/>
      <c r="L619" s="456"/>
      <c r="M619" s="456"/>
      <c r="N619" s="186"/>
      <c r="O619" s="186"/>
      <c r="P619" s="187"/>
      <c r="Q619" s="187"/>
      <c r="R619" s="188"/>
      <c r="S619" s="188"/>
      <c r="T619" s="189"/>
      <c r="U619" s="189"/>
    </row>
    <row r="620" spans="2:21" ht="14.1" customHeight="1">
      <c r="B620" s="183"/>
      <c r="C620" s="183"/>
      <c r="D620" s="184"/>
      <c r="E620" s="626"/>
      <c r="F620" s="185"/>
      <c r="G620" s="185"/>
      <c r="H620" s="9"/>
      <c r="I620" s="581"/>
      <c r="J620" s="456"/>
      <c r="K620" s="456"/>
      <c r="L620" s="456"/>
      <c r="M620" s="456"/>
      <c r="N620" s="186"/>
      <c r="O620" s="186"/>
      <c r="P620" s="187"/>
      <c r="Q620" s="187"/>
      <c r="R620" s="188"/>
      <c r="S620" s="188"/>
      <c r="T620" s="189"/>
      <c r="U620" s="189"/>
    </row>
    <row r="621" spans="2:21" ht="14.1" customHeight="1">
      <c r="B621" s="183"/>
      <c r="C621" s="183"/>
      <c r="D621" s="184"/>
      <c r="E621" s="626"/>
      <c r="F621" s="185"/>
      <c r="G621" s="185"/>
      <c r="H621" s="9"/>
      <c r="I621" s="581"/>
      <c r="J621" s="456"/>
      <c r="K621" s="456"/>
      <c r="L621" s="456"/>
      <c r="M621" s="456"/>
      <c r="N621" s="186"/>
      <c r="O621" s="186"/>
      <c r="P621" s="187"/>
      <c r="Q621" s="187"/>
      <c r="R621" s="188"/>
      <c r="S621" s="188"/>
      <c r="T621" s="189"/>
      <c r="U621" s="189"/>
    </row>
    <row r="622" spans="2:21" ht="14.1" customHeight="1">
      <c r="B622" s="183"/>
      <c r="C622" s="183"/>
      <c r="D622" s="184"/>
      <c r="E622" s="626"/>
      <c r="F622" s="185"/>
      <c r="G622" s="185"/>
      <c r="H622" s="9"/>
      <c r="I622" s="581"/>
      <c r="J622" s="456"/>
      <c r="K622" s="456"/>
      <c r="L622" s="456"/>
      <c r="M622" s="456"/>
      <c r="N622" s="186"/>
      <c r="O622" s="186"/>
      <c r="P622" s="187"/>
      <c r="Q622" s="187"/>
      <c r="R622" s="188"/>
      <c r="S622" s="188"/>
      <c r="T622" s="189"/>
      <c r="U622" s="189"/>
    </row>
    <row r="623" spans="2:21" ht="14.1" customHeight="1">
      <c r="B623" s="183"/>
      <c r="C623" s="183"/>
      <c r="D623" s="184"/>
      <c r="E623" s="626"/>
      <c r="F623" s="185"/>
      <c r="G623" s="185"/>
      <c r="H623" s="9"/>
      <c r="I623" s="581"/>
      <c r="J623" s="456"/>
      <c r="K623" s="456"/>
      <c r="L623" s="456"/>
      <c r="M623" s="456"/>
      <c r="N623" s="186"/>
      <c r="O623" s="186"/>
      <c r="P623" s="187"/>
      <c r="Q623" s="187"/>
      <c r="R623" s="188"/>
      <c r="S623" s="188"/>
      <c r="T623" s="189"/>
      <c r="U623" s="189"/>
    </row>
    <row r="624" spans="2:21" ht="14.1" customHeight="1">
      <c r="B624" s="183"/>
      <c r="C624" s="183"/>
      <c r="D624" s="184"/>
      <c r="E624" s="626"/>
      <c r="F624" s="185"/>
      <c r="G624" s="185"/>
      <c r="H624" s="9"/>
      <c r="I624" s="581"/>
      <c r="J624" s="456"/>
      <c r="K624" s="456"/>
      <c r="L624" s="456"/>
      <c r="M624" s="456"/>
      <c r="N624" s="186"/>
      <c r="O624" s="186"/>
      <c r="P624" s="187"/>
      <c r="Q624" s="187"/>
      <c r="R624" s="188"/>
      <c r="S624" s="188"/>
      <c r="T624" s="189"/>
      <c r="U624" s="189"/>
    </row>
    <row r="625" spans="2:21" ht="14.1" customHeight="1">
      <c r="B625" s="183"/>
      <c r="C625" s="183"/>
      <c r="D625" s="184"/>
      <c r="E625" s="626"/>
      <c r="F625" s="185"/>
      <c r="G625" s="185"/>
      <c r="H625" s="9"/>
      <c r="I625" s="581"/>
      <c r="J625" s="456"/>
      <c r="K625" s="456"/>
      <c r="L625" s="456"/>
      <c r="M625" s="456"/>
      <c r="N625" s="186"/>
      <c r="O625" s="186"/>
      <c r="P625" s="187"/>
      <c r="Q625" s="187"/>
      <c r="R625" s="188"/>
      <c r="S625" s="188"/>
      <c r="T625" s="189"/>
      <c r="U625" s="189"/>
    </row>
    <row r="626" spans="2:21" ht="14.1" customHeight="1">
      <c r="B626" s="183"/>
      <c r="C626" s="183"/>
      <c r="D626" s="184"/>
      <c r="E626" s="626"/>
      <c r="F626" s="185"/>
      <c r="G626" s="185"/>
      <c r="H626" s="9"/>
      <c r="I626" s="581"/>
      <c r="J626" s="456"/>
      <c r="K626" s="456"/>
      <c r="L626" s="456"/>
      <c r="M626" s="456"/>
      <c r="N626" s="186"/>
      <c r="O626" s="186"/>
      <c r="P626" s="187"/>
      <c r="Q626" s="187"/>
      <c r="R626" s="188"/>
      <c r="S626" s="188"/>
      <c r="T626" s="189"/>
      <c r="U626" s="189"/>
    </row>
    <row r="627" spans="2:21" ht="14.1" customHeight="1">
      <c r="B627" s="183"/>
      <c r="C627" s="183"/>
      <c r="D627" s="184"/>
      <c r="E627" s="626"/>
      <c r="F627" s="185"/>
      <c r="G627" s="185"/>
      <c r="H627" s="9"/>
      <c r="I627" s="581"/>
      <c r="J627" s="456"/>
      <c r="K627" s="456"/>
      <c r="L627" s="456"/>
      <c r="M627" s="456"/>
      <c r="N627" s="186"/>
      <c r="O627" s="186"/>
      <c r="P627" s="187"/>
      <c r="Q627" s="187"/>
      <c r="R627" s="188"/>
      <c r="S627" s="188"/>
      <c r="T627" s="189"/>
      <c r="U627" s="189"/>
    </row>
    <row r="628" spans="2:21" ht="14.1" customHeight="1">
      <c r="B628" s="183"/>
      <c r="C628" s="183"/>
      <c r="D628" s="184"/>
      <c r="E628" s="626"/>
      <c r="F628" s="185"/>
      <c r="G628" s="185"/>
      <c r="H628" s="9"/>
      <c r="I628" s="581"/>
      <c r="J628" s="456"/>
      <c r="K628" s="456"/>
      <c r="L628" s="456"/>
      <c r="M628" s="456"/>
      <c r="N628" s="186"/>
      <c r="O628" s="186"/>
      <c r="P628" s="187"/>
      <c r="Q628" s="187"/>
      <c r="R628" s="188"/>
      <c r="S628" s="188"/>
      <c r="T628" s="189"/>
      <c r="U628" s="189"/>
    </row>
    <row r="629" spans="2:21" ht="14.1" customHeight="1">
      <c r="B629" s="183"/>
      <c r="C629" s="183"/>
      <c r="D629" s="184"/>
      <c r="E629" s="626"/>
      <c r="F629" s="185"/>
      <c r="G629" s="185"/>
      <c r="H629" s="9"/>
      <c r="I629" s="581"/>
      <c r="J629" s="456"/>
      <c r="K629" s="456"/>
      <c r="L629" s="456"/>
      <c r="M629" s="456"/>
      <c r="N629" s="186"/>
      <c r="O629" s="186"/>
      <c r="P629" s="187"/>
      <c r="Q629" s="187"/>
      <c r="R629" s="188"/>
      <c r="S629" s="188"/>
      <c r="T629" s="189"/>
      <c r="U629" s="189"/>
    </row>
    <row r="630" spans="2:21" ht="14.1" customHeight="1">
      <c r="B630" s="183"/>
      <c r="C630" s="183"/>
      <c r="D630" s="184"/>
      <c r="E630" s="626"/>
      <c r="F630" s="185"/>
      <c r="G630" s="185"/>
      <c r="H630" s="9"/>
      <c r="I630" s="581"/>
      <c r="J630" s="456"/>
      <c r="K630" s="456"/>
      <c r="L630" s="456"/>
      <c r="M630" s="456"/>
      <c r="N630" s="186"/>
      <c r="O630" s="186"/>
      <c r="P630" s="187"/>
      <c r="Q630" s="187"/>
      <c r="R630" s="188"/>
      <c r="S630" s="188"/>
      <c r="T630" s="189"/>
      <c r="U630" s="189"/>
    </row>
    <row r="631" spans="2:21" ht="14.1" customHeight="1">
      <c r="B631" s="183"/>
      <c r="C631" s="183"/>
      <c r="D631" s="184"/>
      <c r="E631" s="626"/>
      <c r="F631" s="185"/>
      <c r="G631" s="185"/>
      <c r="H631" s="9"/>
      <c r="I631" s="581"/>
      <c r="J631" s="456"/>
      <c r="K631" s="456"/>
      <c r="L631" s="456"/>
      <c r="M631" s="456"/>
      <c r="N631" s="186"/>
      <c r="O631" s="186"/>
      <c r="P631" s="187"/>
      <c r="Q631" s="187"/>
      <c r="R631" s="188"/>
      <c r="S631" s="188"/>
      <c r="T631" s="189"/>
      <c r="U631" s="189"/>
    </row>
    <row r="632" spans="2:21" ht="14.1" customHeight="1">
      <c r="B632" s="183"/>
      <c r="C632" s="183"/>
      <c r="D632" s="184"/>
      <c r="E632" s="626"/>
      <c r="F632" s="185"/>
      <c r="G632" s="185"/>
      <c r="H632" s="9"/>
      <c r="I632" s="581"/>
      <c r="J632" s="456"/>
      <c r="K632" s="456"/>
      <c r="L632" s="456"/>
      <c r="M632" s="456"/>
      <c r="N632" s="186"/>
      <c r="O632" s="186"/>
      <c r="P632" s="187"/>
      <c r="Q632" s="187"/>
      <c r="R632" s="188"/>
      <c r="S632" s="188"/>
      <c r="T632" s="189"/>
      <c r="U632" s="189"/>
    </row>
    <row r="633" spans="2:21" ht="14.1" customHeight="1">
      <c r="B633" s="183"/>
      <c r="C633" s="183"/>
      <c r="D633" s="184"/>
      <c r="E633" s="626"/>
      <c r="F633" s="185"/>
      <c r="G633" s="185"/>
      <c r="H633" s="9"/>
      <c r="I633" s="581"/>
      <c r="J633" s="456"/>
      <c r="K633" s="456"/>
      <c r="L633" s="456"/>
      <c r="M633" s="456"/>
      <c r="N633" s="186"/>
      <c r="O633" s="186"/>
      <c r="P633" s="187"/>
      <c r="Q633" s="187"/>
      <c r="R633" s="188"/>
      <c r="S633" s="188"/>
      <c r="T633" s="189"/>
      <c r="U633" s="189"/>
    </row>
    <row r="634" spans="2:21" ht="14.1" customHeight="1">
      <c r="B634" s="183"/>
      <c r="C634" s="183"/>
      <c r="D634" s="184"/>
      <c r="E634" s="626"/>
      <c r="F634" s="185"/>
      <c r="G634" s="185"/>
      <c r="H634" s="9"/>
      <c r="I634" s="581"/>
      <c r="J634" s="456"/>
      <c r="K634" s="456"/>
      <c r="L634" s="456"/>
      <c r="M634" s="456"/>
      <c r="N634" s="186"/>
      <c r="O634" s="186"/>
      <c r="P634" s="187"/>
      <c r="Q634" s="187"/>
      <c r="R634" s="188"/>
      <c r="S634" s="188"/>
      <c r="T634" s="189"/>
      <c r="U634" s="189"/>
    </row>
    <row r="635" spans="2:21" ht="14.1" customHeight="1">
      <c r="B635" s="183"/>
      <c r="C635" s="183"/>
      <c r="D635" s="184"/>
      <c r="E635" s="626"/>
      <c r="F635" s="185"/>
      <c r="G635" s="185"/>
      <c r="H635" s="9"/>
      <c r="I635" s="581"/>
      <c r="J635" s="456"/>
      <c r="K635" s="456"/>
      <c r="L635" s="456"/>
      <c r="M635" s="456"/>
      <c r="N635" s="186"/>
      <c r="O635" s="186"/>
      <c r="P635" s="187"/>
      <c r="Q635" s="187"/>
      <c r="R635" s="188"/>
      <c r="S635" s="188"/>
      <c r="T635" s="189"/>
      <c r="U635" s="189"/>
    </row>
    <row r="636" spans="2:21" ht="14.1" customHeight="1">
      <c r="B636" s="183"/>
      <c r="C636" s="183"/>
      <c r="D636" s="184"/>
      <c r="E636" s="626"/>
      <c r="F636" s="185"/>
      <c r="G636" s="185"/>
      <c r="H636" s="9"/>
      <c r="I636" s="581"/>
      <c r="J636" s="456"/>
      <c r="K636" s="456"/>
      <c r="L636" s="456"/>
      <c r="M636" s="456"/>
      <c r="N636" s="186"/>
      <c r="O636" s="186"/>
      <c r="P636" s="187"/>
      <c r="Q636" s="187"/>
      <c r="R636" s="188"/>
      <c r="S636" s="188"/>
      <c r="T636" s="189"/>
      <c r="U636" s="189"/>
    </row>
    <row r="637" spans="2:21" ht="14.1" customHeight="1">
      <c r="B637" s="183"/>
      <c r="C637" s="183"/>
      <c r="D637" s="184"/>
      <c r="E637" s="626"/>
      <c r="F637" s="185"/>
      <c r="G637" s="185"/>
      <c r="H637" s="9"/>
      <c r="I637" s="581"/>
      <c r="J637" s="456"/>
      <c r="K637" s="456"/>
      <c r="L637" s="456"/>
      <c r="M637" s="456"/>
      <c r="N637" s="186"/>
      <c r="O637" s="186"/>
      <c r="P637" s="187"/>
      <c r="Q637" s="187"/>
      <c r="R637" s="188"/>
      <c r="S637" s="188"/>
      <c r="T637" s="189"/>
      <c r="U637" s="189"/>
    </row>
    <row r="638" spans="2:21" ht="14.1" customHeight="1">
      <c r="B638" s="183"/>
      <c r="C638" s="183"/>
      <c r="D638" s="184"/>
      <c r="E638" s="626"/>
      <c r="F638" s="185"/>
      <c r="G638" s="185"/>
      <c r="H638" s="9"/>
      <c r="I638" s="581"/>
      <c r="J638" s="456"/>
      <c r="K638" s="456"/>
      <c r="L638" s="456"/>
      <c r="M638" s="456"/>
      <c r="N638" s="186"/>
      <c r="O638" s="186"/>
      <c r="P638" s="187"/>
      <c r="Q638" s="187"/>
      <c r="R638" s="188"/>
      <c r="S638" s="188"/>
      <c r="T638" s="189"/>
      <c r="U638" s="189"/>
    </row>
    <row r="639" spans="2:21" ht="14.1" customHeight="1">
      <c r="B639" s="183"/>
      <c r="C639" s="183"/>
      <c r="D639" s="184"/>
      <c r="E639" s="626"/>
      <c r="F639" s="185"/>
      <c r="G639" s="185"/>
      <c r="H639" s="9"/>
      <c r="I639" s="581"/>
      <c r="J639" s="456"/>
      <c r="K639" s="456"/>
      <c r="L639" s="456"/>
      <c r="M639" s="456"/>
      <c r="N639" s="186"/>
      <c r="O639" s="186"/>
      <c r="P639" s="187"/>
      <c r="Q639" s="187"/>
      <c r="R639" s="188"/>
      <c r="S639" s="188"/>
      <c r="T639" s="189"/>
      <c r="U639" s="189"/>
    </row>
    <row r="640" spans="2:21" ht="14.1" customHeight="1">
      <c r="B640" s="183"/>
      <c r="C640" s="183"/>
      <c r="D640" s="184"/>
      <c r="E640" s="626"/>
      <c r="F640" s="185"/>
      <c r="G640" s="185"/>
      <c r="H640" s="9"/>
      <c r="I640" s="581"/>
      <c r="J640" s="456"/>
      <c r="K640" s="456"/>
      <c r="L640" s="456"/>
      <c r="M640" s="456"/>
      <c r="N640" s="186"/>
      <c r="O640" s="186"/>
      <c r="P640" s="187"/>
      <c r="Q640" s="187"/>
      <c r="R640" s="188"/>
      <c r="S640" s="188"/>
      <c r="T640" s="189"/>
      <c r="U640" s="189"/>
    </row>
    <row r="641" spans="2:21" ht="14.1" customHeight="1">
      <c r="B641" s="183"/>
      <c r="C641" s="183"/>
      <c r="D641" s="184"/>
      <c r="E641" s="626"/>
      <c r="F641" s="185"/>
      <c r="G641" s="185"/>
      <c r="H641" s="9"/>
      <c r="I641" s="581"/>
      <c r="J641" s="456"/>
      <c r="K641" s="456"/>
      <c r="L641" s="456"/>
      <c r="M641" s="456"/>
      <c r="N641" s="186"/>
      <c r="O641" s="186"/>
      <c r="P641" s="187"/>
      <c r="Q641" s="187"/>
      <c r="R641" s="188"/>
      <c r="S641" s="188"/>
      <c r="T641" s="189"/>
      <c r="U641" s="189"/>
    </row>
    <row r="642" spans="2:21" ht="14.1" customHeight="1">
      <c r="B642" s="183"/>
      <c r="C642" s="183"/>
      <c r="D642" s="184"/>
      <c r="E642" s="626"/>
      <c r="F642" s="185"/>
      <c r="G642" s="185"/>
      <c r="H642" s="9"/>
      <c r="I642" s="581"/>
      <c r="J642" s="456"/>
      <c r="K642" s="456"/>
      <c r="L642" s="456"/>
      <c r="M642" s="456"/>
      <c r="N642" s="186"/>
      <c r="O642" s="186"/>
      <c r="P642" s="187"/>
      <c r="Q642" s="187"/>
      <c r="R642" s="188"/>
      <c r="S642" s="188"/>
      <c r="T642" s="189"/>
      <c r="U642" s="189"/>
    </row>
    <row r="643" spans="2:21" ht="14.1" customHeight="1">
      <c r="B643" s="183"/>
      <c r="C643" s="183"/>
      <c r="D643" s="184"/>
      <c r="E643" s="626"/>
      <c r="F643" s="185"/>
      <c r="G643" s="185"/>
      <c r="H643" s="9"/>
      <c r="I643" s="581"/>
      <c r="J643" s="456"/>
      <c r="K643" s="456"/>
      <c r="L643" s="456"/>
      <c r="M643" s="456"/>
      <c r="N643" s="186"/>
      <c r="O643" s="186"/>
      <c r="P643" s="187"/>
      <c r="Q643" s="187"/>
      <c r="R643" s="188"/>
      <c r="S643" s="188"/>
      <c r="T643" s="189"/>
      <c r="U643" s="189"/>
    </row>
    <row r="644" spans="2:21" ht="14.1" customHeight="1">
      <c r="B644" s="183"/>
      <c r="C644" s="183"/>
      <c r="D644" s="184"/>
      <c r="E644" s="626"/>
      <c r="F644" s="185"/>
      <c r="G644" s="185"/>
      <c r="H644" s="9"/>
      <c r="I644" s="581"/>
      <c r="J644" s="456"/>
      <c r="K644" s="456"/>
      <c r="L644" s="456"/>
      <c r="M644" s="456"/>
      <c r="N644" s="186"/>
      <c r="O644" s="186"/>
      <c r="P644" s="187"/>
      <c r="Q644" s="187"/>
      <c r="R644" s="188"/>
      <c r="S644" s="188"/>
      <c r="T644" s="189"/>
      <c r="U644" s="189"/>
    </row>
    <row r="645" spans="2:21" ht="14.1" customHeight="1">
      <c r="B645" s="183"/>
      <c r="C645" s="183"/>
      <c r="D645" s="184"/>
      <c r="E645" s="626"/>
      <c r="F645" s="185"/>
      <c r="G645" s="185"/>
      <c r="H645" s="9"/>
      <c r="I645" s="581"/>
      <c r="J645" s="456"/>
      <c r="K645" s="456"/>
      <c r="L645" s="456"/>
      <c r="M645" s="456"/>
      <c r="N645" s="186"/>
      <c r="O645" s="186"/>
      <c r="P645" s="187"/>
      <c r="Q645" s="187"/>
      <c r="R645" s="188"/>
      <c r="S645" s="188"/>
      <c r="T645" s="189"/>
      <c r="U645" s="189"/>
    </row>
    <row r="646" spans="2:21" ht="14.1" customHeight="1">
      <c r="B646" s="183"/>
      <c r="C646" s="183"/>
      <c r="D646" s="184"/>
      <c r="E646" s="626"/>
      <c r="F646" s="185"/>
      <c r="G646" s="185"/>
      <c r="H646" s="9"/>
      <c r="I646" s="581"/>
      <c r="J646" s="456"/>
      <c r="K646" s="456"/>
      <c r="L646" s="456"/>
      <c r="M646" s="456"/>
      <c r="N646" s="186"/>
      <c r="O646" s="186"/>
      <c r="P646" s="187"/>
      <c r="Q646" s="187"/>
      <c r="R646" s="188"/>
      <c r="S646" s="188"/>
      <c r="T646" s="189"/>
      <c r="U646" s="189"/>
    </row>
    <row r="647" spans="2:21" ht="14.1" customHeight="1">
      <c r="B647" s="183"/>
      <c r="C647" s="183"/>
      <c r="D647" s="184"/>
      <c r="E647" s="626"/>
      <c r="F647" s="185"/>
      <c r="G647" s="185"/>
      <c r="H647" s="9"/>
      <c r="I647" s="581"/>
      <c r="J647" s="456"/>
      <c r="K647" s="456"/>
      <c r="L647" s="456"/>
      <c r="M647" s="456"/>
      <c r="N647" s="186"/>
      <c r="O647" s="186"/>
      <c r="P647" s="187"/>
      <c r="Q647" s="187"/>
      <c r="R647" s="188"/>
      <c r="S647" s="188"/>
      <c r="T647" s="189"/>
      <c r="U647" s="189"/>
    </row>
    <row r="648" spans="2:21" ht="14.1" customHeight="1">
      <c r="B648" s="183"/>
      <c r="C648" s="183"/>
      <c r="D648" s="184"/>
      <c r="E648" s="626"/>
      <c r="F648" s="185"/>
      <c r="G648" s="185"/>
      <c r="H648" s="9"/>
      <c r="I648" s="581"/>
      <c r="J648" s="456"/>
      <c r="K648" s="456"/>
      <c r="L648" s="456"/>
      <c r="M648" s="456"/>
      <c r="N648" s="186"/>
      <c r="O648" s="186"/>
      <c r="P648" s="187"/>
      <c r="Q648" s="187"/>
      <c r="R648" s="188"/>
      <c r="S648" s="188"/>
      <c r="T648" s="189"/>
      <c r="U648" s="189"/>
    </row>
    <row r="649" spans="2:21" ht="14.1" customHeight="1">
      <c r="B649" s="183"/>
      <c r="C649" s="183"/>
      <c r="D649" s="184"/>
      <c r="E649" s="626"/>
      <c r="F649" s="185"/>
      <c r="G649" s="185"/>
      <c r="H649" s="9"/>
      <c r="I649" s="581"/>
      <c r="J649" s="456"/>
      <c r="K649" s="456"/>
      <c r="L649" s="456"/>
      <c r="M649" s="456"/>
      <c r="N649" s="186"/>
      <c r="O649" s="186"/>
      <c r="P649" s="187"/>
      <c r="Q649" s="187"/>
      <c r="R649" s="188"/>
      <c r="S649" s="188"/>
      <c r="T649" s="189"/>
      <c r="U649" s="189"/>
    </row>
    <row r="650" spans="2:21" ht="14.1" customHeight="1">
      <c r="B650" s="183"/>
      <c r="C650" s="183"/>
      <c r="D650" s="184"/>
      <c r="E650" s="626"/>
      <c r="F650" s="185"/>
      <c r="G650" s="185"/>
      <c r="H650" s="9"/>
      <c r="I650" s="581"/>
      <c r="J650" s="456"/>
      <c r="K650" s="456"/>
      <c r="L650" s="456"/>
      <c r="M650" s="456"/>
      <c r="N650" s="186"/>
      <c r="O650" s="186"/>
      <c r="P650" s="187"/>
      <c r="Q650" s="187"/>
      <c r="R650" s="188"/>
      <c r="S650" s="188"/>
      <c r="T650" s="189"/>
      <c r="U650" s="189"/>
    </row>
    <row r="651" spans="2:21" ht="14.1" customHeight="1">
      <c r="B651" s="183"/>
      <c r="C651" s="183"/>
      <c r="D651" s="184"/>
      <c r="E651" s="626"/>
      <c r="F651" s="185"/>
      <c r="G651" s="185"/>
      <c r="H651" s="9"/>
      <c r="I651" s="581"/>
      <c r="J651" s="456"/>
      <c r="K651" s="456"/>
      <c r="L651" s="456"/>
      <c r="M651" s="456"/>
      <c r="N651" s="186"/>
      <c r="O651" s="186"/>
      <c r="P651" s="187"/>
      <c r="Q651" s="187"/>
      <c r="R651" s="188"/>
      <c r="S651" s="188"/>
      <c r="T651" s="189"/>
      <c r="U651" s="189"/>
    </row>
    <row r="652" spans="2:21" ht="14.1" customHeight="1">
      <c r="B652" s="183"/>
      <c r="C652" s="183"/>
      <c r="D652" s="184"/>
      <c r="E652" s="626"/>
      <c r="F652" s="185"/>
      <c r="G652" s="185"/>
      <c r="H652" s="9"/>
      <c r="I652" s="581"/>
      <c r="J652" s="456"/>
      <c r="K652" s="456"/>
      <c r="L652" s="456"/>
      <c r="M652" s="456"/>
      <c r="N652" s="186"/>
      <c r="O652" s="186"/>
      <c r="P652" s="187"/>
      <c r="Q652" s="187"/>
      <c r="R652" s="188"/>
      <c r="S652" s="188"/>
      <c r="T652" s="189"/>
      <c r="U652" s="189"/>
    </row>
    <row r="653" spans="2:21" ht="14.1" customHeight="1">
      <c r="B653" s="183"/>
      <c r="C653" s="183"/>
      <c r="D653" s="184"/>
      <c r="E653" s="626"/>
      <c r="F653" s="185"/>
      <c r="G653" s="185"/>
      <c r="H653" s="9"/>
      <c r="I653" s="581"/>
      <c r="J653" s="456"/>
      <c r="K653" s="456"/>
      <c r="L653" s="456"/>
      <c r="M653" s="456"/>
      <c r="N653" s="186"/>
      <c r="O653" s="186"/>
      <c r="P653" s="187"/>
      <c r="Q653" s="187"/>
      <c r="R653" s="188"/>
      <c r="S653" s="188"/>
      <c r="T653" s="189"/>
      <c r="U653" s="189"/>
    </row>
    <row r="654" spans="2:21" ht="14.1" customHeight="1">
      <c r="B654" s="183"/>
      <c r="C654" s="183"/>
      <c r="D654" s="184"/>
      <c r="E654" s="626"/>
      <c r="F654" s="185"/>
      <c r="G654" s="185"/>
      <c r="H654" s="9"/>
      <c r="I654" s="581"/>
      <c r="J654" s="456"/>
      <c r="K654" s="456"/>
      <c r="L654" s="456"/>
      <c r="M654" s="456"/>
      <c r="N654" s="186"/>
      <c r="O654" s="186"/>
      <c r="P654" s="187"/>
      <c r="Q654" s="187"/>
      <c r="R654" s="188"/>
      <c r="S654" s="188"/>
      <c r="T654" s="189"/>
      <c r="U654" s="189"/>
    </row>
    <row r="655" spans="2:21" ht="14.1" customHeight="1">
      <c r="B655" s="183"/>
      <c r="C655" s="183"/>
      <c r="D655" s="184"/>
      <c r="E655" s="626"/>
      <c r="F655" s="185"/>
      <c r="G655" s="185"/>
      <c r="H655" s="9"/>
      <c r="I655" s="581"/>
      <c r="J655" s="456"/>
      <c r="K655" s="456"/>
      <c r="L655" s="456"/>
      <c r="M655" s="456"/>
      <c r="N655" s="186"/>
      <c r="O655" s="186"/>
      <c r="P655" s="187"/>
      <c r="Q655" s="187"/>
      <c r="R655" s="188"/>
      <c r="S655" s="188"/>
      <c r="T655" s="189"/>
      <c r="U655" s="189"/>
    </row>
    <row r="656" spans="2:21" ht="14.1" customHeight="1">
      <c r="B656" s="183"/>
      <c r="C656" s="183"/>
      <c r="D656" s="184"/>
      <c r="E656" s="626"/>
      <c r="F656" s="185"/>
      <c r="G656" s="185"/>
      <c r="H656" s="9"/>
      <c r="I656" s="581"/>
      <c r="J656" s="456"/>
      <c r="K656" s="456"/>
      <c r="L656" s="456"/>
      <c r="M656" s="456"/>
      <c r="N656" s="186"/>
      <c r="O656" s="186"/>
      <c r="P656" s="187"/>
      <c r="Q656" s="187"/>
      <c r="R656" s="188"/>
      <c r="S656" s="188"/>
      <c r="T656" s="189"/>
      <c r="U656" s="189"/>
    </row>
    <row r="657" spans="2:21" ht="14.1" customHeight="1">
      <c r="B657" s="183"/>
      <c r="C657" s="183"/>
      <c r="D657" s="184"/>
      <c r="E657" s="626"/>
      <c r="F657" s="185"/>
      <c r="G657" s="185"/>
      <c r="H657" s="9"/>
      <c r="I657" s="581"/>
      <c r="J657" s="456"/>
      <c r="K657" s="456"/>
      <c r="L657" s="456"/>
      <c r="M657" s="456"/>
      <c r="N657" s="186"/>
      <c r="O657" s="186"/>
      <c r="P657" s="187"/>
      <c r="Q657" s="187"/>
      <c r="R657" s="188"/>
      <c r="S657" s="188"/>
      <c r="T657" s="189"/>
      <c r="U657" s="189"/>
    </row>
    <row r="658" spans="2:21" ht="14.1" customHeight="1">
      <c r="B658" s="183"/>
      <c r="C658" s="183"/>
      <c r="D658" s="184"/>
      <c r="E658" s="626"/>
      <c r="F658" s="185"/>
      <c r="G658" s="185"/>
      <c r="H658" s="9"/>
      <c r="I658" s="581"/>
      <c r="J658" s="456"/>
      <c r="K658" s="456"/>
      <c r="L658" s="456"/>
      <c r="M658" s="456"/>
      <c r="N658" s="186"/>
      <c r="O658" s="186"/>
      <c r="P658" s="187"/>
      <c r="Q658" s="187"/>
      <c r="R658" s="188"/>
      <c r="S658" s="188"/>
      <c r="T658" s="189"/>
      <c r="U658" s="189"/>
    </row>
    <row r="659" spans="2:21" ht="14.1" customHeight="1">
      <c r="B659" s="183"/>
      <c r="C659" s="183"/>
      <c r="D659" s="184"/>
      <c r="E659" s="626"/>
      <c r="F659" s="185"/>
      <c r="G659" s="185"/>
      <c r="H659" s="9"/>
      <c r="I659" s="581"/>
      <c r="J659" s="456"/>
      <c r="K659" s="456"/>
      <c r="L659" s="456"/>
      <c r="M659" s="456"/>
      <c r="N659" s="186"/>
      <c r="O659" s="186"/>
      <c r="P659" s="187"/>
      <c r="Q659" s="187"/>
      <c r="R659" s="188"/>
      <c r="S659" s="188"/>
      <c r="T659" s="189"/>
      <c r="U659" s="189"/>
    </row>
    <row r="660" spans="2:21" ht="14.1" customHeight="1">
      <c r="B660" s="183"/>
      <c r="C660" s="183"/>
      <c r="D660" s="184"/>
      <c r="E660" s="626"/>
      <c r="F660" s="185"/>
      <c r="G660" s="185"/>
      <c r="H660" s="9"/>
      <c r="I660" s="581"/>
      <c r="J660" s="456"/>
      <c r="K660" s="456"/>
      <c r="L660" s="456"/>
      <c r="M660" s="456"/>
      <c r="N660" s="186"/>
      <c r="O660" s="186"/>
      <c r="P660" s="187"/>
      <c r="Q660" s="187"/>
      <c r="R660" s="188"/>
      <c r="S660" s="188"/>
      <c r="T660" s="189"/>
      <c r="U660" s="189"/>
    </row>
    <row r="661" spans="2:21" ht="14.1" customHeight="1">
      <c r="B661" s="183"/>
      <c r="C661" s="183"/>
      <c r="D661" s="184"/>
      <c r="E661" s="626"/>
      <c r="F661" s="185"/>
      <c r="G661" s="185"/>
      <c r="H661" s="9"/>
      <c r="I661" s="581"/>
      <c r="J661" s="456"/>
      <c r="K661" s="456"/>
      <c r="L661" s="456"/>
      <c r="M661" s="456"/>
      <c r="N661" s="186"/>
      <c r="O661" s="186"/>
      <c r="P661" s="187"/>
      <c r="Q661" s="187"/>
      <c r="R661" s="188"/>
      <c r="S661" s="188"/>
      <c r="T661" s="189"/>
      <c r="U661" s="189"/>
    </row>
    <row r="662" spans="2:21" ht="14.1" customHeight="1">
      <c r="B662" s="183"/>
      <c r="C662" s="183"/>
      <c r="D662" s="184"/>
      <c r="E662" s="626"/>
      <c r="F662" s="185"/>
      <c r="G662" s="185"/>
      <c r="H662" s="9"/>
      <c r="I662" s="581"/>
      <c r="J662" s="456"/>
      <c r="K662" s="456"/>
      <c r="L662" s="456"/>
      <c r="M662" s="456"/>
      <c r="N662" s="186"/>
      <c r="O662" s="186"/>
      <c r="P662" s="187"/>
      <c r="Q662" s="187"/>
      <c r="R662" s="188"/>
      <c r="S662" s="188"/>
      <c r="T662" s="189"/>
      <c r="U662" s="189"/>
    </row>
    <row r="663" spans="2:21" ht="14.1" customHeight="1">
      <c r="B663" s="183"/>
      <c r="C663" s="183"/>
      <c r="D663" s="184"/>
      <c r="E663" s="626"/>
      <c r="F663" s="185"/>
      <c r="G663" s="185"/>
      <c r="H663" s="9"/>
      <c r="I663" s="581"/>
      <c r="J663" s="456"/>
      <c r="K663" s="456"/>
      <c r="L663" s="456"/>
      <c r="M663" s="456"/>
      <c r="N663" s="186"/>
      <c r="O663" s="186"/>
      <c r="P663" s="187"/>
      <c r="Q663" s="187"/>
      <c r="R663" s="188"/>
      <c r="S663" s="188"/>
      <c r="T663" s="189"/>
      <c r="U663" s="189"/>
    </row>
    <row r="664" spans="2:21" ht="14.1" customHeight="1">
      <c r="B664" s="183"/>
      <c r="C664" s="183"/>
      <c r="D664" s="184"/>
      <c r="E664" s="626"/>
      <c r="F664" s="185"/>
      <c r="G664" s="185"/>
      <c r="H664" s="9"/>
      <c r="I664" s="581"/>
      <c r="J664" s="456"/>
      <c r="K664" s="456"/>
      <c r="L664" s="456"/>
      <c r="M664" s="456"/>
      <c r="N664" s="186"/>
      <c r="O664" s="186"/>
      <c r="P664" s="187"/>
      <c r="Q664" s="187"/>
      <c r="R664" s="188"/>
      <c r="S664" s="188"/>
      <c r="T664" s="189"/>
      <c r="U664" s="189"/>
    </row>
    <row r="665" spans="2:21" ht="14.1" customHeight="1">
      <c r="B665" s="183"/>
      <c r="C665" s="183"/>
      <c r="D665" s="184"/>
      <c r="E665" s="626"/>
      <c r="F665" s="185"/>
      <c r="G665" s="185"/>
      <c r="H665" s="9"/>
      <c r="I665" s="581"/>
      <c r="J665" s="456"/>
      <c r="K665" s="456"/>
      <c r="L665" s="456"/>
      <c r="M665" s="456"/>
      <c r="N665" s="186"/>
      <c r="O665" s="186"/>
      <c r="P665" s="187"/>
      <c r="Q665" s="187"/>
      <c r="R665" s="188"/>
      <c r="S665" s="188"/>
      <c r="T665" s="189"/>
      <c r="U665" s="189"/>
    </row>
    <row r="666" spans="2:21" ht="14.1" customHeight="1">
      <c r="B666" s="183"/>
      <c r="C666" s="183"/>
      <c r="D666" s="184"/>
      <c r="E666" s="626"/>
      <c r="F666" s="185"/>
      <c r="G666" s="185"/>
      <c r="H666" s="9"/>
      <c r="I666" s="581"/>
      <c r="J666" s="456"/>
      <c r="K666" s="456"/>
      <c r="L666" s="456"/>
      <c r="M666" s="456"/>
      <c r="N666" s="186"/>
      <c r="O666" s="186"/>
      <c r="P666" s="187"/>
      <c r="Q666" s="187"/>
      <c r="R666" s="188"/>
      <c r="S666" s="188"/>
      <c r="T666" s="189"/>
      <c r="U666" s="189"/>
    </row>
    <row r="667" spans="2:21" ht="14.1" customHeight="1">
      <c r="B667" s="183"/>
      <c r="C667" s="183"/>
      <c r="D667" s="184"/>
      <c r="E667" s="626"/>
      <c r="F667" s="185"/>
      <c r="G667" s="185"/>
      <c r="H667" s="9"/>
      <c r="I667" s="581"/>
      <c r="J667" s="456"/>
      <c r="K667" s="456"/>
      <c r="L667" s="456"/>
      <c r="M667" s="456"/>
      <c r="N667" s="186"/>
      <c r="O667" s="186"/>
      <c r="P667" s="187"/>
      <c r="Q667" s="187"/>
      <c r="R667" s="188"/>
      <c r="S667" s="188"/>
      <c r="T667" s="189"/>
      <c r="U667" s="189"/>
    </row>
    <row r="668" spans="2:21" ht="14.1" customHeight="1">
      <c r="B668" s="183"/>
      <c r="C668" s="183"/>
      <c r="D668" s="184"/>
      <c r="E668" s="626"/>
      <c r="F668" s="185"/>
      <c r="G668" s="185"/>
      <c r="H668" s="9"/>
      <c r="I668" s="581"/>
      <c r="J668" s="456"/>
      <c r="K668" s="456"/>
      <c r="L668" s="456"/>
      <c r="M668" s="456"/>
      <c r="N668" s="186"/>
      <c r="O668" s="186"/>
      <c r="P668" s="187"/>
      <c r="Q668" s="187"/>
      <c r="R668" s="188"/>
      <c r="S668" s="188"/>
      <c r="T668" s="189"/>
      <c r="U668" s="189"/>
    </row>
    <row r="669" spans="2:21" ht="14.1" customHeight="1">
      <c r="B669" s="183"/>
      <c r="C669" s="183"/>
      <c r="D669" s="184"/>
      <c r="E669" s="626"/>
      <c r="F669" s="185"/>
      <c r="G669" s="185"/>
      <c r="H669" s="9"/>
      <c r="I669" s="581"/>
      <c r="J669" s="456"/>
      <c r="K669" s="456"/>
      <c r="L669" s="456"/>
      <c r="M669" s="456"/>
      <c r="N669" s="186"/>
      <c r="O669" s="186"/>
      <c r="P669" s="187"/>
      <c r="Q669" s="187"/>
      <c r="R669" s="188"/>
      <c r="S669" s="188"/>
      <c r="T669" s="189"/>
      <c r="U669" s="189"/>
    </row>
    <row r="670" spans="2:21" ht="14.1" customHeight="1">
      <c r="B670" s="183"/>
      <c r="C670" s="183"/>
      <c r="D670" s="184"/>
      <c r="E670" s="626"/>
      <c r="F670" s="185"/>
      <c r="G670" s="185"/>
      <c r="H670" s="9"/>
      <c r="I670" s="581"/>
      <c r="J670" s="456"/>
      <c r="K670" s="456"/>
      <c r="L670" s="456"/>
      <c r="M670" s="456"/>
      <c r="N670" s="186"/>
      <c r="O670" s="186"/>
      <c r="P670" s="187"/>
      <c r="Q670" s="187"/>
      <c r="R670" s="188"/>
      <c r="S670" s="188"/>
      <c r="T670" s="189"/>
      <c r="U670" s="189"/>
    </row>
    <row r="671" spans="2:21" ht="14.1" customHeight="1">
      <c r="B671" s="183"/>
      <c r="C671" s="183"/>
      <c r="D671" s="184"/>
      <c r="E671" s="626"/>
      <c r="F671" s="185"/>
      <c r="G671" s="185"/>
      <c r="H671" s="9"/>
      <c r="I671" s="581"/>
      <c r="J671" s="456"/>
      <c r="K671" s="456"/>
      <c r="L671" s="456"/>
      <c r="M671" s="456"/>
      <c r="N671" s="186"/>
      <c r="O671" s="186"/>
      <c r="P671" s="187"/>
      <c r="Q671" s="187"/>
      <c r="R671" s="188"/>
      <c r="S671" s="188"/>
      <c r="T671" s="189"/>
      <c r="U671" s="189"/>
    </row>
    <row r="672" spans="2:21" ht="14.1" customHeight="1">
      <c r="B672" s="183"/>
      <c r="C672" s="183"/>
      <c r="D672" s="184"/>
      <c r="E672" s="626"/>
      <c r="F672" s="185"/>
      <c r="G672" s="185"/>
      <c r="H672" s="9"/>
      <c r="I672" s="581"/>
      <c r="J672" s="456"/>
      <c r="K672" s="456"/>
      <c r="L672" s="456"/>
      <c r="M672" s="456"/>
      <c r="N672" s="186"/>
      <c r="O672" s="186"/>
      <c r="P672" s="187"/>
      <c r="Q672" s="187"/>
      <c r="R672" s="188"/>
      <c r="S672" s="188"/>
      <c r="T672" s="189"/>
      <c r="U672" s="189"/>
    </row>
    <row r="673" spans="2:21" ht="14.1" customHeight="1">
      <c r="B673" s="183"/>
      <c r="C673" s="183"/>
      <c r="D673" s="184"/>
      <c r="E673" s="626"/>
      <c r="F673" s="185"/>
      <c r="G673" s="185"/>
      <c r="H673" s="9"/>
      <c r="I673" s="581"/>
      <c r="J673" s="456"/>
      <c r="K673" s="456"/>
      <c r="L673" s="456"/>
      <c r="M673" s="456"/>
      <c r="N673" s="186"/>
      <c r="O673" s="186"/>
      <c r="P673" s="187"/>
      <c r="Q673" s="187"/>
      <c r="R673" s="188"/>
      <c r="S673" s="188"/>
      <c r="T673" s="189"/>
      <c r="U673" s="189"/>
    </row>
    <row r="674" spans="2:21" ht="14.1" customHeight="1">
      <c r="B674" s="183"/>
      <c r="C674" s="183"/>
      <c r="D674" s="184"/>
      <c r="E674" s="626"/>
      <c r="F674" s="185"/>
      <c r="G674" s="185"/>
      <c r="H674" s="9"/>
      <c r="I674" s="581"/>
      <c r="J674" s="456"/>
      <c r="K674" s="456"/>
      <c r="L674" s="456"/>
      <c r="M674" s="456"/>
      <c r="N674" s="186"/>
      <c r="O674" s="186"/>
      <c r="P674" s="187"/>
      <c r="Q674" s="187"/>
      <c r="R674" s="188"/>
      <c r="S674" s="188"/>
      <c r="T674" s="189"/>
      <c r="U674" s="189"/>
    </row>
    <row r="675" spans="2:21" ht="14.1" customHeight="1">
      <c r="B675" s="183"/>
      <c r="C675" s="183"/>
      <c r="D675" s="184"/>
      <c r="E675" s="626"/>
      <c r="F675" s="185"/>
      <c r="G675" s="185"/>
      <c r="H675" s="9"/>
      <c r="I675" s="581"/>
      <c r="J675" s="456"/>
      <c r="K675" s="456"/>
      <c r="L675" s="456"/>
      <c r="M675" s="456"/>
      <c r="N675" s="186"/>
      <c r="O675" s="186"/>
      <c r="P675" s="187"/>
      <c r="Q675" s="187"/>
      <c r="R675" s="188"/>
      <c r="S675" s="188"/>
      <c r="T675" s="189"/>
      <c r="U675" s="189"/>
    </row>
    <row r="676" spans="2:21" ht="14.1" customHeight="1">
      <c r="B676" s="183"/>
      <c r="C676" s="183"/>
      <c r="D676" s="184"/>
      <c r="E676" s="626"/>
      <c r="F676" s="185"/>
      <c r="G676" s="185"/>
      <c r="H676" s="9"/>
      <c r="I676" s="581"/>
      <c r="J676" s="456"/>
      <c r="K676" s="456"/>
      <c r="L676" s="456"/>
      <c r="M676" s="456"/>
      <c r="N676" s="186"/>
      <c r="O676" s="186"/>
      <c r="P676" s="187"/>
      <c r="Q676" s="187"/>
      <c r="R676" s="188"/>
      <c r="S676" s="188"/>
      <c r="T676" s="189"/>
      <c r="U676" s="189"/>
    </row>
    <row r="677" spans="2:21" ht="14.1" customHeight="1">
      <c r="B677" s="183"/>
      <c r="C677" s="183"/>
      <c r="D677" s="184"/>
      <c r="E677" s="626"/>
      <c r="F677" s="185"/>
      <c r="G677" s="185"/>
      <c r="H677" s="9"/>
      <c r="I677" s="581"/>
      <c r="J677" s="456"/>
      <c r="K677" s="456"/>
      <c r="L677" s="456"/>
      <c r="M677" s="456"/>
      <c r="N677" s="186"/>
      <c r="O677" s="186"/>
      <c r="P677" s="187"/>
      <c r="Q677" s="187"/>
      <c r="R677" s="188"/>
      <c r="S677" s="188"/>
      <c r="T677" s="189"/>
      <c r="U677" s="189"/>
    </row>
    <row r="678" spans="2:21" ht="14.1" customHeight="1">
      <c r="B678" s="183"/>
      <c r="C678" s="183"/>
      <c r="D678" s="184"/>
      <c r="E678" s="626"/>
      <c r="F678" s="185"/>
      <c r="G678" s="185"/>
      <c r="H678" s="9"/>
      <c r="I678" s="581"/>
      <c r="J678" s="456"/>
      <c r="K678" s="456"/>
      <c r="L678" s="456"/>
      <c r="M678" s="456"/>
      <c r="N678" s="186"/>
      <c r="O678" s="186"/>
      <c r="P678" s="187"/>
      <c r="Q678" s="187"/>
      <c r="R678" s="188"/>
      <c r="S678" s="188"/>
      <c r="T678" s="189"/>
      <c r="U678" s="189"/>
    </row>
    <row r="679" spans="2:21" ht="14.1" customHeight="1">
      <c r="B679" s="183"/>
      <c r="C679" s="183"/>
      <c r="D679" s="184"/>
      <c r="E679" s="626"/>
      <c r="F679" s="185"/>
      <c r="G679" s="185"/>
      <c r="H679" s="9"/>
      <c r="I679" s="581"/>
      <c r="J679" s="456"/>
      <c r="K679" s="456"/>
      <c r="L679" s="456"/>
      <c r="M679" s="456"/>
      <c r="N679" s="186"/>
      <c r="O679" s="186"/>
      <c r="P679" s="187"/>
      <c r="Q679" s="187"/>
      <c r="R679" s="188"/>
      <c r="S679" s="188"/>
      <c r="T679" s="189"/>
      <c r="U679" s="189"/>
    </row>
    <row r="680" spans="2:21" ht="14.1" customHeight="1">
      <c r="B680" s="183"/>
      <c r="C680" s="183"/>
      <c r="D680" s="184"/>
      <c r="E680" s="626"/>
      <c r="F680" s="185"/>
      <c r="G680" s="185"/>
      <c r="H680" s="9"/>
      <c r="I680" s="581"/>
      <c r="J680" s="456"/>
      <c r="K680" s="456"/>
      <c r="L680" s="456"/>
      <c r="M680" s="456"/>
      <c r="N680" s="186"/>
      <c r="O680" s="186"/>
      <c r="P680" s="187"/>
      <c r="Q680" s="187"/>
      <c r="R680" s="188"/>
      <c r="S680" s="188"/>
      <c r="T680" s="189"/>
      <c r="U680" s="189"/>
    </row>
    <row r="681" spans="2:21" ht="14.1" customHeight="1">
      <c r="B681" s="183"/>
      <c r="C681" s="183"/>
      <c r="D681" s="184"/>
      <c r="E681" s="626"/>
      <c r="F681" s="185"/>
      <c r="G681" s="185"/>
      <c r="H681" s="9"/>
      <c r="I681" s="581"/>
      <c r="J681" s="456"/>
      <c r="K681" s="456"/>
      <c r="L681" s="456"/>
      <c r="M681" s="456"/>
      <c r="N681" s="186"/>
      <c r="O681" s="186"/>
      <c r="P681" s="187"/>
      <c r="Q681" s="187"/>
      <c r="R681" s="188"/>
      <c r="S681" s="188"/>
      <c r="T681" s="189"/>
      <c r="U681" s="189"/>
    </row>
    <row r="682" spans="2:21" ht="14.1" customHeight="1">
      <c r="B682" s="183"/>
      <c r="C682" s="183"/>
      <c r="D682" s="184"/>
      <c r="E682" s="626"/>
      <c r="F682" s="185"/>
      <c r="G682" s="185"/>
      <c r="H682" s="9"/>
      <c r="I682" s="581"/>
      <c r="J682" s="456"/>
      <c r="K682" s="456"/>
      <c r="L682" s="456"/>
      <c r="M682" s="456"/>
      <c r="N682" s="186"/>
      <c r="O682" s="186"/>
      <c r="P682" s="187"/>
      <c r="Q682" s="187"/>
      <c r="R682" s="188"/>
      <c r="S682" s="188"/>
      <c r="T682" s="189"/>
      <c r="U682" s="189"/>
    </row>
    <row r="683" spans="2:21" ht="14.1" customHeight="1">
      <c r="B683" s="183"/>
      <c r="C683" s="183"/>
      <c r="D683" s="184"/>
      <c r="E683" s="626"/>
      <c r="F683" s="185"/>
      <c r="G683" s="185"/>
      <c r="H683" s="9"/>
      <c r="I683" s="581"/>
      <c r="J683" s="456"/>
      <c r="K683" s="456"/>
      <c r="L683" s="456"/>
      <c r="M683" s="456"/>
      <c r="N683" s="186"/>
      <c r="O683" s="186"/>
      <c r="P683" s="187"/>
      <c r="Q683" s="187"/>
      <c r="R683" s="188"/>
      <c r="S683" s="188"/>
      <c r="T683" s="189"/>
      <c r="U683" s="189"/>
    </row>
    <row r="684" spans="2:21" ht="14.1" customHeight="1">
      <c r="B684" s="183"/>
      <c r="C684" s="183"/>
      <c r="D684" s="184"/>
      <c r="E684" s="626"/>
      <c r="F684" s="185"/>
      <c r="G684" s="185"/>
      <c r="H684" s="9"/>
      <c r="I684" s="581"/>
      <c r="J684" s="456"/>
      <c r="K684" s="456"/>
      <c r="L684" s="456"/>
      <c r="M684" s="456"/>
      <c r="N684" s="186"/>
      <c r="O684" s="186"/>
      <c r="P684" s="187"/>
      <c r="Q684" s="187"/>
      <c r="R684" s="188"/>
      <c r="S684" s="188"/>
      <c r="T684" s="189"/>
      <c r="U684" s="189"/>
    </row>
    <row r="685" spans="2:21" ht="14.1" customHeight="1">
      <c r="B685" s="183"/>
      <c r="C685" s="183"/>
      <c r="D685" s="184"/>
      <c r="E685" s="626"/>
      <c r="F685" s="185"/>
      <c r="G685" s="185"/>
      <c r="H685" s="9"/>
      <c r="I685" s="581"/>
      <c r="J685" s="456"/>
      <c r="K685" s="456"/>
      <c r="L685" s="456"/>
      <c r="M685" s="456"/>
      <c r="N685" s="186"/>
      <c r="O685" s="186"/>
      <c r="P685" s="187"/>
      <c r="Q685" s="187"/>
      <c r="R685" s="188"/>
      <c r="S685" s="188"/>
      <c r="T685" s="189"/>
      <c r="U685" s="189"/>
    </row>
    <row r="686" spans="2:21" ht="14.1" customHeight="1">
      <c r="B686" s="183"/>
      <c r="C686" s="183"/>
      <c r="D686" s="184"/>
      <c r="E686" s="626"/>
      <c r="F686" s="185"/>
      <c r="G686" s="185"/>
      <c r="H686" s="9"/>
      <c r="I686" s="581"/>
      <c r="J686" s="456"/>
      <c r="K686" s="456"/>
      <c r="L686" s="456"/>
      <c r="M686" s="456"/>
      <c r="N686" s="186"/>
      <c r="O686" s="186"/>
      <c r="P686" s="187"/>
      <c r="Q686" s="187"/>
      <c r="R686" s="188"/>
      <c r="S686" s="188"/>
      <c r="T686" s="189"/>
      <c r="U686" s="189"/>
    </row>
    <row r="687" spans="2:21" ht="14.1" customHeight="1">
      <c r="B687" s="183"/>
      <c r="C687" s="183"/>
      <c r="D687" s="184"/>
      <c r="E687" s="626"/>
      <c r="F687" s="185"/>
      <c r="G687" s="185"/>
      <c r="H687" s="9"/>
      <c r="I687" s="581"/>
      <c r="J687" s="456"/>
      <c r="K687" s="456"/>
      <c r="L687" s="456"/>
      <c r="M687" s="456"/>
      <c r="N687" s="186"/>
      <c r="O687" s="186"/>
      <c r="P687" s="187"/>
      <c r="Q687" s="187"/>
      <c r="R687" s="188"/>
      <c r="S687" s="188"/>
      <c r="T687" s="189"/>
      <c r="U687" s="189"/>
    </row>
    <row r="688" spans="2:21" ht="14.1" customHeight="1">
      <c r="B688" s="190"/>
      <c r="C688" s="190"/>
      <c r="D688" s="190"/>
      <c r="E688" s="191"/>
      <c r="F688" s="9"/>
      <c r="G688" s="9"/>
      <c r="H688" s="9"/>
      <c r="I688" s="582"/>
      <c r="J688" s="457"/>
      <c r="K688" s="457"/>
      <c r="L688" s="457"/>
      <c r="M688" s="457"/>
      <c r="N688" s="630"/>
      <c r="O688" s="630"/>
      <c r="P688" s="9"/>
      <c r="Q688" s="9"/>
      <c r="R688" s="9"/>
      <c r="S688" s="9"/>
      <c r="T688" s="9"/>
      <c r="U688" s="9"/>
    </row>
    <row r="689" spans="2:21" ht="14.1" customHeight="1">
      <c r="B689" s="190"/>
      <c r="C689" s="190"/>
      <c r="D689" s="190"/>
      <c r="E689" s="191"/>
      <c r="F689" s="9"/>
      <c r="G689" s="9"/>
      <c r="H689" s="9"/>
      <c r="I689" s="582"/>
      <c r="J689" s="457"/>
      <c r="K689" s="457"/>
      <c r="L689" s="457"/>
      <c r="M689" s="457"/>
      <c r="N689" s="630"/>
      <c r="O689" s="630"/>
      <c r="P689" s="9"/>
      <c r="Q689" s="9"/>
      <c r="R689" s="9"/>
      <c r="S689" s="9"/>
      <c r="T689" s="9"/>
      <c r="U689" s="9"/>
    </row>
    <row r="690" spans="2:21" ht="14.1" customHeight="1">
      <c r="B690" s="190"/>
      <c r="C690" s="190"/>
      <c r="D690" s="190"/>
      <c r="E690" s="191"/>
      <c r="F690" s="9"/>
      <c r="G690" s="9"/>
      <c r="H690" s="9"/>
      <c r="I690" s="582"/>
      <c r="J690" s="457"/>
      <c r="K690" s="457"/>
      <c r="L690" s="457"/>
      <c r="M690" s="457"/>
      <c r="N690" s="630"/>
      <c r="O690" s="630"/>
      <c r="P690" s="9"/>
      <c r="Q690" s="9"/>
      <c r="R690" s="9"/>
      <c r="S690" s="9"/>
      <c r="T690" s="9"/>
      <c r="U690" s="9"/>
    </row>
    <row r="691" spans="2:21" ht="14.1" customHeight="1">
      <c r="B691" s="190"/>
      <c r="C691" s="190"/>
      <c r="D691" s="190"/>
      <c r="E691" s="191"/>
      <c r="F691" s="9"/>
      <c r="G691" s="9"/>
      <c r="H691" s="9"/>
      <c r="I691" s="582"/>
      <c r="J691" s="457"/>
      <c r="K691" s="457"/>
      <c r="L691" s="457"/>
      <c r="M691" s="457"/>
      <c r="N691" s="630"/>
      <c r="O691" s="630"/>
      <c r="P691" s="9"/>
      <c r="Q691" s="9"/>
      <c r="R691" s="9"/>
      <c r="S691" s="9"/>
      <c r="T691" s="9"/>
      <c r="U691" s="9"/>
    </row>
    <row r="692" spans="2:21" ht="14.1" customHeight="1">
      <c r="B692" s="190"/>
      <c r="C692" s="190"/>
      <c r="D692" s="190"/>
      <c r="E692" s="191"/>
      <c r="F692" s="9"/>
      <c r="G692" s="9"/>
      <c r="H692" s="9"/>
      <c r="I692" s="582"/>
      <c r="J692" s="457"/>
      <c r="K692" s="457"/>
      <c r="L692" s="457"/>
      <c r="M692" s="457"/>
      <c r="N692" s="630"/>
      <c r="O692" s="630"/>
      <c r="P692" s="9"/>
      <c r="Q692" s="9"/>
      <c r="R692" s="9"/>
      <c r="S692" s="9"/>
      <c r="T692" s="9"/>
      <c r="U692" s="9"/>
    </row>
    <row r="693" spans="2:21" ht="14.1" customHeight="1">
      <c r="B693" s="190"/>
      <c r="C693" s="190"/>
      <c r="D693" s="190"/>
      <c r="E693" s="191"/>
      <c r="F693" s="9"/>
      <c r="G693" s="9"/>
      <c r="H693" s="9"/>
      <c r="I693" s="582"/>
      <c r="J693" s="457"/>
      <c r="K693" s="457"/>
      <c r="L693" s="457"/>
      <c r="M693" s="457"/>
      <c r="N693" s="630"/>
      <c r="O693" s="630"/>
      <c r="P693" s="9"/>
      <c r="Q693" s="9"/>
      <c r="R693" s="9"/>
      <c r="S693" s="9"/>
      <c r="T693" s="9"/>
      <c r="U693" s="9"/>
    </row>
    <row r="694" spans="2:21" ht="14.1" customHeight="1">
      <c r="B694" s="190"/>
      <c r="C694" s="190"/>
      <c r="D694" s="190"/>
      <c r="E694" s="191"/>
      <c r="F694" s="9"/>
      <c r="G694" s="9"/>
      <c r="H694" s="9"/>
      <c r="I694" s="582"/>
      <c r="J694" s="457"/>
      <c r="K694" s="457"/>
      <c r="L694" s="457"/>
      <c r="M694" s="457"/>
      <c r="N694" s="630"/>
      <c r="O694" s="630"/>
      <c r="P694" s="9"/>
      <c r="Q694" s="9"/>
      <c r="R694" s="9"/>
      <c r="S694" s="9"/>
      <c r="T694" s="9"/>
      <c r="U694" s="9"/>
    </row>
    <row r="695" spans="2:21" ht="14.1" customHeight="1">
      <c r="B695" s="190"/>
      <c r="C695" s="190"/>
      <c r="D695" s="190"/>
      <c r="E695" s="191"/>
      <c r="F695" s="9"/>
      <c r="G695" s="9"/>
      <c r="H695" s="9"/>
      <c r="I695" s="582"/>
      <c r="J695" s="457"/>
      <c r="K695" s="457"/>
      <c r="L695" s="457"/>
      <c r="M695" s="457"/>
      <c r="N695" s="630"/>
      <c r="O695" s="630"/>
      <c r="P695" s="9"/>
      <c r="Q695" s="9"/>
      <c r="R695" s="9"/>
      <c r="S695" s="9"/>
      <c r="T695" s="9"/>
      <c r="U695" s="9"/>
    </row>
    <row r="696" spans="2:21" ht="14.1" customHeight="1">
      <c r="B696" s="190"/>
      <c r="C696" s="190"/>
      <c r="D696" s="190"/>
      <c r="E696" s="191"/>
      <c r="F696" s="9"/>
      <c r="G696" s="9"/>
      <c r="H696" s="9"/>
      <c r="I696" s="582"/>
      <c r="J696" s="457"/>
      <c r="K696" s="457"/>
      <c r="L696" s="457"/>
      <c r="M696" s="457"/>
      <c r="N696" s="630"/>
      <c r="O696" s="630"/>
      <c r="P696" s="9"/>
      <c r="Q696" s="9"/>
      <c r="R696" s="9"/>
      <c r="S696" s="9"/>
      <c r="T696" s="9"/>
      <c r="U696" s="9"/>
    </row>
    <row r="697" spans="2:21" ht="14.1" customHeight="1">
      <c r="B697" s="190"/>
      <c r="C697" s="190"/>
      <c r="D697" s="190"/>
      <c r="E697" s="191"/>
      <c r="F697" s="9"/>
      <c r="G697" s="9"/>
      <c r="H697" s="9"/>
      <c r="I697" s="582"/>
      <c r="J697" s="457"/>
      <c r="K697" s="457"/>
      <c r="L697" s="457"/>
      <c r="M697" s="457"/>
      <c r="N697" s="630"/>
      <c r="O697" s="630"/>
      <c r="P697" s="9"/>
      <c r="Q697" s="9"/>
      <c r="R697" s="9"/>
      <c r="S697" s="9"/>
      <c r="T697" s="9"/>
      <c r="U697" s="9"/>
    </row>
    <row r="698" spans="2:21" ht="14.1" customHeight="1">
      <c r="B698" s="190"/>
      <c r="C698" s="190"/>
      <c r="D698" s="190"/>
      <c r="E698" s="191"/>
      <c r="F698" s="9"/>
      <c r="G698" s="9"/>
      <c r="H698" s="9"/>
      <c r="I698" s="582"/>
      <c r="J698" s="457"/>
      <c r="K698" s="457"/>
      <c r="L698" s="457"/>
      <c r="M698" s="457"/>
      <c r="N698" s="630"/>
      <c r="O698" s="630"/>
      <c r="P698" s="9"/>
      <c r="Q698" s="9"/>
      <c r="R698" s="9"/>
      <c r="S698" s="9"/>
      <c r="T698" s="9"/>
      <c r="U698" s="9"/>
    </row>
    <row r="699" spans="2:21" ht="14.1" customHeight="1">
      <c r="B699" s="190"/>
      <c r="C699" s="190"/>
      <c r="D699" s="190"/>
      <c r="E699" s="191"/>
      <c r="F699" s="9"/>
      <c r="G699" s="9"/>
      <c r="H699" s="9"/>
      <c r="I699" s="582"/>
      <c r="J699" s="457"/>
      <c r="K699" s="457"/>
      <c r="L699" s="457"/>
      <c r="M699" s="457"/>
      <c r="N699" s="630"/>
      <c r="O699" s="630"/>
      <c r="P699" s="9"/>
      <c r="Q699" s="9"/>
      <c r="R699" s="9"/>
      <c r="S699" s="9"/>
      <c r="T699" s="9"/>
      <c r="U699" s="9"/>
    </row>
    <row r="700" spans="2:21" ht="14.1" customHeight="1">
      <c r="B700" s="190"/>
      <c r="C700" s="190"/>
      <c r="D700" s="190"/>
      <c r="E700" s="191"/>
      <c r="F700" s="9"/>
      <c r="G700" s="9"/>
      <c r="H700" s="9"/>
      <c r="I700" s="582"/>
      <c r="J700" s="457"/>
      <c r="K700" s="457"/>
      <c r="L700" s="457"/>
      <c r="M700" s="457"/>
      <c r="N700" s="630"/>
      <c r="O700" s="630"/>
      <c r="P700" s="9"/>
      <c r="Q700" s="9"/>
      <c r="R700" s="9"/>
      <c r="S700" s="9"/>
      <c r="T700" s="9"/>
      <c r="U700" s="9"/>
    </row>
    <row r="701" spans="2:21" ht="14.1" customHeight="1">
      <c r="B701" s="190"/>
      <c r="C701" s="190"/>
      <c r="D701" s="190"/>
      <c r="E701" s="191"/>
      <c r="F701" s="9"/>
      <c r="G701" s="9"/>
      <c r="H701" s="9"/>
      <c r="I701" s="582"/>
      <c r="J701" s="457"/>
      <c r="K701" s="457"/>
      <c r="L701" s="457"/>
      <c r="M701" s="457"/>
      <c r="N701" s="630"/>
      <c r="O701" s="630"/>
      <c r="P701" s="9"/>
      <c r="Q701" s="9"/>
      <c r="R701" s="9"/>
      <c r="S701" s="9"/>
      <c r="T701" s="9"/>
      <c r="U701" s="9"/>
    </row>
    <row r="702" spans="2:21" ht="14.1" customHeight="1">
      <c r="B702" s="190"/>
      <c r="C702" s="190"/>
      <c r="D702" s="190"/>
      <c r="E702" s="191"/>
      <c r="F702" s="9"/>
      <c r="G702" s="9"/>
      <c r="H702" s="9"/>
      <c r="I702" s="582"/>
      <c r="J702" s="457"/>
      <c r="K702" s="457"/>
      <c r="L702" s="457"/>
      <c r="M702" s="457"/>
      <c r="N702" s="630"/>
      <c r="O702" s="630"/>
      <c r="P702" s="9"/>
      <c r="Q702" s="9"/>
      <c r="R702" s="9"/>
      <c r="S702" s="9"/>
      <c r="T702" s="9"/>
      <c r="U702" s="9"/>
    </row>
    <row r="703" spans="2:21" ht="14.1" customHeight="1">
      <c r="B703" s="190"/>
      <c r="C703" s="190"/>
      <c r="D703" s="190"/>
      <c r="E703" s="191"/>
      <c r="F703" s="9"/>
      <c r="G703" s="9"/>
      <c r="H703" s="9"/>
      <c r="I703" s="582"/>
      <c r="J703" s="457"/>
      <c r="K703" s="457"/>
      <c r="L703" s="457"/>
      <c r="M703" s="457"/>
      <c r="N703" s="630"/>
      <c r="O703" s="630"/>
      <c r="P703" s="9"/>
      <c r="Q703" s="9"/>
      <c r="R703" s="9"/>
      <c r="S703" s="9"/>
      <c r="T703" s="9"/>
      <c r="U703" s="9"/>
    </row>
    <row r="704" spans="2:21" ht="14.1" customHeight="1">
      <c r="B704" s="190"/>
      <c r="C704" s="190"/>
      <c r="D704" s="190"/>
      <c r="E704" s="191"/>
      <c r="F704" s="9"/>
      <c r="G704" s="9"/>
      <c r="H704" s="9"/>
      <c r="I704" s="582"/>
      <c r="J704" s="457"/>
      <c r="K704" s="457"/>
      <c r="L704" s="457"/>
      <c r="M704" s="457"/>
      <c r="N704" s="630"/>
      <c r="O704" s="630"/>
      <c r="P704" s="9"/>
      <c r="Q704" s="9"/>
      <c r="R704" s="9"/>
      <c r="S704" s="9"/>
      <c r="T704" s="9"/>
      <c r="U704" s="9"/>
    </row>
    <row r="705" spans="2:21" ht="14.1" customHeight="1">
      <c r="B705" s="190"/>
      <c r="C705" s="190"/>
      <c r="D705" s="190"/>
      <c r="E705" s="191"/>
      <c r="F705" s="9"/>
      <c r="G705" s="9"/>
      <c r="H705" s="9"/>
      <c r="I705" s="582"/>
      <c r="J705" s="457"/>
      <c r="K705" s="457"/>
      <c r="L705" s="457"/>
      <c r="M705" s="457"/>
      <c r="N705" s="630"/>
      <c r="O705" s="630"/>
      <c r="P705" s="9"/>
      <c r="Q705" s="9"/>
      <c r="R705" s="9"/>
      <c r="S705" s="9"/>
      <c r="T705" s="9"/>
      <c r="U705" s="9"/>
    </row>
    <row r="706" spans="2:21" ht="14.1" customHeight="1">
      <c r="B706" s="190"/>
      <c r="C706" s="190"/>
      <c r="D706" s="190"/>
      <c r="E706" s="191"/>
      <c r="F706" s="9"/>
      <c r="G706" s="9"/>
      <c r="H706" s="9"/>
      <c r="I706" s="582"/>
      <c r="J706" s="457"/>
      <c r="K706" s="457"/>
      <c r="L706" s="457"/>
      <c r="M706" s="457"/>
      <c r="N706" s="630"/>
      <c r="O706" s="630"/>
      <c r="P706" s="9"/>
      <c r="Q706" s="9"/>
      <c r="R706" s="9"/>
      <c r="S706" s="9"/>
      <c r="T706" s="9"/>
      <c r="U706" s="9"/>
    </row>
    <row r="707" spans="2:21" ht="14.1" customHeight="1">
      <c r="B707" s="190"/>
      <c r="C707" s="190"/>
      <c r="D707" s="190"/>
      <c r="E707" s="191"/>
      <c r="F707" s="9"/>
      <c r="G707" s="9"/>
      <c r="H707" s="9"/>
      <c r="I707" s="582"/>
      <c r="J707" s="457"/>
      <c r="K707" s="457"/>
      <c r="L707" s="457"/>
      <c r="M707" s="457"/>
      <c r="N707" s="630"/>
      <c r="O707" s="630"/>
      <c r="P707" s="9"/>
      <c r="Q707" s="9"/>
      <c r="R707" s="9"/>
      <c r="S707" s="9"/>
      <c r="T707" s="9"/>
      <c r="U707" s="9"/>
    </row>
    <row r="708" spans="2:21" ht="14.1" customHeight="1">
      <c r="B708" s="190"/>
      <c r="C708" s="190"/>
      <c r="D708" s="190"/>
      <c r="E708" s="191"/>
      <c r="F708" s="9"/>
      <c r="G708" s="9"/>
      <c r="H708" s="9"/>
      <c r="I708" s="582"/>
      <c r="J708" s="457"/>
      <c r="K708" s="457"/>
      <c r="L708" s="457"/>
      <c r="M708" s="457"/>
      <c r="N708" s="630"/>
      <c r="O708" s="630"/>
      <c r="P708" s="9"/>
      <c r="Q708" s="9"/>
      <c r="R708" s="9"/>
      <c r="S708" s="9"/>
      <c r="T708" s="9"/>
      <c r="U708" s="9"/>
    </row>
    <row r="709" spans="2:21" ht="14.1" customHeight="1">
      <c r="B709" s="190"/>
      <c r="C709" s="190"/>
      <c r="D709" s="190"/>
      <c r="E709" s="191"/>
      <c r="F709" s="9"/>
      <c r="G709" s="9"/>
      <c r="H709" s="9"/>
      <c r="I709" s="582"/>
      <c r="J709" s="457"/>
      <c r="K709" s="457"/>
      <c r="L709" s="457"/>
      <c r="M709" s="457"/>
      <c r="N709" s="630"/>
      <c r="O709" s="630"/>
      <c r="P709" s="9"/>
      <c r="Q709" s="9"/>
      <c r="R709" s="9"/>
      <c r="S709" s="9"/>
      <c r="T709" s="9"/>
      <c r="U709" s="9"/>
    </row>
    <row r="710" spans="2:21" ht="14.1" customHeight="1">
      <c r="B710" s="190"/>
      <c r="C710" s="190"/>
      <c r="D710" s="190"/>
      <c r="E710" s="191"/>
      <c r="F710" s="9"/>
      <c r="G710" s="9"/>
      <c r="H710" s="9"/>
      <c r="I710" s="582"/>
      <c r="J710" s="457"/>
      <c r="K710" s="457"/>
      <c r="L710" s="457"/>
      <c r="M710" s="457"/>
      <c r="N710" s="630"/>
      <c r="O710" s="630"/>
      <c r="P710" s="9"/>
      <c r="Q710" s="9"/>
      <c r="R710" s="9"/>
      <c r="S710" s="9"/>
      <c r="T710" s="9"/>
      <c r="U710" s="9"/>
    </row>
    <row r="711" spans="2:21" ht="14.1" customHeight="1">
      <c r="B711" s="190"/>
      <c r="C711" s="190"/>
      <c r="D711" s="190"/>
      <c r="E711" s="191"/>
      <c r="F711" s="9"/>
      <c r="G711" s="9"/>
      <c r="H711" s="9"/>
      <c r="I711" s="582"/>
      <c r="J711" s="457"/>
      <c r="K711" s="457"/>
      <c r="L711" s="457"/>
      <c r="M711" s="457"/>
      <c r="N711" s="630"/>
      <c r="O711" s="630"/>
      <c r="P711" s="9"/>
      <c r="Q711" s="9"/>
      <c r="R711" s="9"/>
      <c r="S711" s="9"/>
      <c r="T711" s="9"/>
      <c r="U711" s="9"/>
    </row>
    <row r="712" spans="2:21" ht="14.1" customHeight="1">
      <c r="B712" s="190"/>
      <c r="C712" s="190"/>
      <c r="D712" s="190"/>
      <c r="E712" s="191"/>
      <c r="F712" s="9"/>
      <c r="G712" s="9"/>
      <c r="H712" s="9"/>
      <c r="I712" s="582"/>
      <c r="J712" s="457"/>
      <c r="K712" s="457"/>
      <c r="L712" s="457"/>
      <c r="M712" s="457"/>
      <c r="N712" s="630"/>
      <c r="O712" s="630"/>
      <c r="P712" s="9"/>
      <c r="Q712" s="9"/>
      <c r="R712" s="9"/>
      <c r="S712" s="9"/>
      <c r="T712" s="9"/>
      <c r="U712" s="9"/>
    </row>
    <row r="713" spans="2:21" ht="14.1" customHeight="1">
      <c r="B713" s="190"/>
      <c r="C713" s="190"/>
      <c r="D713" s="190"/>
      <c r="E713" s="191"/>
      <c r="F713" s="9"/>
      <c r="G713" s="9"/>
      <c r="H713" s="9"/>
      <c r="I713" s="582"/>
      <c r="J713" s="457"/>
      <c r="K713" s="457"/>
      <c r="L713" s="457"/>
      <c r="M713" s="457"/>
      <c r="N713" s="630"/>
      <c r="O713" s="630"/>
      <c r="P713" s="9"/>
      <c r="Q713" s="9"/>
      <c r="R713" s="9"/>
      <c r="S713" s="9"/>
      <c r="T713" s="9"/>
      <c r="U713" s="9"/>
    </row>
    <row r="714" spans="2:21" ht="14.1" customHeight="1">
      <c r="B714" s="190"/>
      <c r="C714" s="190"/>
      <c r="D714" s="190"/>
      <c r="E714" s="191"/>
      <c r="F714" s="9"/>
      <c r="G714" s="9"/>
      <c r="H714" s="9"/>
      <c r="I714" s="582"/>
      <c r="J714" s="457"/>
      <c r="K714" s="457"/>
      <c r="L714" s="457"/>
      <c r="M714" s="457"/>
      <c r="N714" s="630"/>
      <c r="O714" s="630"/>
      <c r="P714" s="9"/>
      <c r="Q714" s="9"/>
      <c r="R714" s="9"/>
      <c r="S714" s="9"/>
      <c r="T714" s="9"/>
      <c r="U714" s="9"/>
    </row>
    <row r="715" spans="2:21" ht="14.1" customHeight="1">
      <c r="B715" s="190"/>
      <c r="C715" s="190"/>
      <c r="D715" s="190"/>
      <c r="E715" s="191"/>
      <c r="F715" s="9"/>
      <c r="G715" s="9"/>
      <c r="H715" s="9"/>
      <c r="I715" s="582"/>
      <c r="J715" s="457"/>
      <c r="K715" s="457"/>
      <c r="L715" s="457"/>
      <c r="M715" s="457"/>
      <c r="N715" s="630"/>
      <c r="O715" s="630"/>
      <c r="P715" s="9"/>
      <c r="Q715" s="9"/>
      <c r="R715" s="9"/>
      <c r="S715" s="9"/>
      <c r="T715" s="9"/>
      <c r="U715" s="9"/>
    </row>
    <row r="716" spans="2:21" ht="14.1" customHeight="1">
      <c r="B716" s="190"/>
      <c r="C716" s="190"/>
      <c r="D716" s="190"/>
      <c r="E716" s="191"/>
      <c r="F716" s="9"/>
      <c r="G716" s="9"/>
      <c r="H716" s="9"/>
      <c r="I716" s="582"/>
      <c r="J716" s="457"/>
      <c r="K716" s="457"/>
      <c r="L716" s="457"/>
      <c r="M716" s="457"/>
      <c r="N716" s="630"/>
      <c r="O716" s="630"/>
      <c r="P716" s="9"/>
      <c r="Q716" s="9"/>
      <c r="R716" s="9"/>
      <c r="S716" s="9"/>
      <c r="T716" s="9"/>
      <c r="U716" s="9"/>
    </row>
    <row r="717" spans="2:21" ht="14.1" customHeight="1">
      <c r="B717" s="190"/>
      <c r="C717" s="190"/>
      <c r="D717" s="190"/>
      <c r="E717" s="191"/>
      <c r="F717" s="9"/>
      <c r="G717" s="9"/>
      <c r="H717" s="9"/>
      <c r="I717" s="582"/>
      <c r="J717" s="457"/>
      <c r="K717" s="457"/>
      <c r="L717" s="457"/>
      <c r="M717" s="457"/>
      <c r="N717" s="630"/>
      <c r="O717" s="630"/>
      <c r="P717" s="9"/>
      <c r="Q717" s="9"/>
      <c r="R717" s="9"/>
      <c r="S717" s="9"/>
      <c r="T717" s="9"/>
      <c r="U717" s="9"/>
    </row>
    <row r="718" spans="2:21" ht="14.1" customHeight="1">
      <c r="B718" s="190"/>
      <c r="C718" s="190"/>
      <c r="D718" s="190"/>
      <c r="E718" s="191"/>
      <c r="F718" s="9"/>
      <c r="G718" s="9"/>
      <c r="H718" s="9"/>
      <c r="I718" s="582"/>
      <c r="J718" s="457"/>
      <c r="K718" s="457"/>
      <c r="L718" s="457"/>
      <c r="M718" s="457"/>
      <c r="N718" s="630"/>
      <c r="O718" s="630"/>
      <c r="P718" s="9"/>
      <c r="Q718" s="9"/>
      <c r="R718" s="9"/>
      <c r="S718" s="9"/>
      <c r="T718" s="9"/>
      <c r="U718" s="9"/>
    </row>
    <row r="719" spans="2:21" ht="14.1" customHeight="1">
      <c r="B719" s="190"/>
      <c r="C719" s="190"/>
      <c r="D719" s="190"/>
      <c r="E719" s="191"/>
      <c r="F719" s="9"/>
      <c r="G719" s="9"/>
      <c r="H719" s="9"/>
      <c r="I719" s="582"/>
      <c r="J719" s="457"/>
      <c r="K719" s="457"/>
      <c r="L719" s="457"/>
      <c r="M719" s="457"/>
      <c r="N719" s="630"/>
      <c r="O719" s="630"/>
      <c r="P719" s="9"/>
      <c r="Q719" s="9"/>
      <c r="R719" s="9"/>
      <c r="S719" s="9"/>
      <c r="T719" s="9"/>
      <c r="U719" s="9"/>
    </row>
    <row r="720" spans="2:21" ht="14.1" customHeight="1">
      <c r="B720" s="190"/>
      <c r="C720" s="190"/>
      <c r="D720" s="190"/>
      <c r="E720" s="191"/>
      <c r="F720" s="9"/>
      <c r="G720" s="9"/>
      <c r="H720" s="9"/>
      <c r="I720" s="582"/>
      <c r="J720" s="457"/>
      <c r="K720" s="457"/>
      <c r="L720" s="457"/>
      <c r="M720" s="457"/>
      <c r="N720" s="630"/>
      <c r="O720" s="630"/>
      <c r="P720" s="9"/>
      <c r="Q720" s="9"/>
      <c r="R720" s="9"/>
      <c r="S720" s="9"/>
      <c r="T720" s="9"/>
      <c r="U720" s="9"/>
    </row>
    <row r="721" spans="2:21" ht="14.1" customHeight="1">
      <c r="B721" s="190"/>
      <c r="C721" s="190"/>
      <c r="D721" s="190"/>
      <c r="E721" s="191"/>
      <c r="F721" s="9"/>
      <c r="G721" s="9"/>
      <c r="H721" s="9"/>
      <c r="I721" s="582"/>
      <c r="J721" s="457"/>
      <c r="K721" s="457"/>
      <c r="L721" s="457"/>
      <c r="M721" s="457"/>
      <c r="N721" s="630"/>
      <c r="O721" s="630"/>
      <c r="P721" s="9"/>
      <c r="Q721" s="9"/>
      <c r="R721" s="9"/>
      <c r="S721" s="9"/>
      <c r="T721" s="9"/>
      <c r="U721" s="9"/>
    </row>
    <row r="722" spans="2:21" ht="14.1" customHeight="1">
      <c r="B722" s="190"/>
      <c r="C722" s="190"/>
      <c r="D722" s="190"/>
      <c r="E722" s="191"/>
      <c r="F722" s="9"/>
      <c r="G722" s="9"/>
      <c r="H722" s="9"/>
      <c r="I722" s="582"/>
      <c r="J722" s="457"/>
      <c r="K722" s="457"/>
      <c r="L722" s="457"/>
      <c r="M722" s="457"/>
      <c r="N722" s="630"/>
      <c r="O722" s="630"/>
      <c r="P722" s="9"/>
      <c r="Q722" s="9"/>
      <c r="R722" s="9"/>
      <c r="S722" s="9"/>
      <c r="T722" s="9"/>
      <c r="U722" s="9"/>
    </row>
    <row r="723" spans="2:21" ht="14.1" customHeight="1">
      <c r="B723" s="190"/>
      <c r="C723" s="190"/>
      <c r="D723" s="190"/>
      <c r="E723" s="191"/>
      <c r="F723" s="9"/>
      <c r="G723" s="9"/>
      <c r="H723" s="9"/>
      <c r="I723" s="582"/>
      <c r="J723" s="457"/>
      <c r="K723" s="457"/>
      <c r="L723" s="457"/>
      <c r="M723" s="457"/>
      <c r="N723" s="630"/>
      <c r="O723" s="630"/>
      <c r="P723" s="9"/>
      <c r="Q723" s="9"/>
      <c r="R723" s="9"/>
      <c r="S723" s="9"/>
      <c r="T723" s="9"/>
      <c r="U723" s="9"/>
    </row>
    <row r="724" spans="2:21" ht="14.1" customHeight="1">
      <c r="B724" s="190"/>
      <c r="C724" s="190"/>
      <c r="D724" s="190"/>
      <c r="E724" s="191"/>
      <c r="F724" s="9"/>
      <c r="G724" s="9"/>
      <c r="H724" s="9"/>
      <c r="I724" s="582"/>
      <c r="J724" s="457"/>
      <c r="K724" s="457"/>
      <c r="L724" s="457"/>
      <c r="M724" s="457"/>
      <c r="N724" s="630"/>
      <c r="O724" s="630"/>
      <c r="P724" s="9"/>
      <c r="Q724" s="9"/>
      <c r="R724" s="9"/>
      <c r="S724" s="9"/>
      <c r="T724" s="9"/>
      <c r="U724" s="9"/>
    </row>
    <row r="725" spans="2:21" ht="14.1" customHeight="1">
      <c r="B725" s="190"/>
      <c r="C725" s="190"/>
      <c r="D725" s="190"/>
      <c r="E725" s="191"/>
      <c r="F725" s="9"/>
      <c r="G725" s="9"/>
      <c r="H725" s="9"/>
      <c r="I725" s="582"/>
      <c r="J725" s="457"/>
      <c r="K725" s="457"/>
      <c r="L725" s="457"/>
      <c r="M725" s="457"/>
      <c r="N725" s="630"/>
      <c r="O725" s="630"/>
      <c r="P725" s="9"/>
      <c r="Q725" s="9"/>
      <c r="R725" s="9"/>
      <c r="S725" s="9"/>
      <c r="T725" s="9"/>
      <c r="U725" s="9"/>
    </row>
    <row r="726" spans="2:21" ht="14.1" customHeight="1">
      <c r="B726" s="190"/>
      <c r="C726" s="190"/>
      <c r="D726" s="190"/>
      <c r="E726" s="191"/>
      <c r="F726" s="9"/>
      <c r="G726" s="9"/>
      <c r="H726" s="9"/>
      <c r="I726" s="582"/>
      <c r="J726" s="457"/>
      <c r="K726" s="457"/>
      <c r="L726" s="457"/>
      <c r="M726" s="457"/>
      <c r="N726" s="630"/>
      <c r="O726" s="630"/>
      <c r="P726" s="9"/>
      <c r="Q726" s="9"/>
      <c r="R726" s="9"/>
      <c r="S726" s="9"/>
      <c r="T726" s="9"/>
      <c r="U726" s="9"/>
    </row>
    <row r="727" spans="2:21" ht="14.1" customHeight="1">
      <c r="B727" s="190"/>
      <c r="C727" s="190"/>
      <c r="D727" s="190"/>
      <c r="E727" s="191"/>
      <c r="F727" s="9"/>
      <c r="G727" s="9"/>
      <c r="H727" s="9"/>
      <c r="I727" s="582"/>
      <c r="J727" s="457"/>
      <c r="K727" s="457"/>
      <c r="L727" s="457"/>
      <c r="M727" s="457"/>
      <c r="N727" s="630"/>
      <c r="O727" s="630"/>
      <c r="P727" s="9"/>
      <c r="Q727" s="9"/>
      <c r="R727" s="9"/>
      <c r="S727" s="9"/>
      <c r="T727" s="9"/>
      <c r="U727" s="9"/>
    </row>
    <row r="728" spans="2:21" ht="14.1" customHeight="1">
      <c r="B728" s="190"/>
      <c r="C728" s="190"/>
      <c r="D728" s="190"/>
      <c r="E728" s="191"/>
      <c r="F728" s="9"/>
      <c r="G728" s="9"/>
      <c r="H728" s="9"/>
      <c r="I728" s="582"/>
      <c r="J728" s="457"/>
      <c r="K728" s="457"/>
      <c r="L728" s="457"/>
      <c r="M728" s="457"/>
      <c r="N728" s="630"/>
      <c r="O728" s="630"/>
      <c r="P728" s="9"/>
      <c r="Q728" s="9"/>
      <c r="R728" s="9"/>
      <c r="S728" s="9"/>
      <c r="T728" s="9"/>
      <c r="U728" s="9"/>
    </row>
    <row r="729" spans="2:21" ht="14.1" customHeight="1">
      <c r="B729" s="190"/>
      <c r="C729" s="190"/>
      <c r="D729" s="190"/>
      <c r="E729" s="191"/>
      <c r="F729" s="9"/>
      <c r="G729" s="9"/>
      <c r="H729" s="9"/>
      <c r="I729" s="582"/>
      <c r="J729" s="457"/>
      <c r="K729" s="457"/>
      <c r="L729" s="457"/>
      <c r="M729" s="457"/>
      <c r="N729" s="630"/>
      <c r="O729" s="630"/>
      <c r="P729" s="9"/>
      <c r="Q729" s="9"/>
      <c r="R729" s="9"/>
      <c r="S729" s="9"/>
      <c r="T729" s="9"/>
      <c r="U729" s="9"/>
    </row>
    <row r="730" spans="2:21" ht="14.1" customHeight="1">
      <c r="B730" s="190"/>
      <c r="C730" s="190"/>
      <c r="D730" s="190"/>
      <c r="E730" s="191"/>
      <c r="F730" s="9"/>
      <c r="G730" s="9"/>
      <c r="H730" s="9"/>
      <c r="I730" s="582"/>
      <c r="J730" s="457"/>
      <c r="K730" s="457"/>
      <c r="L730" s="457"/>
      <c r="M730" s="457"/>
      <c r="N730" s="630"/>
      <c r="O730" s="630"/>
      <c r="P730" s="9"/>
      <c r="Q730" s="9"/>
      <c r="R730" s="9"/>
      <c r="S730" s="9"/>
      <c r="T730" s="9"/>
      <c r="U730" s="9"/>
    </row>
    <row r="731" spans="2:21" ht="14.1" customHeight="1">
      <c r="B731" s="190"/>
      <c r="C731" s="190"/>
      <c r="D731" s="190"/>
      <c r="E731" s="191"/>
      <c r="F731" s="9"/>
      <c r="G731" s="9"/>
      <c r="H731" s="9"/>
      <c r="I731" s="582"/>
      <c r="J731" s="457"/>
      <c r="K731" s="457"/>
      <c r="L731" s="457"/>
      <c r="M731" s="457"/>
      <c r="N731" s="630"/>
      <c r="O731" s="630"/>
      <c r="P731" s="9"/>
      <c r="Q731" s="9"/>
      <c r="R731" s="9"/>
      <c r="S731" s="9"/>
      <c r="T731" s="9"/>
      <c r="U731" s="9"/>
    </row>
    <row r="732" spans="2:21" ht="14.1" customHeight="1">
      <c r="B732" s="190"/>
      <c r="C732" s="190"/>
      <c r="D732" s="190"/>
      <c r="E732" s="191"/>
      <c r="F732" s="9"/>
      <c r="G732" s="9"/>
      <c r="H732" s="9"/>
      <c r="I732" s="582"/>
      <c r="J732" s="457"/>
      <c r="K732" s="457"/>
      <c r="L732" s="457"/>
      <c r="M732" s="457"/>
      <c r="N732" s="630"/>
      <c r="O732" s="630"/>
      <c r="P732" s="9"/>
      <c r="Q732" s="9"/>
      <c r="R732" s="9"/>
      <c r="S732" s="9"/>
      <c r="T732" s="9"/>
      <c r="U732" s="9"/>
    </row>
    <row r="733" spans="2:21" ht="14.1" customHeight="1">
      <c r="B733" s="190"/>
      <c r="C733" s="190"/>
      <c r="D733" s="190"/>
      <c r="E733" s="191"/>
      <c r="F733" s="9"/>
      <c r="G733" s="9"/>
      <c r="H733" s="9"/>
      <c r="I733" s="582"/>
      <c r="J733" s="457"/>
      <c r="K733" s="457"/>
      <c r="L733" s="457"/>
      <c r="M733" s="457"/>
      <c r="N733" s="630"/>
      <c r="O733" s="630"/>
      <c r="P733" s="9"/>
      <c r="Q733" s="9"/>
      <c r="R733" s="9"/>
      <c r="S733" s="9"/>
      <c r="T733" s="9"/>
      <c r="U733" s="9"/>
    </row>
    <row r="734" spans="2:21" ht="14.1" customHeight="1">
      <c r="B734" s="190"/>
      <c r="C734" s="190"/>
      <c r="D734" s="190"/>
      <c r="E734" s="191"/>
      <c r="F734" s="9"/>
      <c r="G734" s="9"/>
      <c r="H734" s="9"/>
      <c r="I734" s="582"/>
      <c r="J734" s="457"/>
      <c r="K734" s="457"/>
      <c r="L734" s="457"/>
      <c r="M734" s="457"/>
      <c r="N734" s="630"/>
      <c r="O734" s="630"/>
      <c r="P734" s="9"/>
      <c r="Q734" s="9"/>
      <c r="R734" s="9"/>
      <c r="S734" s="9"/>
      <c r="T734" s="9"/>
      <c r="U734" s="9"/>
    </row>
    <row r="735" spans="2:21" ht="14.1" customHeight="1">
      <c r="B735" s="190"/>
      <c r="C735" s="190"/>
      <c r="D735" s="190"/>
      <c r="E735" s="191"/>
      <c r="F735" s="9"/>
      <c r="G735" s="9"/>
      <c r="H735" s="9"/>
      <c r="I735" s="582"/>
      <c r="J735" s="457"/>
      <c r="K735" s="457"/>
      <c r="L735" s="457"/>
      <c r="M735" s="457"/>
      <c r="N735" s="630"/>
      <c r="O735" s="630"/>
      <c r="P735" s="9"/>
      <c r="Q735" s="9"/>
      <c r="R735" s="9"/>
      <c r="S735" s="9"/>
      <c r="T735" s="9"/>
      <c r="U735" s="9"/>
    </row>
    <row r="736" spans="2:21" ht="14.1" customHeight="1">
      <c r="B736" s="190"/>
      <c r="C736" s="190"/>
      <c r="D736" s="190"/>
      <c r="E736" s="191"/>
      <c r="F736" s="9"/>
      <c r="G736" s="9"/>
      <c r="H736" s="9"/>
      <c r="I736" s="582"/>
      <c r="J736" s="457"/>
      <c r="K736" s="457"/>
      <c r="L736" s="457"/>
      <c r="M736" s="457"/>
      <c r="N736" s="630"/>
      <c r="O736" s="630"/>
      <c r="P736" s="9"/>
      <c r="Q736" s="9"/>
      <c r="R736" s="9"/>
      <c r="S736" s="9"/>
      <c r="T736" s="9"/>
      <c r="U736" s="9"/>
    </row>
    <row r="737" spans="2:21" ht="14.1" customHeight="1">
      <c r="B737" s="190"/>
      <c r="C737" s="190"/>
      <c r="D737" s="190"/>
      <c r="E737" s="191"/>
      <c r="F737" s="9"/>
      <c r="G737" s="9"/>
      <c r="H737" s="9"/>
      <c r="I737" s="582"/>
      <c r="J737" s="457"/>
      <c r="K737" s="457"/>
      <c r="L737" s="457"/>
      <c r="M737" s="457"/>
      <c r="N737" s="630"/>
      <c r="O737" s="630"/>
      <c r="P737" s="9"/>
      <c r="Q737" s="9"/>
      <c r="R737" s="9"/>
      <c r="S737" s="9"/>
      <c r="T737" s="9"/>
      <c r="U737" s="9"/>
    </row>
    <row r="738" spans="2:21" ht="14.1" customHeight="1">
      <c r="B738" s="190"/>
      <c r="C738" s="190"/>
      <c r="D738" s="190"/>
      <c r="E738" s="191"/>
      <c r="F738" s="9"/>
      <c r="G738" s="9"/>
      <c r="H738" s="9"/>
      <c r="I738" s="582"/>
      <c r="J738" s="457"/>
      <c r="K738" s="457"/>
      <c r="L738" s="457"/>
      <c r="M738" s="457"/>
      <c r="N738" s="630"/>
      <c r="O738" s="630"/>
      <c r="P738" s="9"/>
      <c r="Q738" s="9"/>
      <c r="R738" s="9"/>
      <c r="S738" s="9"/>
      <c r="T738" s="9"/>
      <c r="U738" s="9"/>
    </row>
    <row r="739" spans="2:21" ht="14.1" customHeight="1">
      <c r="B739" s="190"/>
      <c r="C739" s="190"/>
      <c r="D739" s="190"/>
      <c r="E739" s="191"/>
      <c r="F739" s="9"/>
      <c r="G739" s="9"/>
      <c r="H739" s="9"/>
      <c r="I739" s="582"/>
      <c r="J739" s="457"/>
      <c r="K739" s="457"/>
      <c r="L739" s="457"/>
      <c r="M739" s="457"/>
      <c r="N739" s="630"/>
      <c r="O739" s="630"/>
      <c r="P739" s="9"/>
      <c r="Q739" s="9"/>
      <c r="R739" s="9"/>
      <c r="S739" s="9"/>
      <c r="T739" s="9"/>
      <c r="U739" s="9"/>
    </row>
    <row r="740" spans="2:21" ht="14.1" customHeight="1">
      <c r="B740" s="190"/>
      <c r="C740" s="190"/>
      <c r="D740" s="190"/>
      <c r="E740" s="191"/>
      <c r="F740" s="9"/>
      <c r="G740" s="9"/>
      <c r="H740" s="9"/>
      <c r="I740" s="582"/>
      <c r="J740" s="457"/>
      <c r="K740" s="457"/>
      <c r="L740" s="457"/>
      <c r="M740" s="457"/>
      <c r="N740" s="630"/>
      <c r="O740" s="630"/>
      <c r="P740" s="9"/>
      <c r="Q740" s="9"/>
      <c r="R740" s="9"/>
      <c r="S740" s="9"/>
      <c r="T740" s="9"/>
      <c r="U740" s="9"/>
    </row>
    <row r="741" spans="2:21" ht="14.1" customHeight="1">
      <c r="B741" s="190"/>
      <c r="C741" s="190"/>
      <c r="D741" s="190"/>
      <c r="E741" s="191"/>
      <c r="F741" s="9"/>
      <c r="G741" s="9"/>
      <c r="H741" s="9"/>
      <c r="I741" s="582"/>
      <c r="J741" s="457"/>
      <c r="K741" s="457"/>
      <c r="L741" s="457"/>
      <c r="M741" s="457"/>
      <c r="N741" s="630"/>
      <c r="O741" s="630"/>
      <c r="P741" s="9"/>
      <c r="Q741" s="9"/>
      <c r="R741" s="9"/>
      <c r="S741" s="9"/>
      <c r="T741" s="9"/>
      <c r="U741" s="9"/>
    </row>
    <row r="742" spans="2:21" ht="14.1" customHeight="1">
      <c r="B742" s="190"/>
      <c r="C742" s="190"/>
      <c r="D742" s="190"/>
      <c r="E742" s="191"/>
      <c r="F742" s="9"/>
      <c r="G742" s="9"/>
      <c r="H742" s="9"/>
      <c r="I742" s="582"/>
      <c r="J742" s="457"/>
      <c r="K742" s="457"/>
      <c r="L742" s="457"/>
      <c r="M742" s="457"/>
      <c r="N742" s="630"/>
      <c r="O742" s="630"/>
      <c r="P742" s="9"/>
      <c r="Q742" s="9"/>
      <c r="R742" s="9"/>
      <c r="S742" s="9"/>
      <c r="T742" s="9"/>
      <c r="U742" s="9"/>
    </row>
    <row r="743" spans="2:21" ht="14.1" customHeight="1">
      <c r="B743" s="190"/>
      <c r="C743" s="190"/>
      <c r="D743" s="190"/>
      <c r="E743" s="191"/>
      <c r="F743" s="9"/>
      <c r="G743" s="9"/>
      <c r="H743" s="9"/>
      <c r="I743" s="582"/>
      <c r="J743" s="457"/>
      <c r="K743" s="457"/>
      <c r="L743" s="457"/>
      <c r="M743" s="457"/>
      <c r="N743" s="630"/>
      <c r="O743" s="630"/>
      <c r="P743" s="9"/>
      <c r="Q743" s="9"/>
      <c r="R743" s="9"/>
      <c r="S743" s="9"/>
      <c r="T743" s="9"/>
      <c r="U743" s="9"/>
    </row>
    <row r="744" spans="2:21" ht="14.1" customHeight="1">
      <c r="B744" s="190"/>
      <c r="C744" s="190"/>
      <c r="D744" s="190"/>
      <c r="E744" s="191"/>
      <c r="F744" s="9"/>
      <c r="G744" s="9"/>
      <c r="H744" s="9"/>
      <c r="I744" s="582"/>
      <c r="J744" s="457"/>
      <c r="K744" s="457"/>
      <c r="L744" s="457"/>
      <c r="M744" s="457"/>
      <c r="N744" s="630"/>
      <c r="O744" s="630"/>
      <c r="P744" s="9"/>
      <c r="Q744" s="9"/>
      <c r="R744" s="9"/>
      <c r="S744" s="9"/>
      <c r="T744" s="9"/>
      <c r="U744" s="9"/>
    </row>
    <row r="745" spans="2:21" ht="14.1" customHeight="1">
      <c r="B745" s="190"/>
      <c r="C745" s="190"/>
      <c r="D745" s="190"/>
      <c r="E745" s="191"/>
      <c r="F745" s="9"/>
      <c r="G745" s="9"/>
      <c r="H745" s="9"/>
      <c r="I745" s="582"/>
      <c r="J745" s="457"/>
      <c r="K745" s="457"/>
      <c r="L745" s="457"/>
      <c r="M745" s="457"/>
      <c r="N745" s="630"/>
      <c r="O745" s="630"/>
      <c r="P745" s="9"/>
      <c r="Q745" s="9"/>
      <c r="R745" s="9"/>
      <c r="S745" s="9"/>
      <c r="T745" s="9"/>
      <c r="U745" s="9"/>
    </row>
    <row r="746" spans="2:21" ht="14.1" customHeight="1">
      <c r="B746" s="190"/>
      <c r="C746" s="190"/>
      <c r="D746" s="190"/>
      <c r="E746" s="191"/>
      <c r="F746" s="9"/>
      <c r="G746" s="9"/>
      <c r="H746" s="9"/>
      <c r="I746" s="582"/>
      <c r="J746" s="457"/>
      <c r="K746" s="457"/>
      <c r="L746" s="457"/>
      <c r="M746" s="457"/>
      <c r="N746" s="630"/>
      <c r="O746" s="630"/>
      <c r="P746" s="9"/>
      <c r="Q746" s="9"/>
      <c r="R746" s="9"/>
      <c r="S746" s="9"/>
      <c r="T746" s="9"/>
      <c r="U746" s="9"/>
    </row>
    <row r="747" spans="2:21" ht="14.1" customHeight="1">
      <c r="B747" s="190"/>
      <c r="C747" s="190"/>
      <c r="D747" s="190"/>
      <c r="E747" s="191"/>
      <c r="F747" s="9"/>
      <c r="G747" s="9"/>
      <c r="H747" s="9"/>
      <c r="I747" s="582"/>
      <c r="J747" s="457"/>
      <c r="K747" s="457"/>
      <c r="L747" s="457"/>
      <c r="M747" s="457"/>
      <c r="N747" s="630"/>
      <c r="O747" s="630"/>
      <c r="P747" s="9"/>
      <c r="Q747" s="9"/>
      <c r="R747" s="9"/>
      <c r="S747" s="9"/>
      <c r="T747" s="9"/>
      <c r="U747" s="9"/>
    </row>
    <row r="748" spans="2:21" ht="14.1" customHeight="1">
      <c r="B748" s="190"/>
      <c r="C748" s="190"/>
      <c r="D748" s="190"/>
      <c r="E748" s="191"/>
      <c r="F748" s="9"/>
      <c r="G748" s="9"/>
      <c r="H748" s="9"/>
      <c r="I748" s="582"/>
      <c r="J748" s="457"/>
      <c r="K748" s="457"/>
      <c r="L748" s="457"/>
      <c r="M748" s="457"/>
      <c r="N748" s="630"/>
      <c r="O748" s="630"/>
      <c r="P748" s="9"/>
      <c r="Q748" s="9"/>
      <c r="R748" s="9"/>
      <c r="S748" s="9"/>
      <c r="T748" s="9"/>
      <c r="U748" s="9"/>
    </row>
    <row r="749" spans="2:21" ht="14.1" customHeight="1">
      <c r="B749" s="190"/>
      <c r="C749" s="190"/>
      <c r="D749" s="190"/>
      <c r="E749" s="191"/>
      <c r="F749" s="9"/>
      <c r="G749" s="9"/>
      <c r="H749" s="9"/>
      <c r="I749" s="582"/>
      <c r="J749" s="457"/>
      <c r="K749" s="457"/>
      <c r="L749" s="457"/>
      <c r="M749" s="457"/>
      <c r="N749" s="630"/>
      <c r="O749" s="630"/>
      <c r="P749" s="9"/>
      <c r="Q749" s="9"/>
      <c r="R749" s="9"/>
      <c r="S749" s="9"/>
      <c r="T749" s="9"/>
      <c r="U749" s="9"/>
    </row>
    <row r="750" spans="2:21" ht="14.1" customHeight="1">
      <c r="B750" s="190"/>
      <c r="C750" s="190"/>
      <c r="D750" s="190"/>
      <c r="E750" s="191"/>
      <c r="F750" s="9"/>
      <c r="G750" s="9"/>
      <c r="H750" s="9"/>
      <c r="I750" s="582"/>
      <c r="J750" s="457"/>
      <c r="K750" s="457"/>
      <c r="L750" s="457"/>
      <c r="M750" s="457"/>
      <c r="N750" s="630"/>
      <c r="O750" s="630"/>
      <c r="P750" s="9"/>
      <c r="Q750" s="9"/>
      <c r="R750" s="9"/>
      <c r="S750" s="9"/>
      <c r="T750" s="9"/>
      <c r="U750" s="9"/>
    </row>
    <row r="751" spans="2:21" ht="14.1" customHeight="1">
      <c r="B751" s="190"/>
      <c r="C751" s="190"/>
      <c r="D751" s="190"/>
      <c r="E751" s="191"/>
      <c r="F751" s="9"/>
      <c r="G751" s="9"/>
      <c r="H751" s="9"/>
      <c r="I751" s="582"/>
      <c r="J751" s="457"/>
      <c r="K751" s="457"/>
      <c r="L751" s="457"/>
      <c r="M751" s="457"/>
      <c r="N751" s="630"/>
      <c r="O751" s="630"/>
      <c r="P751" s="9"/>
      <c r="Q751" s="9"/>
      <c r="R751" s="9"/>
      <c r="S751" s="9"/>
      <c r="T751" s="9"/>
      <c r="U751" s="9"/>
    </row>
    <row r="752" spans="2:21" ht="14.1" customHeight="1">
      <c r="B752" s="190"/>
      <c r="C752" s="190"/>
      <c r="D752" s="190"/>
      <c r="E752" s="191"/>
      <c r="F752" s="9"/>
      <c r="G752" s="9"/>
      <c r="H752" s="9"/>
      <c r="I752" s="582"/>
      <c r="J752" s="457"/>
      <c r="K752" s="457"/>
      <c r="L752" s="457"/>
      <c r="M752" s="457"/>
      <c r="N752" s="630"/>
      <c r="O752" s="630"/>
      <c r="P752" s="9"/>
      <c r="Q752" s="9"/>
      <c r="R752" s="9"/>
      <c r="S752" s="9"/>
      <c r="T752" s="9"/>
      <c r="U752" s="9"/>
    </row>
    <row r="753" spans="2:21" ht="14.1" customHeight="1">
      <c r="B753" s="190"/>
      <c r="C753" s="190"/>
      <c r="D753" s="190"/>
      <c r="E753" s="191"/>
      <c r="F753" s="9"/>
      <c r="G753" s="9"/>
      <c r="H753" s="9"/>
      <c r="I753" s="582"/>
      <c r="J753" s="457"/>
      <c r="K753" s="457"/>
      <c r="L753" s="457"/>
      <c r="M753" s="457"/>
      <c r="N753" s="630"/>
      <c r="O753" s="630"/>
      <c r="P753" s="9"/>
      <c r="Q753" s="9"/>
      <c r="R753" s="9"/>
      <c r="S753" s="9"/>
      <c r="T753" s="9"/>
      <c r="U753" s="9"/>
    </row>
    <row r="754" spans="2:21" ht="14.1" customHeight="1">
      <c r="B754" s="190"/>
      <c r="C754" s="190"/>
      <c r="D754" s="190"/>
      <c r="E754" s="191"/>
      <c r="F754" s="9"/>
      <c r="G754" s="9"/>
      <c r="H754" s="9"/>
      <c r="I754" s="582"/>
      <c r="J754" s="457"/>
      <c r="K754" s="457"/>
      <c r="L754" s="457"/>
      <c r="M754" s="457"/>
      <c r="N754" s="630"/>
      <c r="O754" s="630"/>
      <c r="P754" s="9"/>
      <c r="Q754" s="9"/>
      <c r="R754" s="9"/>
      <c r="S754" s="9"/>
      <c r="T754" s="9"/>
      <c r="U754" s="9"/>
    </row>
    <row r="755" spans="2:21" ht="14.1" customHeight="1">
      <c r="B755" s="190"/>
      <c r="C755" s="190"/>
      <c r="D755" s="190"/>
      <c r="E755" s="191"/>
      <c r="F755" s="9"/>
      <c r="G755" s="9"/>
      <c r="H755" s="9"/>
      <c r="I755" s="582"/>
      <c r="J755" s="457"/>
      <c r="K755" s="457"/>
      <c r="L755" s="457"/>
      <c r="M755" s="457"/>
      <c r="N755" s="630"/>
      <c r="O755" s="630"/>
      <c r="P755" s="9"/>
      <c r="Q755" s="9"/>
      <c r="R755" s="9"/>
      <c r="S755" s="9"/>
      <c r="T755" s="9"/>
      <c r="U755" s="9"/>
    </row>
    <row r="756" spans="2:21" ht="14.1" customHeight="1">
      <c r="B756" s="190"/>
      <c r="C756" s="190"/>
      <c r="D756" s="190"/>
      <c r="E756" s="191"/>
      <c r="F756" s="9"/>
      <c r="G756" s="9"/>
      <c r="H756" s="9"/>
      <c r="I756" s="582"/>
      <c r="J756" s="457"/>
      <c r="K756" s="457"/>
      <c r="L756" s="457"/>
      <c r="M756" s="457"/>
      <c r="N756" s="630"/>
      <c r="O756" s="630"/>
      <c r="P756" s="9"/>
      <c r="Q756" s="9"/>
      <c r="R756" s="9"/>
      <c r="S756" s="9"/>
      <c r="T756" s="9"/>
      <c r="U756" s="9"/>
    </row>
    <row r="757" spans="2:21" ht="14.1" customHeight="1">
      <c r="B757" s="190"/>
      <c r="C757" s="190"/>
      <c r="D757" s="190"/>
      <c r="E757" s="191"/>
      <c r="F757" s="9"/>
      <c r="G757" s="9"/>
      <c r="H757" s="9"/>
      <c r="I757" s="582"/>
      <c r="J757" s="457"/>
      <c r="K757" s="457"/>
      <c r="L757" s="457"/>
      <c r="M757" s="457"/>
      <c r="N757" s="630"/>
      <c r="O757" s="630"/>
      <c r="P757" s="9"/>
      <c r="Q757" s="9"/>
      <c r="R757" s="9"/>
      <c r="S757" s="9"/>
      <c r="T757" s="9"/>
      <c r="U757" s="9"/>
    </row>
    <row r="758" spans="2:21" ht="14.1" customHeight="1">
      <c r="B758" s="190"/>
      <c r="C758" s="190"/>
      <c r="D758" s="190"/>
      <c r="E758" s="191"/>
      <c r="F758" s="9"/>
      <c r="G758" s="9"/>
      <c r="H758" s="9"/>
      <c r="I758" s="582"/>
      <c r="J758" s="457"/>
      <c r="K758" s="457"/>
      <c r="L758" s="457"/>
      <c r="M758" s="457"/>
      <c r="N758" s="630"/>
      <c r="O758" s="630"/>
      <c r="P758" s="9"/>
      <c r="Q758" s="9"/>
      <c r="R758" s="9"/>
      <c r="S758" s="9"/>
      <c r="T758" s="9"/>
      <c r="U758" s="9"/>
    </row>
    <row r="759" spans="2:21" ht="14.1" customHeight="1">
      <c r="B759" s="190"/>
      <c r="C759" s="190"/>
      <c r="D759" s="190"/>
      <c r="E759" s="191"/>
      <c r="F759" s="9"/>
      <c r="G759" s="9"/>
      <c r="H759" s="9"/>
      <c r="I759" s="582"/>
      <c r="J759" s="457"/>
      <c r="K759" s="457"/>
      <c r="L759" s="457"/>
      <c r="M759" s="457"/>
      <c r="N759" s="630"/>
      <c r="O759" s="630"/>
      <c r="P759" s="9"/>
      <c r="Q759" s="9"/>
      <c r="R759" s="9"/>
      <c r="S759" s="9"/>
      <c r="T759" s="9"/>
      <c r="U759" s="9"/>
    </row>
    <row r="760" spans="2:21" ht="14.1" customHeight="1">
      <c r="B760" s="190"/>
      <c r="C760" s="190"/>
      <c r="D760" s="190"/>
      <c r="E760" s="191"/>
      <c r="F760" s="9"/>
      <c r="G760" s="9"/>
      <c r="H760" s="9"/>
      <c r="I760" s="582"/>
      <c r="J760" s="457"/>
      <c r="K760" s="457"/>
      <c r="L760" s="457"/>
      <c r="M760" s="457"/>
      <c r="N760" s="630"/>
      <c r="O760" s="630"/>
      <c r="P760" s="9"/>
      <c r="Q760" s="9"/>
      <c r="R760" s="9"/>
      <c r="S760" s="9"/>
      <c r="T760" s="9"/>
      <c r="U760" s="9"/>
    </row>
    <row r="761" spans="2:21" ht="14.1" customHeight="1">
      <c r="B761" s="190"/>
      <c r="C761" s="190"/>
      <c r="D761" s="190"/>
      <c r="E761" s="191"/>
      <c r="F761" s="9"/>
      <c r="G761" s="9"/>
      <c r="H761" s="9"/>
      <c r="I761" s="582"/>
      <c r="J761" s="457"/>
      <c r="K761" s="457"/>
      <c r="L761" s="457"/>
      <c r="M761" s="457"/>
      <c r="N761" s="630"/>
      <c r="O761" s="630"/>
      <c r="P761" s="9"/>
      <c r="Q761" s="9"/>
      <c r="R761" s="9"/>
      <c r="S761" s="9"/>
      <c r="T761" s="9"/>
      <c r="U761" s="9"/>
    </row>
    <row r="762" spans="2:21" ht="14.1" customHeight="1">
      <c r="B762" s="190"/>
      <c r="C762" s="190"/>
      <c r="D762" s="190"/>
      <c r="E762" s="191"/>
      <c r="F762" s="9"/>
      <c r="G762" s="9"/>
      <c r="H762" s="9"/>
      <c r="I762" s="582"/>
      <c r="J762" s="457"/>
      <c r="K762" s="457"/>
      <c r="L762" s="457"/>
      <c r="M762" s="457"/>
      <c r="N762" s="630"/>
      <c r="O762" s="630"/>
      <c r="P762" s="9"/>
      <c r="Q762" s="9"/>
      <c r="R762" s="9"/>
      <c r="S762" s="9"/>
      <c r="T762" s="9"/>
      <c r="U762" s="9"/>
    </row>
    <row r="763" spans="2:21" ht="14.1" customHeight="1">
      <c r="B763" s="190"/>
      <c r="C763" s="190"/>
      <c r="D763" s="190"/>
      <c r="E763" s="191"/>
      <c r="F763" s="9"/>
      <c r="G763" s="9"/>
      <c r="H763" s="9"/>
      <c r="I763" s="582"/>
      <c r="J763" s="457"/>
      <c r="K763" s="457"/>
      <c r="L763" s="457"/>
      <c r="M763" s="457"/>
      <c r="N763" s="630"/>
      <c r="O763" s="630"/>
      <c r="P763" s="9"/>
      <c r="Q763" s="9"/>
      <c r="R763" s="9"/>
      <c r="S763" s="9"/>
      <c r="T763" s="9"/>
      <c r="U763" s="9"/>
    </row>
    <row r="764" spans="2:21" ht="14.1" customHeight="1">
      <c r="B764" s="190"/>
      <c r="C764" s="190"/>
      <c r="D764" s="190"/>
      <c r="E764" s="191"/>
      <c r="F764" s="9"/>
      <c r="G764" s="9"/>
      <c r="H764" s="9"/>
      <c r="I764" s="582"/>
      <c r="J764" s="457"/>
      <c r="K764" s="457"/>
      <c r="L764" s="457"/>
      <c r="M764" s="457"/>
      <c r="N764" s="630"/>
      <c r="O764" s="630"/>
      <c r="P764" s="9"/>
      <c r="Q764" s="9"/>
      <c r="R764" s="9"/>
      <c r="S764" s="9"/>
      <c r="T764" s="9"/>
      <c r="U764" s="9"/>
    </row>
    <row r="765" spans="2:21" ht="14.1" customHeight="1">
      <c r="B765" s="190"/>
      <c r="C765" s="190"/>
      <c r="D765" s="190"/>
      <c r="E765" s="191"/>
      <c r="F765" s="9"/>
      <c r="G765" s="9"/>
      <c r="H765" s="9"/>
      <c r="I765" s="582"/>
      <c r="J765" s="457"/>
      <c r="K765" s="457"/>
      <c r="L765" s="457"/>
      <c r="M765" s="457"/>
      <c r="N765" s="630"/>
      <c r="O765" s="630"/>
      <c r="P765" s="9"/>
      <c r="Q765" s="9"/>
      <c r="R765" s="9"/>
      <c r="S765" s="9"/>
      <c r="T765" s="9"/>
      <c r="U765" s="9"/>
    </row>
    <row r="766" spans="2:21" ht="14.1" customHeight="1">
      <c r="B766" s="190"/>
      <c r="C766" s="190"/>
      <c r="D766" s="190"/>
      <c r="E766" s="191"/>
      <c r="F766" s="9"/>
      <c r="G766" s="9"/>
      <c r="H766" s="9"/>
      <c r="I766" s="582"/>
      <c r="J766" s="457"/>
      <c r="K766" s="457"/>
      <c r="L766" s="457"/>
      <c r="M766" s="457"/>
      <c r="N766" s="630"/>
      <c r="O766" s="630"/>
      <c r="P766" s="9"/>
      <c r="Q766" s="9"/>
      <c r="R766" s="9"/>
      <c r="S766" s="9"/>
      <c r="T766" s="9"/>
      <c r="U766" s="9"/>
    </row>
    <row r="767" spans="2:21" ht="14.1" customHeight="1">
      <c r="B767" s="190"/>
      <c r="C767" s="190"/>
      <c r="D767" s="190"/>
      <c r="E767" s="191"/>
      <c r="F767" s="9"/>
      <c r="G767" s="9"/>
      <c r="H767" s="9"/>
      <c r="I767" s="582"/>
      <c r="J767" s="457"/>
      <c r="K767" s="457"/>
      <c r="L767" s="457"/>
      <c r="M767" s="457"/>
      <c r="N767" s="630"/>
      <c r="O767" s="630"/>
      <c r="P767" s="9"/>
      <c r="Q767" s="9"/>
      <c r="R767" s="9"/>
      <c r="S767" s="9"/>
      <c r="T767" s="9"/>
      <c r="U767" s="9"/>
    </row>
    <row r="768" spans="2:21" ht="14.1" customHeight="1">
      <c r="B768" s="190"/>
      <c r="C768" s="190"/>
      <c r="D768" s="190"/>
      <c r="E768" s="191"/>
      <c r="F768" s="9"/>
      <c r="G768" s="9"/>
      <c r="H768" s="9"/>
      <c r="I768" s="582"/>
      <c r="J768" s="457"/>
      <c r="K768" s="457"/>
      <c r="L768" s="457"/>
      <c r="M768" s="457"/>
      <c r="N768" s="630"/>
      <c r="O768" s="630"/>
      <c r="P768" s="9"/>
      <c r="Q768" s="9"/>
      <c r="R768" s="9"/>
      <c r="S768" s="9"/>
      <c r="T768" s="9"/>
      <c r="U768" s="9"/>
    </row>
    <row r="769" spans="2:21" ht="14.1" customHeight="1">
      <c r="B769" s="190"/>
      <c r="C769" s="190"/>
      <c r="D769" s="190"/>
      <c r="E769" s="191"/>
      <c r="F769" s="9"/>
      <c r="G769" s="9"/>
      <c r="H769" s="9"/>
      <c r="I769" s="582"/>
      <c r="J769" s="457"/>
      <c r="K769" s="457"/>
      <c r="L769" s="457"/>
      <c r="M769" s="457"/>
      <c r="N769" s="630"/>
      <c r="O769" s="630"/>
      <c r="P769" s="9"/>
      <c r="Q769" s="9"/>
      <c r="R769" s="9"/>
      <c r="S769" s="9"/>
      <c r="T769" s="9"/>
      <c r="U769" s="9"/>
    </row>
    <row r="770" spans="2:21" ht="14.1" customHeight="1">
      <c r="B770" s="190"/>
      <c r="C770" s="190"/>
      <c r="D770" s="190"/>
      <c r="E770" s="191"/>
      <c r="F770" s="9"/>
      <c r="G770" s="9"/>
      <c r="H770" s="9"/>
      <c r="I770" s="582"/>
      <c r="J770" s="457"/>
      <c r="K770" s="457"/>
      <c r="L770" s="457"/>
      <c r="M770" s="457"/>
      <c r="N770" s="630"/>
      <c r="O770" s="630"/>
      <c r="P770" s="9"/>
      <c r="Q770" s="9"/>
      <c r="R770" s="9"/>
      <c r="S770" s="9"/>
      <c r="T770" s="9"/>
      <c r="U770" s="9"/>
    </row>
    <row r="771" spans="2:21" ht="14.1" customHeight="1">
      <c r="B771" s="190"/>
      <c r="C771" s="190"/>
      <c r="D771" s="190"/>
      <c r="E771" s="191"/>
      <c r="F771" s="9"/>
      <c r="G771" s="9"/>
      <c r="H771" s="9"/>
      <c r="I771" s="582"/>
      <c r="J771" s="457"/>
      <c r="K771" s="457"/>
      <c r="L771" s="457"/>
      <c r="M771" s="457"/>
      <c r="N771" s="630"/>
      <c r="O771" s="630"/>
      <c r="P771" s="9"/>
      <c r="Q771" s="9"/>
      <c r="R771" s="9"/>
      <c r="S771" s="9"/>
      <c r="T771" s="9"/>
      <c r="U771" s="9"/>
    </row>
    <row r="772" spans="2:21" ht="14.1" customHeight="1">
      <c r="B772" s="190"/>
      <c r="C772" s="190"/>
      <c r="D772" s="190"/>
      <c r="E772" s="191"/>
      <c r="F772" s="9"/>
      <c r="G772" s="9"/>
      <c r="H772" s="9"/>
      <c r="I772" s="582"/>
      <c r="J772" s="457"/>
      <c r="K772" s="457"/>
      <c r="L772" s="457"/>
      <c r="M772" s="457"/>
      <c r="N772" s="630"/>
      <c r="O772" s="630"/>
      <c r="P772" s="9"/>
      <c r="Q772" s="9"/>
      <c r="R772" s="9"/>
      <c r="S772" s="9"/>
      <c r="T772" s="9"/>
      <c r="U772" s="9"/>
    </row>
    <row r="773" spans="2:21" ht="14.1" customHeight="1">
      <c r="B773" s="190"/>
      <c r="C773" s="190"/>
      <c r="D773" s="190"/>
      <c r="E773" s="191"/>
      <c r="F773" s="9"/>
      <c r="G773" s="9"/>
      <c r="H773" s="9"/>
      <c r="I773" s="582"/>
      <c r="J773" s="457"/>
      <c r="K773" s="457"/>
      <c r="L773" s="457"/>
      <c r="M773" s="457"/>
      <c r="N773" s="630"/>
      <c r="O773" s="630"/>
      <c r="P773" s="9"/>
      <c r="Q773" s="9"/>
      <c r="R773" s="9"/>
      <c r="S773" s="9"/>
      <c r="T773" s="9"/>
      <c r="U773" s="9"/>
    </row>
    <row r="774" spans="2:21" ht="14.1" customHeight="1">
      <c r="B774" s="190"/>
      <c r="C774" s="190"/>
      <c r="D774" s="190"/>
      <c r="E774" s="191"/>
      <c r="F774" s="9"/>
      <c r="G774" s="9"/>
      <c r="H774" s="9"/>
      <c r="I774" s="582"/>
      <c r="J774" s="457"/>
      <c r="K774" s="457"/>
      <c r="L774" s="457"/>
      <c r="M774" s="457"/>
      <c r="N774" s="630"/>
      <c r="O774" s="630"/>
      <c r="P774" s="9"/>
      <c r="Q774" s="9"/>
      <c r="R774" s="9"/>
      <c r="S774" s="9"/>
      <c r="T774" s="9"/>
      <c r="U774" s="9"/>
    </row>
    <row r="775" spans="2:21" ht="14.1" customHeight="1">
      <c r="B775" s="190"/>
      <c r="C775" s="190"/>
      <c r="D775" s="190"/>
      <c r="E775" s="191"/>
      <c r="F775" s="9"/>
      <c r="G775" s="9"/>
      <c r="H775" s="9"/>
      <c r="I775" s="582"/>
      <c r="J775" s="457"/>
      <c r="K775" s="457"/>
      <c r="L775" s="457"/>
      <c r="M775" s="457"/>
      <c r="N775" s="630"/>
      <c r="O775" s="630"/>
      <c r="P775" s="9"/>
      <c r="Q775" s="9"/>
      <c r="R775" s="9"/>
      <c r="S775" s="9"/>
      <c r="T775" s="9"/>
      <c r="U775" s="9"/>
    </row>
    <row r="776" spans="2:21" ht="14.1" customHeight="1">
      <c r="B776" s="190"/>
      <c r="C776" s="190"/>
      <c r="D776" s="190"/>
      <c r="E776" s="191"/>
      <c r="F776" s="9"/>
      <c r="G776" s="9"/>
      <c r="H776" s="9"/>
      <c r="I776" s="582"/>
      <c r="J776" s="457"/>
      <c r="K776" s="457"/>
      <c r="L776" s="457"/>
      <c r="M776" s="457"/>
      <c r="N776" s="630"/>
      <c r="O776" s="630"/>
      <c r="P776" s="9"/>
      <c r="Q776" s="9"/>
      <c r="R776" s="9"/>
      <c r="S776" s="9"/>
      <c r="T776" s="9"/>
      <c r="U776" s="9"/>
    </row>
    <row r="777" spans="2:21" ht="14.1" customHeight="1">
      <c r="B777" s="190"/>
      <c r="C777" s="190"/>
      <c r="D777" s="190"/>
      <c r="E777" s="191"/>
      <c r="F777" s="9"/>
      <c r="G777" s="9"/>
      <c r="H777" s="9"/>
      <c r="I777" s="582"/>
      <c r="J777" s="457"/>
      <c r="K777" s="457"/>
      <c r="L777" s="457"/>
      <c r="M777" s="457"/>
      <c r="N777" s="630"/>
      <c r="O777" s="630"/>
      <c r="P777" s="9"/>
      <c r="Q777" s="9"/>
      <c r="R777" s="9"/>
      <c r="S777" s="9"/>
      <c r="T777" s="9"/>
      <c r="U777" s="9"/>
    </row>
    <row r="778" spans="2:21" ht="14.1" customHeight="1">
      <c r="B778" s="190"/>
      <c r="C778" s="190"/>
      <c r="D778" s="190"/>
      <c r="E778" s="191"/>
      <c r="F778" s="9"/>
      <c r="G778" s="9"/>
      <c r="H778" s="9"/>
      <c r="I778" s="582"/>
      <c r="J778" s="457"/>
      <c r="K778" s="457"/>
      <c r="L778" s="457"/>
      <c r="M778" s="457"/>
      <c r="N778" s="630"/>
      <c r="O778" s="630"/>
      <c r="P778" s="9"/>
      <c r="Q778" s="9"/>
      <c r="R778" s="9"/>
      <c r="S778" s="9"/>
      <c r="T778" s="9"/>
      <c r="U778" s="9"/>
    </row>
    <row r="779" spans="2:21" ht="14.1" customHeight="1">
      <c r="B779" s="190"/>
      <c r="C779" s="190"/>
      <c r="D779" s="190"/>
      <c r="E779" s="191"/>
      <c r="F779" s="9"/>
      <c r="G779" s="9"/>
      <c r="H779" s="9"/>
      <c r="I779" s="582"/>
      <c r="J779" s="457"/>
      <c r="K779" s="457"/>
      <c r="L779" s="457"/>
      <c r="M779" s="457"/>
      <c r="N779" s="630"/>
      <c r="O779" s="630"/>
      <c r="P779" s="9"/>
      <c r="Q779" s="9"/>
      <c r="R779" s="9"/>
      <c r="S779" s="9"/>
      <c r="T779" s="9"/>
      <c r="U779" s="9"/>
    </row>
    <row r="780" spans="2:21" ht="14.1" customHeight="1">
      <c r="B780" s="190"/>
      <c r="C780" s="190"/>
      <c r="D780" s="190"/>
      <c r="E780" s="191"/>
      <c r="F780" s="9"/>
      <c r="G780" s="9"/>
      <c r="H780" s="9"/>
      <c r="I780" s="582"/>
      <c r="J780" s="457"/>
      <c r="K780" s="457"/>
      <c r="L780" s="457"/>
      <c r="M780" s="457"/>
      <c r="N780" s="630"/>
      <c r="O780" s="630"/>
      <c r="P780" s="9"/>
      <c r="Q780" s="9"/>
      <c r="R780" s="9"/>
      <c r="S780" s="9"/>
      <c r="T780" s="9"/>
      <c r="U780" s="9"/>
    </row>
    <row r="781" spans="2:21" ht="14.1" customHeight="1">
      <c r="B781" s="190"/>
      <c r="C781" s="190"/>
      <c r="D781" s="190"/>
      <c r="E781" s="191"/>
      <c r="F781" s="9"/>
      <c r="G781" s="9"/>
      <c r="H781" s="9"/>
      <c r="I781" s="582"/>
      <c r="J781" s="457"/>
      <c r="K781" s="457"/>
      <c r="L781" s="457"/>
      <c r="M781" s="457"/>
      <c r="N781" s="630"/>
      <c r="O781" s="630"/>
      <c r="P781" s="9"/>
      <c r="Q781" s="9"/>
      <c r="R781" s="9"/>
      <c r="S781" s="9"/>
      <c r="T781" s="9"/>
      <c r="U781" s="9"/>
    </row>
    <row r="782" spans="2:21" ht="14.1" customHeight="1">
      <c r="B782" s="190"/>
      <c r="C782" s="190"/>
      <c r="D782" s="190"/>
      <c r="E782" s="191"/>
      <c r="F782" s="9"/>
      <c r="G782" s="9"/>
      <c r="H782" s="9"/>
      <c r="I782" s="582"/>
      <c r="J782" s="457"/>
      <c r="K782" s="457"/>
      <c r="L782" s="457"/>
      <c r="M782" s="457"/>
      <c r="N782" s="630"/>
      <c r="O782" s="630"/>
      <c r="P782" s="9"/>
      <c r="Q782" s="9"/>
      <c r="R782" s="9"/>
      <c r="S782" s="9"/>
      <c r="T782" s="9"/>
      <c r="U782" s="9"/>
    </row>
    <row r="783" spans="2:21" ht="14.1" customHeight="1">
      <c r="B783" s="190"/>
      <c r="C783" s="190"/>
      <c r="D783" s="190"/>
      <c r="E783" s="191"/>
      <c r="F783" s="9"/>
      <c r="G783" s="9"/>
      <c r="H783" s="9"/>
      <c r="I783" s="582"/>
      <c r="J783" s="457"/>
      <c r="K783" s="457"/>
      <c r="L783" s="457"/>
      <c r="M783" s="457"/>
      <c r="N783" s="630"/>
      <c r="O783" s="630"/>
      <c r="P783" s="9"/>
      <c r="Q783" s="9"/>
      <c r="R783" s="9"/>
      <c r="S783" s="9"/>
      <c r="T783" s="9"/>
      <c r="U783" s="9"/>
    </row>
    <row r="784" spans="2:21" ht="14.1" customHeight="1">
      <c r="B784" s="190"/>
      <c r="C784" s="190"/>
      <c r="D784" s="190"/>
      <c r="E784" s="191"/>
      <c r="F784" s="9"/>
      <c r="G784" s="9"/>
      <c r="H784" s="9"/>
      <c r="I784" s="582"/>
      <c r="J784" s="457"/>
      <c r="K784" s="457"/>
      <c r="L784" s="457"/>
      <c r="M784" s="457"/>
      <c r="N784" s="630"/>
      <c r="O784" s="630"/>
      <c r="P784" s="9"/>
      <c r="Q784" s="9"/>
      <c r="R784" s="9"/>
      <c r="S784" s="9"/>
      <c r="T784" s="9"/>
      <c r="U784" s="9"/>
    </row>
    <row r="785" spans="2:21" ht="14.1" customHeight="1">
      <c r="B785" s="190"/>
      <c r="C785" s="190"/>
      <c r="D785" s="190"/>
      <c r="E785" s="191"/>
      <c r="F785" s="9"/>
      <c r="G785" s="9"/>
      <c r="H785" s="9"/>
      <c r="I785" s="582"/>
      <c r="J785" s="457"/>
      <c r="K785" s="457"/>
      <c r="L785" s="457"/>
      <c r="M785" s="457"/>
      <c r="N785" s="630"/>
      <c r="O785" s="630"/>
      <c r="P785" s="9"/>
      <c r="Q785" s="9"/>
      <c r="R785" s="9"/>
      <c r="S785" s="9"/>
      <c r="T785" s="9"/>
      <c r="U785" s="9"/>
    </row>
    <row r="786" spans="2:21" ht="14.1" customHeight="1">
      <c r="B786" s="190"/>
      <c r="C786" s="190"/>
      <c r="D786" s="190"/>
      <c r="E786" s="191"/>
      <c r="F786" s="9"/>
      <c r="G786" s="9"/>
      <c r="H786" s="9"/>
      <c r="I786" s="582"/>
      <c r="J786" s="457"/>
      <c r="K786" s="457"/>
      <c r="L786" s="457"/>
      <c r="M786" s="457"/>
      <c r="N786" s="630"/>
      <c r="O786" s="630"/>
      <c r="P786" s="9"/>
      <c r="Q786" s="9"/>
      <c r="R786" s="9"/>
      <c r="S786" s="9"/>
      <c r="T786" s="9"/>
      <c r="U786" s="9"/>
    </row>
    <row r="787" spans="2:21" ht="14.1" customHeight="1">
      <c r="B787" s="190"/>
      <c r="C787" s="190"/>
      <c r="D787" s="190"/>
      <c r="E787" s="191"/>
      <c r="F787" s="9"/>
      <c r="G787" s="9"/>
      <c r="H787" s="9"/>
      <c r="I787" s="582"/>
      <c r="J787" s="457"/>
      <c r="K787" s="457"/>
      <c r="L787" s="457"/>
      <c r="M787" s="457"/>
      <c r="N787" s="630"/>
      <c r="O787" s="630"/>
      <c r="P787" s="9"/>
      <c r="Q787" s="9"/>
      <c r="R787" s="9"/>
      <c r="S787" s="9"/>
      <c r="T787" s="9"/>
      <c r="U787" s="9"/>
    </row>
    <row r="788" spans="2:21" ht="14.1" customHeight="1">
      <c r="B788" s="190"/>
      <c r="C788" s="190"/>
      <c r="D788" s="190"/>
      <c r="E788" s="191"/>
      <c r="F788" s="9"/>
      <c r="G788" s="9"/>
      <c r="H788" s="9"/>
      <c r="I788" s="582"/>
      <c r="J788" s="457"/>
      <c r="K788" s="457"/>
      <c r="L788" s="457"/>
      <c r="M788" s="457"/>
      <c r="N788" s="630"/>
      <c r="O788" s="630"/>
      <c r="P788" s="9"/>
      <c r="Q788" s="9"/>
      <c r="R788" s="9"/>
      <c r="S788" s="9"/>
      <c r="T788" s="9"/>
      <c r="U788" s="9"/>
    </row>
    <row r="789" spans="2:21" ht="14.1" customHeight="1">
      <c r="B789" s="190"/>
      <c r="C789" s="190"/>
      <c r="D789" s="190"/>
      <c r="E789" s="191"/>
      <c r="F789" s="9"/>
      <c r="G789" s="9"/>
      <c r="H789" s="9"/>
      <c r="I789" s="582"/>
      <c r="J789" s="457"/>
      <c r="K789" s="457"/>
      <c r="L789" s="457"/>
      <c r="M789" s="457"/>
      <c r="N789" s="630"/>
      <c r="O789" s="630"/>
      <c r="P789" s="9"/>
      <c r="Q789" s="9"/>
      <c r="R789" s="9"/>
      <c r="S789" s="9"/>
      <c r="T789" s="9"/>
      <c r="U789" s="9"/>
    </row>
    <row r="790" spans="2:21" ht="14.1" customHeight="1">
      <c r="E790" s="191"/>
      <c r="F790" s="9"/>
      <c r="G790" s="9"/>
      <c r="H790" s="9"/>
      <c r="I790" s="582"/>
      <c r="J790" s="457"/>
      <c r="K790" s="457"/>
      <c r="L790" s="457"/>
      <c r="M790" s="457"/>
      <c r="N790" s="630"/>
      <c r="O790" s="630"/>
      <c r="P790" s="9"/>
      <c r="Q790" s="9"/>
      <c r="R790" s="9"/>
      <c r="S790" s="9"/>
      <c r="T790" s="9"/>
      <c r="U790" s="9"/>
    </row>
    <row r="791" spans="2:21" ht="14.1" customHeight="1">
      <c r="E791" s="191"/>
      <c r="F791" s="9"/>
      <c r="G791" s="9"/>
      <c r="H791" s="9"/>
      <c r="I791" s="582"/>
      <c r="J791" s="457"/>
      <c r="K791" s="457"/>
      <c r="L791" s="457"/>
      <c r="M791" s="457"/>
      <c r="N791" s="630"/>
      <c r="O791" s="630"/>
      <c r="P791" s="9"/>
      <c r="Q791" s="9"/>
      <c r="R791" s="9"/>
      <c r="S791" s="9"/>
      <c r="T791" s="9"/>
      <c r="U791" s="9"/>
    </row>
    <row r="792" spans="2:21" ht="14.1" customHeight="1">
      <c r="E792" s="191"/>
      <c r="F792" s="9"/>
      <c r="G792" s="9"/>
      <c r="H792" s="9"/>
      <c r="I792" s="582"/>
      <c r="J792" s="457"/>
      <c r="K792" s="457"/>
      <c r="L792" s="457"/>
      <c r="M792" s="457"/>
      <c r="N792" s="630"/>
      <c r="O792" s="630"/>
      <c r="P792" s="9"/>
      <c r="Q792" s="9"/>
      <c r="R792" s="9"/>
      <c r="S792" s="9"/>
      <c r="T792" s="9"/>
      <c r="U792" s="9"/>
    </row>
    <row r="793" spans="2:21" ht="14.1" customHeight="1">
      <c r="E793" s="191"/>
      <c r="F793" s="9"/>
      <c r="G793" s="9"/>
      <c r="H793" s="9"/>
      <c r="I793" s="582"/>
      <c r="J793" s="457"/>
      <c r="K793" s="457"/>
      <c r="L793" s="457"/>
      <c r="M793" s="457"/>
      <c r="N793" s="630"/>
      <c r="O793" s="630"/>
      <c r="P793" s="9"/>
      <c r="Q793" s="9"/>
      <c r="R793" s="9"/>
      <c r="S793" s="9"/>
      <c r="T793" s="9"/>
      <c r="U793" s="9"/>
    </row>
  </sheetData>
  <autoFilter ref="B9:W410" xr:uid="{00000000-0009-0000-0000-000004000000}"/>
  <mergeCells count="1">
    <mergeCell ref="S6:S7"/>
  </mergeCells>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6" manualBreakCount="6">
    <brk id="55" min="1" max="21" man="1"/>
    <brk id="105" min="1" max="21" man="1"/>
    <brk id="165" min="1" max="21" man="1"/>
    <brk id="214" min="1" max="21" man="1"/>
    <brk id="264" min="1" max="21" man="1"/>
    <brk id="315"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6" activePane="bottomLeft" state="frozen"/>
      <selection activeCell="D33" sqref="D33"/>
      <selection pane="bottomLeft" activeCell="B48" sqref="B48"/>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61" t="s">
        <v>27</v>
      </c>
      <c r="B1" s="192"/>
      <c r="C1" s="46"/>
      <c r="D1" s="46"/>
      <c r="E1" s="46"/>
      <c r="F1" s="3"/>
      <c r="G1" s="3"/>
      <c r="H1" s="47"/>
    </row>
    <row r="2" spans="1:9">
      <c r="A2" s="2"/>
      <c r="B2" s="2"/>
      <c r="C2" s="2"/>
      <c r="D2" s="2"/>
      <c r="E2" s="2"/>
      <c r="F2" s="3"/>
      <c r="G2" s="3"/>
    </row>
    <row r="3" spans="1:9" ht="15">
      <c r="A3" s="116" t="str">
        <f>'1-Contractblad totaal'!A3</f>
        <v>Naam opdrachtgever</v>
      </c>
      <c r="B3" s="141" t="str">
        <f>'1-Contractblad totaal'!B3</f>
        <v>Kalsbeek College</v>
      </c>
      <c r="C3" s="2"/>
      <c r="D3" s="2"/>
      <c r="E3" s="530"/>
      <c r="F3" s="3"/>
      <c r="G3" s="3"/>
    </row>
    <row r="4" spans="1:9" ht="15">
      <c r="A4" s="116" t="str">
        <f>'1-Contractblad totaal'!A4</f>
        <v>Calculatie onderdeel</v>
      </c>
      <c r="B4" s="141" t="str">
        <f ca="1">MID(CELL("bestandsnaam",$C$9),SEARCH("]",CELL("bestandsnaam",$C$9),1)+1,256)</f>
        <v>5-Premies en opslagen</v>
      </c>
      <c r="C4" s="193"/>
      <c r="D4" s="194"/>
      <c r="E4" s="195"/>
      <c r="F4" s="6"/>
      <c r="G4" s="6"/>
    </row>
    <row r="5" spans="1:9" ht="15">
      <c r="A5" s="116" t="str">
        <f>'1-Contractblad totaal'!A5</f>
        <v>Gebouw/plaats</v>
      </c>
      <c r="B5" s="141" t="str">
        <f>'1-Contractblad totaal'!B5</f>
        <v>Woerden</v>
      </c>
      <c r="C5" s="116"/>
      <c r="D5" s="196"/>
      <c r="E5" s="197"/>
      <c r="F5" s="8"/>
      <c r="G5" s="6"/>
    </row>
    <row r="6" spans="1:9" ht="15">
      <c r="A6" s="116" t="str">
        <f>'1-Contractblad totaal'!A6</f>
        <v>Referentie nummer</v>
      </c>
      <c r="B6" s="141" t="str">
        <f>'1-Contractblad totaal'!B6</f>
        <v>KC-EA-BK-2021</v>
      </c>
      <c r="C6" s="146"/>
      <c r="D6" s="196"/>
      <c r="E6" s="537"/>
      <c r="F6" s="536"/>
      <c r="G6" s="538"/>
      <c r="H6" s="539"/>
    </row>
    <row r="7" spans="1:9" ht="15">
      <c r="A7" s="116" t="str">
        <f>'1-Contractblad totaal'!A8</f>
        <v>Naam dienstverlener</v>
      </c>
      <c r="B7" s="141">
        <f>'1-Contractblad totaal'!B8</f>
        <v>0</v>
      </c>
      <c r="C7" s="198"/>
      <c r="D7" s="22"/>
      <c r="E7" s="199"/>
      <c r="F7" s="8"/>
      <c r="G7" s="6"/>
      <c r="H7" s="9"/>
      <c r="I7" s="9"/>
    </row>
    <row r="8" spans="1:9" ht="15">
      <c r="A8" s="116" t="str">
        <f>'1-Contractblad totaal'!A9</f>
        <v>Prijspeil</v>
      </c>
      <c r="B8" s="117">
        <f>'1-Contractblad totaal'!B9</f>
        <v>44562</v>
      </c>
      <c r="C8" s="197"/>
      <c r="D8" s="197"/>
      <c r="E8" s="197"/>
      <c r="F8" s="8"/>
      <c r="G8" s="6"/>
    </row>
    <row r="9" spans="1:9" ht="15">
      <c r="A9" s="200"/>
      <c r="B9" s="197"/>
      <c r="C9" s="197"/>
      <c r="D9" s="197"/>
      <c r="E9" s="197"/>
      <c r="F9" s="8"/>
      <c r="G9" s="6"/>
    </row>
    <row r="10" spans="1:9" ht="17.399999999999999">
      <c r="A10" s="233" t="s">
        <v>3</v>
      </c>
      <c r="B10" s="234"/>
      <c r="C10" s="235"/>
      <c r="D10" s="197"/>
      <c r="E10" s="197"/>
      <c r="F10" s="8"/>
      <c r="G10" s="6"/>
    </row>
    <row r="11" spans="1:9">
      <c r="A11" s="201"/>
      <c r="B11" s="5"/>
      <c r="C11" s="5"/>
      <c r="D11" s="197"/>
      <c r="E11" s="197"/>
      <c r="F11" s="6"/>
      <c r="G11" s="6"/>
    </row>
    <row r="12" spans="1:9">
      <c r="A12" s="202"/>
      <c r="B12" s="203"/>
      <c r="C12" s="204" t="s">
        <v>41</v>
      </c>
      <c r="D12" s="197"/>
      <c r="E12" s="197"/>
      <c r="F12" s="8"/>
      <c r="G12" s="6"/>
    </row>
    <row r="13" spans="1:9">
      <c r="A13" s="205" t="s">
        <v>96</v>
      </c>
      <c r="B13" s="167"/>
      <c r="C13" s="462">
        <v>0</v>
      </c>
      <c r="D13" s="197"/>
      <c r="E13" s="197"/>
      <c r="F13" s="206"/>
      <c r="G13" s="6"/>
    </row>
    <row r="14" spans="1:9">
      <c r="A14" s="205" t="s">
        <v>219</v>
      </c>
      <c r="B14" s="167"/>
      <c r="C14" s="462">
        <v>0</v>
      </c>
      <c r="D14" s="197"/>
      <c r="E14" s="197"/>
      <c r="F14" s="206"/>
      <c r="G14" s="6"/>
      <c r="H14" s="47"/>
    </row>
    <row r="15" spans="1:9">
      <c r="A15" s="205" t="s">
        <v>97</v>
      </c>
      <c r="B15" s="167"/>
      <c r="C15" s="462">
        <v>0</v>
      </c>
      <c r="D15" s="197"/>
      <c r="E15" s="197"/>
      <c r="F15" s="206"/>
      <c r="G15" s="6"/>
      <c r="H15" s="47"/>
    </row>
    <row r="16" spans="1:9">
      <c r="A16" s="207" t="s">
        <v>8</v>
      </c>
      <c r="B16" s="208"/>
      <c r="C16" s="209">
        <f>SUM(C13:C15)</f>
        <v>0</v>
      </c>
      <c r="D16" s="197"/>
      <c r="E16" s="197"/>
      <c r="F16" s="6"/>
      <c r="G16" s="47"/>
    </row>
    <row r="17" spans="1:9">
      <c r="A17" s="207"/>
      <c r="B17" s="208"/>
      <c r="C17" s="209"/>
      <c r="D17" s="197"/>
      <c r="E17" s="197"/>
      <c r="F17" s="6"/>
      <c r="G17" s="47"/>
    </row>
    <row r="18" spans="1:9">
      <c r="A18" s="654" t="s">
        <v>98</v>
      </c>
      <c r="B18" s="655"/>
      <c r="C18" s="462">
        <v>0</v>
      </c>
      <c r="D18" s="197"/>
      <c r="E18" s="197"/>
      <c r="F18" s="6"/>
    </row>
    <row r="19" spans="1:9">
      <c r="A19" s="546" t="s">
        <v>257</v>
      </c>
      <c r="B19" s="544"/>
      <c r="C19" s="545">
        <v>0</v>
      </c>
      <c r="D19" s="197"/>
      <c r="E19" s="197"/>
      <c r="F19" s="6"/>
    </row>
    <row r="20" spans="1:9">
      <c r="A20" s="654" t="s">
        <v>99</v>
      </c>
      <c r="B20" s="655"/>
      <c r="C20" s="462">
        <v>0</v>
      </c>
      <c r="D20" s="197"/>
      <c r="E20" s="197"/>
      <c r="F20" s="6"/>
    </row>
    <row r="21" spans="1:9">
      <c r="A21" s="654" t="s">
        <v>37</v>
      </c>
      <c r="B21" s="655"/>
      <c r="C21" s="210" t="e">
        <f>C34</f>
        <v>#DIV/0!</v>
      </c>
      <c r="D21" s="197"/>
      <c r="E21" s="197"/>
      <c r="F21" s="6"/>
    </row>
    <row r="22" spans="1:9">
      <c r="A22" s="654" t="s">
        <v>79</v>
      </c>
      <c r="B22" s="655"/>
      <c r="C22" s="462">
        <v>0</v>
      </c>
      <c r="D22" s="197"/>
      <c r="E22" s="197"/>
      <c r="F22" s="6"/>
    </row>
    <row r="23" spans="1:9">
      <c r="A23" s="654" t="s">
        <v>248</v>
      </c>
      <c r="B23" s="655"/>
      <c r="C23" s="462">
        <v>0</v>
      </c>
      <c r="D23" s="197"/>
      <c r="E23" s="197"/>
      <c r="F23" s="6"/>
    </row>
    <row r="24" spans="1:9">
      <c r="A24" s="656" t="s">
        <v>78</v>
      </c>
      <c r="B24" s="657"/>
      <c r="C24" s="211" t="e">
        <f>SUM(C16:C23)</f>
        <v>#DIV/0!</v>
      </c>
      <c r="D24" s="197"/>
      <c r="E24" s="197"/>
      <c r="F24" s="6"/>
    </row>
    <row r="25" spans="1:9">
      <c r="A25" s="212"/>
      <c r="B25" s="194"/>
      <c r="C25" s="18"/>
      <c r="D25" s="197"/>
      <c r="E25" s="197"/>
      <c r="F25" s="19"/>
      <c r="G25" s="6"/>
    </row>
    <row r="26" spans="1:9" ht="17.399999999999999">
      <c r="A26" s="233" t="s">
        <v>72</v>
      </c>
      <c r="B26" s="234"/>
      <c r="C26" s="235"/>
      <c r="D26" s="197"/>
      <c r="E26" s="197"/>
      <c r="F26" s="8"/>
      <c r="G26" s="6"/>
    </row>
    <row r="27" spans="1:9">
      <c r="A27" s="201"/>
      <c r="B27" s="5"/>
      <c r="C27" s="5"/>
      <c r="D27" s="197"/>
      <c r="E27" s="197"/>
      <c r="F27" s="6"/>
      <c r="G27" s="6"/>
      <c r="H27" s="47"/>
    </row>
    <row r="28" spans="1:9">
      <c r="A28" s="5"/>
      <c r="B28" s="5"/>
      <c r="C28" s="213" t="s">
        <v>16</v>
      </c>
      <c r="D28" s="197"/>
      <c r="E28" s="197"/>
      <c r="F28" s="6"/>
      <c r="G28" s="6"/>
      <c r="H28" s="47"/>
    </row>
    <row r="29" spans="1:9">
      <c r="A29" s="205" t="s">
        <v>22</v>
      </c>
      <c r="B29" s="203"/>
      <c r="C29" s="214">
        <f>'6-Opbouw uurtarief productie'!E22</f>
        <v>0</v>
      </c>
      <c r="D29" s="197"/>
      <c r="E29" s="197"/>
      <c r="F29" s="47"/>
      <c r="G29" s="6"/>
      <c r="H29" s="47"/>
      <c r="I29" s="47"/>
    </row>
    <row r="30" spans="1:9">
      <c r="A30" s="205" t="s">
        <v>56</v>
      </c>
      <c r="B30" s="511" t="s">
        <v>225</v>
      </c>
      <c r="C30" s="463">
        <v>0</v>
      </c>
      <c r="D30" s="197"/>
      <c r="E30" s="197"/>
      <c r="F30" s="8"/>
      <c r="G30" s="6"/>
      <c r="H30" s="47"/>
      <c r="I30" s="47"/>
    </row>
    <row r="31" spans="1:9">
      <c r="A31" s="205" t="s">
        <v>50</v>
      </c>
      <c r="B31" s="203"/>
      <c r="C31" s="215">
        <f>C29+C30</f>
        <v>0</v>
      </c>
      <c r="D31" s="197"/>
      <c r="E31" s="197"/>
      <c r="F31" s="8"/>
      <c r="G31" s="6"/>
      <c r="H31" s="47"/>
      <c r="I31" s="47"/>
    </row>
    <row r="32" spans="1:9">
      <c r="A32" s="216" t="s">
        <v>0</v>
      </c>
      <c r="B32" s="217"/>
      <c r="C32" s="464">
        <v>0</v>
      </c>
      <c r="E32" s="218"/>
      <c r="F32" s="8"/>
      <c r="G32" s="6"/>
      <c r="H32" s="47"/>
    </row>
    <row r="33" spans="1:8">
      <c r="A33" s="201"/>
      <c r="B33" s="219"/>
      <c r="C33" s="220"/>
      <c r="E33" s="5"/>
      <c r="F33" s="6"/>
      <c r="G33" s="6"/>
      <c r="H33" s="47"/>
    </row>
    <row r="34" spans="1:8">
      <c r="A34" s="413" t="s">
        <v>51</v>
      </c>
      <c r="B34" s="321"/>
      <c r="C34" s="414" t="e">
        <f>(C31/C29)*C32</f>
        <v>#DIV/0!</v>
      </c>
      <c r="E34" s="221"/>
      <c r="F34" s="8"/>
      <c r="G34" s="222"/>
      <c r="H34" s="47"/>
    </row>
    <row r="35" spans="1:8">
      <c r="A35" s="201"/>
      <c r="B35" s="5"/>
      <c r="C35" s="5"/>
      <c r="E35" s="221"/>
      <c r="F35" s="8"/>
      <c r="G35" s="6"/>
    </row>
    <row r="36" spans="1:8" ht="17.399999999999999">
      <c r="A36" s="236" t="s">
        <v>59</v>
      </c>
      <c r="B36" s="237"/>
      <c r="C36" s="238"/>
      <c r="E36" s="221"/>
      <c r="F36" s="8"/>
      <c r="G36" s="6"/>
    </row>
    <row r="37" spans="1:8">
      <c r="A37" s="212"/>
      <c r="B37" s="194"/>
      <c r="C37" s="18"/>
      <c r="E37" s="221"/>
      <c r="F37" s="8"/>
      <c r="G37" s="6"/>
    </row>
    <row r="38" spans="1:8">
      <c r="A38" s="212"/>
      <c r="B38" s="436" t="s">
        <v>84</v>
      </c>
      <c r="C38" s="18"/>
      <c r="E38" s="221"/>
      <c r="F38" s="8"/>
      <c r="G38" s="6"/>
    </row>
    <row r="39" spans="1:8">
      <c r="A39" s="223" t="s">
        <v>5</v>
      </c>
      <c r="B39" s="554">
        <v>365</v>
      </c>
      <c r="C39" s="18"/>
      <c r="E39" s="221"/>
      <c r="F39" s="8"/>
      <c r="G39" s="24"/>
    </row>
    <row r="40" spans="1:8">
      <c r="A40" s="223" t="s">
        <v>4</v>
      </c>
      <c r="B40" s="554">
        <v>104</v>
      </c>
      <c r="C40" s="18"/>
      <c r="E40" s="221"/>
      <c r="F40" s="8"/>
      <c r="G40" s="24"/>
    </row>
    <row r="41" spans="1:8">
      <c r="A41" s="415" t="s">
        <v>6</v>
      </c>
      <c r="B41" s="416">
        <f>B39-B40</f>
        <v>261</v>
      </c>
      <c r="C41" s="18"/>
      <c r="E41" s="221"/>
      <c r="F41" s="8"/>
      <c r="G41" s="12"/>
    </row>
    <row r="42" spans="1:8">
      <c r="A42" s="224"/>
      <c r="B42" s="225"/>
      <c r="C42" s="18"/>
      <c r="E42" s="221"/>
      <c r="F42" s="8"/>
      <c r="G42" s="12"/>
    </row>
    <row r="43" spans="1:8">
      <c r="A43" s="223" t="s">
        <v>32</v>
      </c>
      <c r="B43" s="465"/>
      <c r="C43" s="18"/>
      <c r="E43" s="221"/>
      <c r="F43" s="8"/>
      <c r="G43" s="12"/>
    </row>
    <row r="44" spans="1:8">
      <c r="A44" s="223" t="s">
        <v>21</v>
      </c>
      <c r="B44" s="465"/>
      <c r="C44" s="18"/>
      <c r="E44" s="221"/>
      <c r="F44" s="8"/>
      <c r="G44" s="12"/>
    </row>
    <row r="45" spans="1:8">
      <c r="A45" s="223" t="s">
        <v>44</v>
      </c>
      <c r="B45" s="465"/>
      <c r="C45" s="18"/>
      <c r="E45" s="221"/>
      <c r="F45" s="8"/>
      <c r="G45" s="12"/>
    </row>
    <row r="46" spans="1:8">
      <c r="A46" s="223" t="s">
        <v>54</v>
      </c>
      <c r="B46" s="465"/>
      <c r="C46" s="18"/>
      <c r="E46" s="221"/>
      <c r="F46" s="8"/>
      <c r="G46" s="12"/>
    </row>
    <row r="47" spans="1:8">
      <c r="A47" s="415" t="s">
        <v>29</v>
      </c>
      <c r="B47" s="416">
        <f>B41-SUM(B43:B46)</f>
        <v>261</v>
      </c>
      <c r="C47" s="18"/>
      <c r="E47" s="221"/>
      <c r="F47" s="8"/>
      <c r="G47" s="12"/>
    </row>
    <row r="48" spans="1:8">
      <c r="A48" s="226"/>
      <c r="B48" s="225"/>
      <c r="C48" s="18"/>
      <c r="E48" s="221"/>
      <c r="F48" s="8"/>
      <c r="G48" s="12"/>
    </row>
    <row r="49" spans="1:7">
      <c r="A49" s="227" t="s">
        <v>73</v>
      </c>
      <c r="B49" s="228">
        <f>IF(B43=0,0,B43/$B$47)</f>
        <v>0</v>
      </c>
      <c r="C49" s="18"/>
      <c r="E49" s="221"/>
      <c r="F49" s="8"/>
      <c r="G49" s="12"/>
    </row>
    <row r="50" spans="1:7">
      <c r="A50" s="227" t="s">
        <v>21</v>
      </c>
      <c r="B50" s="228">
        <f>IF(B44=0,0,B44/$B$47)</f>
        <v>0</v>
      </c>
      <c r="C50" s="18"/>
      <c r="E50" s="221"/>
      <c r="F50" s="8"/>
      <c r="G50" s="12"/>
    </row>
    <row r="51" spans="1:7">
      <c r="A51" s="223" t="s">
        <v>44</v>
      </c>
      <c r="B51" s="228">
        <f>IF(B45=0,0,B45/$B$47)</f>
        <v>0</v>
      </c>
      <c r="C51" s="18"/>
      <c r="E51" s="221"/>
      <c r="F51" s="8"/>
      <c r="G51" s="12"/>
    </row>
    <row r="52" spans="1:7">
      <c r="A52" s="227" t="s">
        <v>54</v>
      </c>
      <c r="B52" s="228">
        <f>IF(B46=0,0,B46/$B$47)</f>
        <v>0</v>
      </c>
      <c r="C52" s="18"/>
      <c r="E52" s="221"/>
      <c r="F52" s="8"/>
      <c r="G52" s="33"/>
    </row>
    <row r="53" spans="1:7">
      <c r="A53" s="415" t="s">
        <v>80</v>
      </c>
      <c r="B53" s="417">
        <f>SUM(B49:B52)</f>
        <v>0</v>
      </c>
      <c r="C53" s="18"/>
      <c r="E53" s="221"/>
      <c r="F53" s="8"/>
      <c r="G53" s="36"/>
    </row>
    <row r="54" spans="1:7">
      <c r="A54" s="40"/>
      <c r="B54" s="40"/>
      <c r="C54" s="40"/>
      <c r="E54" s="221"/>
      <c r="F54" s="8"/>
      <c r="G54" s="3"/>
    </row>
    <row r="55" spans="1:7">
      <c r="A55" s="44"/>
      <c r="B55" s="45"/>
      <c r="C55" s="45"/>
      <c r="E55" s="221"/>
      <c r="F55" s="8"/>
      <c r="G55" s="3"/>
    </row>
    <row r="56" spans="1:7" s="47" customFormat="1"/>
    <row r="57" spans="1:7" s="47" customFormat="1"/>
    <row r="58" spans="1:7" s="47" customFormat="1" ht="13.8">
      <c r="A58" s="229"/>
      <c r="B58" s="1"/>
    </row>
    <row r="59" spans="1:7" s="47" customFormat="1" ht="13.8">
      <c r="A59" s="229"/>
      <c r="B59" s="1"/>
    </row>
    <row r="60" spans="1:7" s="47" customFormat="1" ht="13.8">
      <c r="A60" s="229"/>
      <c r="B60" s="1"/>
    </row>
    <row r="61" spans="1:7" s="47" customFormat="1" ht="13.8">
      <c r="A61" s="229"/>
      <c r="B61" s="1"/>
    </row>
    <row r="62" spans="1:7" s="47" customFormat="1" ht="13.8">
      <c r="A62" s="230"/>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231"/>
    </row>
    <row r="71" spans="1:3" s="47" customFormat="1" ht="13.8">
      <c r="A71" s="1"/>
      <c r="B71" s="1"/>
    </row>
    <row r="72" spans="1:3" s="47" customFormat="1" ht="13.8">
      <c r="B72" s="1"/>
    </row>
    <row r="73" spans="1:3" s="47" customFormat="1" ht="13.8">
      <c r="A73" s="1"/>
      <c r="B73" s="1"/>
      <c r="C73" s="1"/>
    </row>
    <row r="74" spans="1:3" s="47" customFormat="1" ht="13.8">
      <c r="A74" s="232"/>
      <c r="B74" s="1"/>
      <c r="C74" s="232"/>
    </row>
    <row r="75" spans="1:3" s="47" customFormat="1" ht="13.8">
      <c r="A75" s="1"/>
      <c r="B75" s="1"/>
      <c r="C75" s="1"/>
    </row>
    <row r="76" spans="1:3" s="47" customFormat="1" ht="13.8">
      <c r="A76" s="1"/>
      <c r="B76" s="1"/>
      <c r="C76" s="1"/>
    </row>
    <row r="77" spans="1:3" s="47" customFormat="1" ht="13.8">
      <c r="A77" s="1"/>
      <c r="B77" s="1"/>
      <c r="C77" s="1"/>
    </row>
    <row r="78" spans="1:3" s="47" customFormat="1" ht="13.8">
      <c r="A78" s="232"/>
      <c r="B78" s="1"/>
      <c r="C78" s="232"/>
    </row>
    <row r="79" spans="1:3" s="47" customFormat="1" ht="13.8">
      <c r="A79" s="232"/>
      <c r="B79" s="1"/>
      <c r="C79" s="232"/>
    </row>
    <row r="80" spans="1:3" s="47" customFormat="1" ht="13.8">
      <c r="A80" s="232"/>
      <c r="B80" s="1"/>
      <c r="C80" s="232"/>
    </row>
    <row r="81" spans="1:2" s="47" customFormat="1" ht="13.8">
      <c r="A81" s="1"/>
      <c r="B81" s="1"/>
    </row>
    <row r="82" spans="1:2" s="47" customFormat="1" ht="13.8">
      <c r="A82" s="1"/>
      <c r="B82" s="1"/>
    </row>
    <row r="83" spans="1:2" s="47" customFormat="1" ht="13.8">
      <c r="A83" s="1"/>
      <c r="B83" s="1"/>
    </row>
  </sheetData>
  <dataConsolidate/>
  <mergeCells count="6">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20" activePane="bottomLeft" state="frozen"/>
      <selection activeCell="D33" sqref="D33"/>
      <selection pane="bottomLeft" activeCell="I29" sqref="I29"/>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61" t="s">
        <v>27</v>
      </c>
      <c r="B1" s="192"/>
      <c r="C1" s="46"/>
      <c r="D1" s="46"/>
      <c r="E1" s="46"/>
      <c r="F1" s="3"/>
      <c r="H1" s="661"/>
      <c r="I1" s="661"/>
      <c r="J1" s="661"/>
      <c r="K1" s="661"/>
      <c r="L1" s="661"/>
      <c r="M1" s="661"/>
      <c r="N1" s="661"/>
    </row>
    <row r="2" spans="1:15">
      <c r="A2" s="239"/>
      <c r="B2" s="240"/>
      <c r="C2" s="241"/>
      <c r="D2" s="240"/>
      <c r="E2" s="242"/>
      <c r="F2" s="243"/>
      <c r="H2" s="661"/>
      <c r="I2" s="661"/>
      <c r="J2" s="661"/>
      <c r="K2" s="661"/>
      <c r="L2" s="661"/>
      <c r="M2" s="661"/>
      <c r="N2" s="661"/>
    </row>
    <row r="3" spans="1:15" ht="14.25" customHeight="1">
      <c r="A3" s="307" t="str">
        <f>'1-Contractblad totaal'!A3</f>
        <v>Naam opdrachtgever</v>
      </c>
      <c r="B3" s="308" t="str">
        <f>'1-Contractblad totaal'!B3</f>
        <v>Kalsbeek College</v>
      </c>
      <c r="C3" s="309"/>
      <c r="D3" s="240"/>
      <c r="E3" s="245"/>
      <c r="F3" s="246"/>
      <c r="H3" s="661"/>
      <c r="I3" s="661"/>
      <c r="J3" s="661"/>
      <c r="K3" s="661"/>
      <c r="L3" s="661"/>
      <c r="M3" s="661"/>
      <c r="N3" s="661"/>
    </row>
    <row r="4" spans="1:15" ht="15.75" customHeight="1">
      <c r="A4" s="307" t="str">
        <f>'1-Contractblad totaal'!A4</f>
        <v>Calculatie onderdeel</v>
      </c>
      <c r="B4" s="310" t="str">
        <f ca="1">MID(CELL("bestandsnaam",$C$9),SEARCH("]",CELL("bestandsnaam",$C$9),1)+1,256)</f>
        <v>6-Opbouw uurtarief productie</v>
      </c>
      <c r="C4" s="311"/>
      <c r="D4" s="249"/>
      <c r="E4" s="319"/>
      <c r="H4" s="661"/>
      <c r="I4" s="661"/>
      <c r="J4" s="661"/>
      <c r="K4" s="661"/>
      <c r="L4" s="661"/>
      <c r="M4" s="661"/>
      <c r="N4" s="661"/>
    </row>
    <row r="5" spans="1:15" ht="15">
      <c r="A5" s="307" t="str">
        <f>'1-Contractblad totaal'!A5</f>
        <v>Gebouw/plaats</v>
      </c>
      <c r="B5" s="308" t="str">
        <f>'1-Contractblad totaal'!B5</f>
        <v>Woerden</v>
      </c>
      <c r="C5" s="311"/>
      <c r="D5" s="249"/>
      <c r="H5" s="661"/>
      <c r="I5" s="661"/>
      <c r="J5" s="661"/>
      <c r="K5" s="661"/>
      <c r="L5" s="661"/>
      <c r="M5" s="661"/>
      <c r="N5" s="661"/>
    </row>
    <row r="6" spans="1:15" ht="15">
      <c r="A6" s="307" t="str">
        <f>'1-Contractblad totaal'!A6</f>
        <v>Referentie nummer</v>
      </c>
      <c r="B6" s="308" t="str">
        <f>'1-Contractblad totaal'!B6</f>
        <v>KC-EA-BK-2021</v>
      </c>
      <c r="C6" s="311"/>
      <c r="D6" s="249"/>
      <c r="H6" s="250"/>
      <c r="I6" s="250"/>
      <c r="J6" s="250"/>
      <c r="K6" s="250"/>
      <c r="L6" s="250"/>
      <c r="M6" s="250"/>
      <c r="N6" s="250"/>
    </row>
    <row r="7" spans="1:15" s="9" customFormat="1" ht="15">
      <c r="A7" s="307" t="str">
        <f>'1-Contractblad totaal'!A8</f>
        <v>Naam dienstverlener</v>
      </c>
      <c r="B7" s="308">
        <f>'1-Contractblad totaal'!B8</f>
        <v>0</v>
      </c>
      <c r="C7" s="311"/>
      <c r="D7" s="249"/>
      <c r="H7" s="250"/>
      <c r="I7" s="250"/>
      <c r="J7" s="250"/>
      <c r="K7" s="250"/>
      <c r="L7" s="250"/>
      <c r="M7" s="250"/>
      <c r="N7" s="250"/>
    </row>
    <row r="8" spans="1:15" ht="15">
      <c r="A8" s="307" t="str">
        <f>'1-Contractblad totaal'!A9</f>
        <v>Prijspeil</v>
      </c>
      <c r="B8" s="117">
        <f>'1-Contractblad totaal'!B9</f>
        <v>44562</v>
      </c>
      <c r="C8" s="311"/>
      <c r="D8" s="249"/>
      <c r="I8" s="250"/>
      <c r="J8" s="250"/>
      <c r="K8" s="250"/>
      <c r="L8" s="250"/>
      <c r="M8" s="250"/>
      <c r="N8" s="250"/>
      <c r="O8" s="254"/>
    </row>
    <row r="9" spans="1:15" ht="15">
      <c r="A9" s="244"/>
      <c r="B9" s="247"/>
      <c r="C9" s="248"/>
      <c r="D9" s="249"/>
      <c r="E9" s="251"/>
      <c r="F9" s="252"/>
    </row>
    <row r="10" spans="1:15" s="254" customFormat="1" ht="30.75" customHeight="1">
      <c r="A10" s="312" t="s">
        <v>238</v>
      </c>
      <c r="B10" s="313"/>
      <c r="C10" s="314"/>
      <c r="D10" s="253"/>
      <c r="E10" s="659" t="s">
        <v>239</v>
      </c>
      <c r="F10" s="660"/>
      <c r="H10" s="315" t="s">
        <v>153</v>
      </c>
      <c r="I10" s="658" t="s">
        <v>260</v>
      </c>
      <c r="J10" s="658"/>
      <c r="K10" s="658"/>
      <c r="L10" s="658"/>
      <c r="M10" s="658"/>
      <c r="N10" s="658"/>
    </row>
    <row r="11" spans="1:15" ht="30" customHeight="1">
      <c r="A11" s="255"/>
      <c r="B11" s="256" t="s">
        <v>65</v>
      </c>
      <c r="C11" s="257" t="s">
        <v>65</v>
      </c>
      <c r="D11" s="249"/>
      <c r="E11" s="258"/>
      <c r="F11" s="259"/>
      <c r="H11" s="255"/>
      <c r="I11" s="550">
        <v>1</v>
      </c>
      <c r="J11" s="550">
        <v>2</v>
      </c>
      <c r="K11" s="550">
        <v>3</v>
      </c>
      <c r="L11" s="550">
        <v>4</v>
      </c>
      <c r="M11" s="550">
        <v>5</v>
      </c>
      <c r="N11" s="550">
        <v>6</v>
      </c>
    </row>
    <row r="12" spans="1:15">
      <c r="A12" s="255" t="s">
        <v>40</v>
      </c>
      <c r="B12" s="261"/>
      <c r="C12" s="262"/>
      <c r="D12" s="249"/>
      <c r="E12" s="263">
        <f>SUM(I46:N46)</f>
        <v>0</v>
      </c>
      <c r="F12" s="264"/>
      <c r="H12" s="255" t="s">
        <v>154</v>
      </c>
      <c r="I12" s="551">
        <v>5.15</v>
      </c>
      <c r="J12" s="551">
        <v>5.4</v>
      </c>
      <c r="K12" s="551">
        <v>5.66</v>
      </c>
      <c r="L12" s="551">
        <v>5.95</v>
      </c>
      <c r="M12" s="551">
        <v>6.17</v>
      </c>
      <c r="N12" s="552">
        <v>6.48</v>
      </c>
    </row>
    <row r="13" spans="1:15" ht="13.8">
      <c r="A13" s="255" t="s">
        <v>15</v>
      </c>
      <c r="B13" s="265"/>
      <c r="C13" s="266" t="s">
        <v>70</v>
      </c>
      <c r="D13" s="249"/>
      <c r="E13" s="466">
        <v>0</v>
      </c>
      <c r="F13" s="264"/>
      <c r="H13" s="255" t="s">
        <v>145</v>
      </c>
      <c r="I13" s="551">
        <v>6.29</v>
      </c>
      <c r="J13" s="551">
        <v>6.6</v>
      </c>
      <c r="K13" s="551">
        <v>6.92</v>
      </c>
      <c r="L13" s="551">
        <v>7.28</v>
      </c>
      <c r="M13" s="551">
        <v>7.55</v>
      </c>
      <c r="N13" s="552">
        <v>7.93</v>
      </c>
    </row>
    <row r="14" spans="1:15" ht="13.8">
      <c r="A14" s="255" t="s">
        <v>46</v>
      </c>
      <c r="B14" s="265"/>
      <c r="C14" s="266" t="s">
        <v>70</v>
      </c>
      <c r="D14" s="249"/>
      <c r="E14" s="466">
        <v>0</v>
      </c>
      <c r="F14" s="264"/>
      <c r="H14" s="255" t="s">
        <v>146</v>
      </c>
      <c r="I14" s="551">
        <v>7.44</v>
      </c>
      <c r="J14" s="551">
        <v>7.8</v>
      </c>
      <c r="K14" s="551">
        <v>8.18</v>
      </c>
      <c r="L14" s="551">
        <v>8.6</v>
      </c>
      <c r="M14" s="551">
        <v>8.92</v>
      </c>
      <c r="N14" s="552">
        <v>9.3699999999999992</v>
      </c>
    </row>
    <row r="15" spans="1:15" s="47" customFormat="1" ht="13.8">
      <c r="A15" s="267" t="s">
        <v>34</v>
      </c>
      <c r="B15" s="268"/>
      <c r="C15" s="269"/>
      <c r="D15" s="249"/>
      <c r="E15" s="270"/>
      <c r="F15" s="264"/>
      <c r="H15" s="255" t="s">
        <v>147</v>
      </c>
      <c r="I15" s="551">
        <v>8.58</v>
      </c>
      <c r="J15" s="551">
        <v>9</v>
      </c>
      <c r="K15" s="551">
        <v>9.44</v>
      </c>
      <c r="L15" s="551">
        <v>9.92</v>
      </c>
      <c r="M15" s="551">
        <v>10.29</v>
      </c>
      <c r="N15" s="552">
        <v>10.81</v>
      </c>
    </row>
    <row r="16" spans="1:15" ht="13.8">
      <c r="A16" s="418" t="s">
        <v>13</v>
      </c>
      <c r="B16" s="419"/>
      <c r="C16" s="420"/>
      <c r="D16" s="421"/>
      <c r="E16" s="422">
        <f>SUM(E12:E15)</f>
        <v>0</v>
      </c>
      <c r="F16" s="264"/>
      <c r="H16" s="255" t="s">
        <v>148</v>
      </c>
      <c r="I16" s="551">
        <v>11.44</v>
      </c>
      <c r="J16" s="551">
        <v>12</v>
      </c>
      <c r="K16" s="551">
        <v>12.58</v>
      </c>
      <c r="L16" s="551">
        <v>13.23</v>
      </c>
      <c r="M16" s="551">
        <v>13.72</v>
      </c>
      <c r="N16" s="552">
        <v>14.41</v>
      </c>
    </row>
    <row r="17" spans="1:14" ht="13.8">
      <c r="A17" s="267"/>
      <c r="B17" s="271"/>
      <c r="C17" s="272"/>
      <c r="D17" s="249"/>
      <c r="E17" s="273"/>
      <c r="F17" s="264"/>
      <c r="H17" s="255" t="s">
        <v>149</v>
      </c>
      <c r="I17" s="551">
        <v>11.85</v>
      </c>
      <c r="J17" s="551">
        <v>12.44</v>
      </c>
      <c r="K17" s="551">
        <v>13.01</v>
      </c>
      <c r="L17" s="551">
        <v>13.67</v>
      </c>
      <c r="M17" s="551">
        <v>14.2</v>
      </c>
      <c r="N17" s="552">
        <v>14.92</v>
      </c>
    </row>
    <row r="18" spans="1:14" ht="13.8">
      <c r="A18" s="274" t="s">
        <v>60</v>
      </c>
      <c r="B18" s="275"/>
      <c r="C18" s="467">
        <v>0</v>
      </c>
      <c r="D18" s="249"/>
      <c r="E18" s="270">
        <f>$C18*E16</f>
        <v>0</v>
      </c>
      <c r="F18" s="264"/>
      <c r="H18" s="255" t="s">
        <v>150</v>
      </c>
      <c r="I18" s="551">
        <v>12.28</v>
      </c>
      <c r="J18" s="551">
        <v>12.88</v>
      </c>
      <c r="K18" s="551">
        <v>13.49</v>
      </c>
      <c r="L18" s="551">
        <v>14.15</v>
      </c>
      <c r="M18" s="551">
        <v>14.69</v>
      </c>
      <c r="N18" s="552">
        <v>15.44</v>
      </c>
    </row>
    <row r="19" spans="1:14" s="47" customFormat="1" ht="13.8">
      <c r="A19" s="274" t="s">
        <v>93</v>
      </c>
      <c r="B19" s="275"/>
      <c r="C19" s="467">
        <v>0</v>
      </c>
      <c r="D19" s="249"/>
      <c r="E19" s="270">
        <f>$C19*E16</f>
        <v>0</v>
      </c>
      <c r="F19" s="264"/>
      <c r="H19" s="255" t="s">
        <v>151</v>
      </c>
      <c r="I19" s="551">
        <v>12.66</v>
      </c>
      <c r="J19" s="551">
        <v>13.31</v>
      </c>
      <c r="K19" s="551">
        <v>13.92</v>
      </c>
      <c r="L19" s="551">
        <v>14.62</v>
      </c>
      <c r="M19" s="551">
        <v>15.18</v>
      </c>
      <c r="N19" s="552">
        <v>15.95</v>
      </c>
    </row>
    <row r="20" spans="1:14" ht="13.8">
      <c r="A20" s="418" t="s">
        <v>55</v>
      </c>
      <c r="B20" s="276"/>
      <c r="C20" s="269"/>
      <c r="D20" s="249"/>
      <c r="E20" s="422">
        <f>SUM(E16:E19)</f>
        <v>0</v>
      </c>
      <c r="F20" s="277">
        <f>IF(E20=0,0,E20/E$48)</f>
        <v>0</v>
      </c>
      <c r="H20" s="255" t="s">
        <v>152</v>
      </c>
      <c r="I20" s="551">
        <v>13.05</v>
      </c>
      <c r="J20" s="551">
        <v>13.72</v>
      </c>
      <c r="K20" s="551">
        <v>14.38</v>
      </c>
      <c r="L20" s="551">
        <v>15.07</v>
      </c>
      <c r="M20" s="551">
        <v>15.66</v>
      </c>
      <c r="N20" s="552">
        <v>16.46</v>
      </c>
    </row>
    <row r="21" spans="1:14" ht="13.8">
      <c r="A21" s="267"/>
      <c r="B21" s="271"/>
      <c r="C21" s="272"/>
      <c r="D21" s="249"/>
      <c r="E21" s="273"/>
      <c r="F21" s="264"/>
    </row>
    <row r="22" spans="1:14" s="281" customFormat="1" ht="13.8">
      <c r="A22" s="426" t="s">
        <v>62</v>
      </c>
      <c r="B22" s="275"/>
      <c r="C22" s="272"/>
      <c r="D22" s="279"/>
      <c r="E22" s="547">
        <f>E20*0.96</f>
        <v>0</v>
      </c>
      <c r="F22" s="280"/>
      <c r="H22" s="315" t="s">
        <v>153</v>
      </c>
      <c r="I22" s="662" t="s">
        <v>156</v>
      </c>
      <c r="J22" s="663"/>
      <c r="K22" s="663"/>
      <c r="L22" s="663"/>
      <c r="M22" s="663"/>
      <c r="N22" s="664"/>
    </row>
    <row r="23" spans="1:14" ht="14.25" customHeight="1">
      <c r="A23" s="274" t="s">
        <v>74</v>
      </c>
      <c r="B23" s="275"/>
      <c r="C23" s="282" t="s">
        <v>47</v>
      </c>
      <c r="D23" s="249"/>
      <c r="E23" s="270" t="e">
        <f>E22*'5-Premies en opslagen'!$C24</f>
        <v>#DIV/0!</v>
      </c>
      <c r="F23" s="264"/>
      <c r="H23" s="255"/>
      <c r="I23" s="260">
        <v>1</v>
      </c>
      <c r="J23" s="260">
        <v>2</v>
      </c>
      <c r="K23" s="260">
        <v>3</v>
      </c>
      <c r="L23" s="260">
        <v>4</v>
      </c>
      <c r="M23" s="260">
        <v>5</v>
      </c>
      <c r="N23" s="260">
        <v>6</v>
      </c>
    </row>
    <row r="24" spans="1:14" ht="12.75" customHeight="1">
      <c r="A24" s="418" t="s">
        <v>71</v>
      </c>
      <c r="B24" s="316"/>
      <c r="C24" s="269"/>
      <c r="D24" s="249"/>
      <c r="E24" s="422" t="e">
        <f>E23+E20</f>
        <v>#DIV/0!</v>
      </c>
      <c r="F24" s="277" t="e">
        <f>IF(E24=0,0,E24/E$48)</f>
        <v>#DIV/0!</v>
      </c>
      <c r="H24" s="255" t="s">
        <v>154</v>
      </c>
      <c r="I24" s="469"/>
      <c r="J24" s="469"/>
      <c r="K24" s="469"/>
      <c r="L24" s="469"/>
      <c r="M24" s="469"/>
      <c r="N24" s="469"/>
    </row>
    <row r="25" spans="1:14" ht="12.75" customHeight="1">
      <c r="A25" s="267"/>
      <c r="B25" s="276"/>
      <c r="C25" s="269"/>
      <c r="D25" s="249"/>
      <c r="E25" s="258"/>
      <c r="F25" s="264"/>
      <c r="H25" s="255" t="s">
        <v>145</v>
      </c>
      <c r="I25" s="469"/>
      <c r="J25" s="469"/>
      <c r="K25" s="469"/>
      <c r="L25" s="469"/>
      <c r="M25" s="469"/>
      <c r="N25" s="469"/>
    </row>
    <row r="26" spans="1:14" ht="13.8">
      <c r="A26" s="274" t="s">
        <v>36</v>
      </c>
      <c r="B26" s="275"/>
      <c r="C26" s="282" t="s">
        <v>47</v>
      </c>
      <c r="D26" s="249"/>
      <c r="E26" s="270" t="e">
        <f>E24*'5-Premies en opslagen'!$B53</f>
        <v>#DIV/0!</v>
      </c>
      <c r="F26" s="264"/>
      <c r="H26" s="255" t="s">
        <v>146</v>
      </c>
      <c r="I26" s="469"/>
      <c r="J26" s="469"/>
      <c r="K26" s="469"/>
      <c r="L26" s="469"/>
      <c r="M26" s="469"/>
      <c r="N26" s="469"/>
    </row>
    <row r="27" spans="1:14" ht="13.8">
      <c r="A27" s="418" t="s">
        <v>81</v>
      </c>
      <c r="B27" s="276"/>
      <c r="C27" s="269"/>
      <c r="D27" s="249"/>
      <c r="E27" s="422" t="e">
        <f>SUM(E24:E26)</f>
        <v>#DIV/0!</v>
      </c>
      <c r="F27" s="277" t="e">
        <f>IF(E27=0,0,E27/E$48)</f>
        <v>#DIV/0!</v>
      </c>
      <c r="H27" s="255" t="s">
        <v>147</v>
      </c>
      <c r="I27" s="469">
        <v>0</v>
      </c>
      <c r="J27" s="469"/>
      <c r="K27" s="469"/>
      <c r="L27" s="469"/>
      <c r="M27" s="469"/>
      <c r="N27" s="469"/>
    </row>
    <row r="28" spans="1:14" ht="13.8">
      <c r="A28" s="267"/>
      <c r="B28" s="276"/>
      <c r="C28" s="269"/>
      <c r="D28" s="249"/>
      <c r="E28" s="258"/>
      <c r="F28" s="264"/>
      <c r="H28" s="255" t="s">
        <v>148</v>
      </c>
      <c r="I28" s="469"/>
      <c r="J28" s="469"/>
      <c r="K28" s="469"/>
      <c r="L28" s="469"/>
      <c r="M28" s="469"/>
      <c r="N28" s="469"/>
    </row>
    <row r="29" spans="1:14" ht="13.8">
      <c r="A29" s="267" t="s">
        <v>63</v>
      </c>
      <c r="B29" s="283"/>
      <c r="C29" s="266" t="s">
        <v>70</v>
      </c>
      <c r="D29" s="249"/>
      <c r="E29" s="466">
        <v>0</v>
      </c>
      <c r="F29" s="264">
        <v>0</v>
      </c>
      <c r="H29" s="255" t="s">
        <v>149</v>
      </c>
      <c r="I29" s="469"/>
      <c r="J29" s="469"/>
      <c r="K29" s="469"/>
      <c r="L29" s="469"/>
      <c r="M29" s="469"/>
      <c r="N29" s="469"/>
    </row>
    <row r="30" spans="1:14" ht="13.8">
      <c r="A30" s="267" t="s">
        <v>68</v>
      </c>
      <c r="B30" s="284"/>
      <c r="C30" s="266" t="s">
        <v>70</v>
      </c>
      <c r="D30" s="249"/>
      <c r="E30" s="466">
        <v>0</v>
      </c>
      <c r="F30" s="264">
        <v>0</v>
      </c>
      <c r="H30" s="255" t="s">
        <v>150</v>
      </c>
      <c r="I30" s="469"/>
      <c r="J30" s="469"/>
      <c r="K30" s="469"/>
      <c r="L30" s="469"/>
      <c r="M30" s="469"/>
      <c r="N30" s="469"/>
    </row>
    <row r="31" spans="1:14" ht="12.75" customHeight="1">
      <c r="A31" s="267" t="s">
        <v>69</v>
      </c>
      <c r="B31" s="276"/>
      <c r="C31" s="269" t="s">
        <v>65</v>
      </c>
      <c r="D31" s="249"/>
      <c r="E31" s="285" t="s">
        <v>18</v>
      </c>
      <c r="F31" s="264"/>
      <c r="H31" s="255" t="s">
        <v>151</v>
      </c>
      <c r="I31" s="469">
        <v>0</v>
      </c>
      <c r="J31" s="469"/>
      <c r="K31" s="469">
        <v>0</v>
      </c>
      <c r="L31" s="469"/>
      <c r="M31" s="469"/>
      <c r="N31" s="469"/>
    </row>
    <row r="32" spans="1:14" ht="12.75" customHeight="1">
      <c r="A32" s="468"/>
      <c r="B32" s="533"/>
      <c r="C32" s="534" t="s">
        <v>65</v>
      </c>
      <c r="D32" s="249"/>
      <c r="E32" s="466"/>
      <c r="F32" s="264"/>
      <c r="H32" s="255" t="s">
        <v>152</v>
      </c>
      <c r="I32" s="469"/>
      <c r="J32" s="469"/>
      <c r="K32" s="469"/>
      <c r="L32" s="469"/>
      <c r="M32" s="469"/>
      <c r="N32" s="469"/>
    </row>
    <row r="33" spans="1:15" ht="12.75" customHeight="1">
      <c r="A33" s="418" t="s">
        <v>57</v>
      </c>
      <c r="B33" s="276"/>
      <c r="C33" s="269"/>
      <c r="D33" s="249"/>
      <c r="E33" s="422" t="e">
        <f>SUM(E27:E32)</f>
        <v>#DIV/0!</v>
      </c>
      <c r="F33" s="277" t="e">
        <f>IF(E33=0,0,E33/E$48)</f>
        <v>#DIV/0!</v>
      </c>
      <c r="H33" s="287" t="s">
        <v>155</v>
      </c>
      <c r="I33" s="502">
        <f t="shared" ref="I33:N33" si="0">SUM(I24:I32)</f>
        <v>0</v>
      </c>
      <c r="J33" s="502">
        <f t="shared" si="0"/>
        <v>0</v>
      </c>
      <c r="K33" s="502">
        <f t="shared" si="0"/>
        <v>0</v>
      </c>
      <c r="L33" s="502">
        <f t="shared" si="0"/>
        <v>0</v>
      </c>
      <c r="M33" s="502">
        <f t="shared" si="0"/>
        <v>0</v>
      </c>
      <c r="N33" s="502">
        <f t="shared" si="0"/>
        <v>0</v>
      </c>
      <c r="O33" s="317">
        <f>SUM(I33:N33)</f>
        <v>0</v>
      </c>
    </row>
    <row r="34" spans="1:15" ht="12.75" customHeight="1">
      <c r="A34" s="267"/>
      <c r="B34" s="276"/>
      <c r="C34" s="269"/>
      <c r="D34" s="249"/>
      <c r="E34" s="258"/>
      <c r="F34" s="264"/>
      <c r="H34" s="164"/>
      <c r="I34" s="164"/>
      <c r="J34" s="164"/>
      <c r="K34" s="164"/>
      <c r="L34" s="164"/>
      <c r="M34" s="164"/>
      <c r="N34" s="164"/>
    </row>
    <row r="35" spans="1:15" ht="12.75" customHeight="1">
      <c r="A35" s="267" t="s">
        <v>83</v>
      </c>
      <c r="B35" s="276"/>
      <c r="C35" s="286"/>
      <c r="D35" s="249"/>
      <c r="E35" s="466">
        <v>0</v>
      </c>
      <c r="F35" s="548" t="e">
        <f>E35/$E$48</f>
        <v>#DIV/0!</v>
      </c>
      <c r="H35" s="512" t="s">
        <v>153</v>
      </c>
      <c r="I35" s="658" t="s">
        <v>157</v>
      </c>
      <c r="J35" s="658"/>
      <c r="K35" s="658"/>
      <c r="L35" s="658"/>
      <c r="M35" s="658"/>
      <c r="N35" s="658"/>
    </row>
    <row r="36" spans="1:15" ht="14.25" customHeight="1">
      <c r="A36" s="267" t="s">
        <v>35</v>
      </c>
      <c r="B36" s="276"/>
      <c r="C36" s="286"/>
      <c r="D36" s="249"/>
      <c r="E36" s="466">
        <v>0</v>
      </c>
      <c r="F36" s="548" t="e">
        <f t="shared" ref="F36:F42" si="1">E36/$E$48</f>
        <v>#DIV/0!</v>
      </c>
      <c r="H36" s="513"/>
      <c r="I36" s="514">
        <v>1</v>
      </c>
      <c r="J36" s="514">
        <v>2</v>
      </c>
      <c r="K36" s="514">
        <v>3</v>
      </c>
      <c r="L36" s="514">
        <v>4</v>
      </c>
      <c r="M36" s="514">
        <v>5</v>
      </c>
      <c r="N36" s="514">
        <v>6</v>
      </c>
    </row>
    <row r="37" spans="1:15" ht="13.8">
      <c r="A37" s="267" t="s">
        <v>25</v>
      </c>
      <c r="B37" s="276"/>
      <c r="C37" s="286"/>
      <c r="D37" s="249"/>
      <c r="E37" s="466">
        <v>0</v>
      </c>
      <c r="F37" s="548" t="e">
        <f t="shared" si="1"/>
        <v>#DIV/0!</v>
      </c>
      <c r="H37" s="513" t="s">
        <v>154</v>
      </c>
      <c r="I37" s="515">
        <f t="shared" ref="I37:N45" si="2">I24*I12</f>
        <v>0</v>
      </c>
      <c r="J37" s="515">
        <f t="shared" si="2"/>
        <v>0</v>
      </c>
      <c r="K37" s="515">
        <f t="shared" si="2"/>
        <v>0</v>
      </c>
      <c r="L37" s="515">
        <f t="shared" si="2"/>
        <v>0</v>
      </c>
      <c r="M37" s="515">
        <f t="shared" si="2"/>
        <v>0</v>
      </c>
      <c r="N37" s="516">
        <f t="shared" si="2"/>
        <v>0</v>
      </c>
      <c r="O37" s="281"/>
    </row>
    <row r="38" spans="1:15" ht="13.8">
      <c r="A38" s="267" t="s">
        <v>2</v>
      </c>
      <c r="B38" s="276"/>
      <c r="C38" s="288"/>
      <c r="D38" s="249"/>
      <c r="E38" s="466">
        <v>0</v>
      </c>
      <c r="F38" s="548" t="e">
        <f t="shared" si="1"/>
        <v>#DIV/0!</v>
      </c>
      <c r="H38" s="513" t="s">
        <v>145</v>
      </c>
      <c r="I38" s="515">
        <f t="shared" si="2"/>
        <v>0</v>
      </c>
      <c r="J38" s="515">
        <f t="shared" si="2"/>
        <v>0</v>
      </c>
      <c r="K38" s="515">
        <f t="shared" si="2"/>
        <v>0</v>
      </c>
      <c r="L38" s="515">
        <f t="shared" si="2"/>
        <v>0</v>
      </c>
      <c r="M38" s="515">
        <f t="shared" si="2"/>
        <v>0</v>
      </c>
      <c r="N38" s="516">
        <f t="shared" si="2"/>
        <v>0</v>
      </c>
      <c r="O38" s="281"/>
    </row>
    <row r="39" spans="1:15" ht="13.8">
      <c r="A39" s="267" t="s">
        <v>33</v>
      </c>
      <c r="B39" s="276"/>
      <c r="C39" s="286"/>
      <c r="D39" s="249"/>
      <c r="E39" s="466">
        <v>0</v>
      </c>
      <c r="F39" s="548" t="e">
        <f t="shared" si="1"/>
        <v>#DIV/0!</v>
      </c>
      <c r="H39" s="513" t="s">
        <v>146</v>
      </c>
      <c r="I39" s="515">
        <f t="shared" si="2"/>
        <v>0</v>
      </c>
      <c r="J39" s="515">
        <f t="shared" si="2"/>
        <v>0</v>
      </c>
      <c r="K39" s="515">
        <f t="shared" si="2"/>
        <v>0</v>
      </c>
      <c r="L39" s="515">
        <f t="shared" si="2"/>
        <v>0</v>
      </c>
      <c r="M39" s="515">
        <f t="shared" si="2"/>
        <v>0</v>
      </c>
      <c r="N39" s="516">
        <f t="shared" si="2"/>
        <v>0</v>
      </c>
      <c r="O39" s="281"/>
    </row>
    <row r="40" spans="1:15" ht="13.8">
      <c r="A40" s="267" t="s">
        <v>30</v>
      </c>
      <c r="B40" s="276"/>
      <c r="C40" s="288"/>
      <c r="D40" s="249"/>
      <c r="E40" s="466">
        <v>0</v>
      </c>
      <c r="F40" s="548" t="e">
        <f t="shared" si="1"/>
        <v>#DIV/0!</v>
      </c>
      <c r="H40" s="513" t="s">
        <v>147</v>
      </c>
      <c r="I40" s="515">
        <f t="shared" si="2"/>
        <v>0</v>
      </c>
      <c r="J40" s="515">
        <f t="shared" si="2"/>
        <v>0</v>
      </c>
      <c r="K40" s="515">
        <f t="shared" si="2"/>
        <v>0</v>
      </c>
      <c r="L40" s="515">
        <f t="shared" si="2"/>
        <v>0</v>
      </c>
      <c r="M40" s="515">
        <f t="shared" si="2"/>
        <v>0</v>
      </c>
      <c r="N40" s="516">
        <f t="shared" si="2"/>
        <v>0</v>
      </c>
      <c r="O40" s="164"/>
    </row>
    <row r="41" spans="1:15" ht="13.8">
      <c r="A41" s="267" t="s">
        <v>75</v>
      </c>
      <c r="B41" s="276"/>
      <c r="C41" s="266" t="s">
        <v>70</v>
      </c>
      <c r="D41" s="249"/>
      <c r="E41" s="466">
        <v>0</v>
      </c>
      <c r="F41" s="548" t="e">
        <f t="shared" si="1"/>
        <v>#DIV/0!</v>
      </c>
      <c r="H41" s="513" t="s">
        <v>148</v>
      </c>
      <c r="I41" s="515">
        <f t="shared" si="2"/>
        <v>0</v>
      </c>
      <c r="J41" s="515">
        <f t="shared" si="2"/>
        <v>0</v>
      </c>
      <c r="K41" s="515">
        <f t="shared" si="2"/>
        <v>0</v>
      </c>
      <c r="L41" s="515">
        <f t="shared" si="2"/>
        <v>0</v>
      </c>
      <c r="M41" s="515">
        <f t="shared" si="2"/>
        <v>0</v>
      </c>
      <c r="N41" s="516">
        <f t="shared" si="2"/>
        <v>0</v>
      </c>
      <c r="O41" s="164"/>
    </row>
    <row r="42" spans="1:15" ht="13.8">
      <c r="A42" s="267" t="s">
        <v>92</v>
      </c>
      <c r="B42" s="276"/>
      <c r="C42" s="266"/>
      <c r="D42" s="249"/>
      <c r="E42" s="466">
        <v>0</v>
      </c>
      <c r="F42" s="548" t="e">
        <f t="shared" si="1"/>
        <v>#DIV/0!</v>
      </c>
      <c r="H42" s="513" t="s">
        <v>149</v>
      </c>
      <c r="I42" s="515">
        <f t="shared" si="2"/>
        <v>0</v>
      </c>
      <c r="J42" s="515">
        <f t="shared" si="2"/>
        <v>0</v>
      </c>
      <c r="K42" s="515">
        <f t="shared" si="2"/>
        <v>0</v>
      </c>
      <c r="L42" s="515">
        <f t="shared" si="2"/>
        <v>0</v>
      </c>
      <c r="M42" s="515">
        <f t="shared" si="2"/>
        <v>0</v>
      </c>
      <c r="N42" s="516">
        <f t="shared" si="2"/>
        <v>0</v>
      </c>
      <c r="O42" s="164"/>
    </row>
    <row r="43" spans="1:15" ht="13.8">
      <c r="A43" s="468"/>
      <c r="B43" s="533"/>
      <c r="C43" s="535"/>
      <c r="D43" s="249"/>
      <c r="E43" s="466">
        <v>0</v>
      </c>
      <c r="F43" s="264" t="e">
        <f>E43/$E$48</f>
        <v>#DIV/0!</v>
      </c>
      <c r="H43" s="513" t="s">
        <v>150</v>
      </c>
      <c r="I43" s="515">
        <f t="shared" si="2"/>
        <v>0</v>
      </c>
      <c r="J43" s="515">
        <f t="shared" si="2"/>
        <v>0</v>
      </c>
      <c r="K43" s="515">
        <f t="shared" si="2"/>
        <v>0</v>
      </c>
      <c r="L43" s="515">
        <f t="shared" si="2"/>
        <v>0</v>
      </c>
      <c r="M43" s="515">
        <f t="shared" si="2"/>
        <v>0</v>
      </c>
      <c r="N43" s="516">
        <f t="shared" si="2"/>
        <v>0</v>
      </c>
      <c r="O43" s="164"/>
    </row>
    <row r="44" spans="1:15" ht="13.8">
      <c r="A44" s="418" t="s">
        <v>76</v>
      </c>
      <c r="B44" s="276"/>
      <c r="C44" s="269"/>
      <c r="D44" s="249"/>
      <c r="E44" s="422" t="e">
        <f>SUM(E33:E43)</f>
        <v>#DIV/0!</v>
      </c>
      <c r="F44" s="277" t="e">
        <f>IF(E44=0,0,E44/E$48)</f>
        <v>#DIV/0!</v>
      </c>
      <c r="H44" s="513" t="s">
        <v>151</v>
      </c>
      <c r="I44" s="515">
        <f t="shared" si="2"/>
        <v>0</v>
      </c>
      <c r="J44" s="515">
        <f t="shared" si="2"/>
        <v>0</v>
      </c>
      <c r="K44" s="515">
        <f t="shared" si="2"/>
        <v>0</v>
      </c>
      <c r="L44" s="515">
        <f t="shared" si="2"/>
        <v>0</v>
      </c>
      <c r="M44" s="515">
        <f t="shared" si="2"/>
        <v>0</v>
      </c>
      <c r="N44" s="516">
        <f t="shared" si="2"/>
        <v>0</v>
      </c>
      <c r="O44" s="164"/>
    </row>
    <row r="45" spans="1:15" ht="13.8">
      <c r="A45" s="267"/>
      <c r="B45" s="276"/>
      <c r="C45" s="269"/>
      <c r="D45" s="249"/>
      <c r="E45" s="258"/>
      <c r="F45" s="289"/>
      <c r="H45" s="513" t="s">
        <v>152</v>
      </c>
      <c r="I45" s="515">
        <f t="shared" si="2"/>
        <v>0</v>
      </c>
      <c r="J45" s="515">
        <f t="shared" si="2"/>
        <v>0</v>
      </c>
      <c r="K45" s="515">
        <f t="shared" si="2"/>
        <v>0</v>
      </c>
      <c r="L45" s="515">
        <f t="shared" si="2"/>
        <v>0</v>
      </c>
      <c r="M45" s="515">
        <f t="shared" si="2"/>
        <v>0</v>
      </c>
      <c r="N45" s="516">
        <f t="shared" si="2"/>
        <v>0</v>
      </c>
      <c r="O45" s="164"/>
    </row>
    <row r="46" spans="1:15" ht="13.8">
      <c r="A46" s="267" t="s">
        <v>77</v>
      </c>
      <c r="B46" s="276"/>
      <c r="C46" s="288"/>
      <c r="D46" s="249"/>
      <c r="E46" s="466">
        <v>0</v>
      </c>
      <c r="F46" s="277">
        <f>(IF(E46=0,0,E46/E$48))</f>
        <v>0</v>
      </c>
      <c r="H46" s="517" t="s">
        <v>155</v>
      </c>
      <c r="I46" s="518">
        <f t="shared" ref="I46:N46" si="3">SUM(I37:I45)</f>
        <v>0</v>
      </c>
      <c r="J46" s="518">
        <f t="shared" si="3"/>
        <v>0</v>
      </c>
      <c r="K46" s="518">
        <f t="shared" si="3"/>
        <v>0</v>
      </c>
      <c r="L46" s="518">
        <f t="shared" si="3"/>
        <v>0</v>
      </c>
      <c r="M46" s="518">
        <f t="shared" si="3"/>
        <v>0</v>
      </c>
      <c r="N46" s="518">
        <f t="shared" si="3"/>
        <v>0</v>
      </c>
      <c r="O46" s="164"/>
    </row>
    <row r="47" spans="1:15" ht="13.8">
      <c r="A47" s="267"/>
      <c r="B47" s="268"/>
      <c r="C47" s="269"/>
      <c r="D47" s="249"/>
      <c r="E47" s="258"/>
      <c r="F47" s="264"/>
      <c r="H47" s="281"/>
      <c r="I47" s="281"/>
      <c r="J47" s="281"/>
      <c r="K47" s="281"/>
      <c r="L47" s="281"/>
      <c r="M47" s="281"/>
      <c r="N47" s="281"/>
      <c r="O47" s="164"/>
    </row>
    <row r="48" spans="1:15" ht="13.8">
      <c r="A48" s="418" t="s">
        <v>48</v>
      </c>
      <c r="B48" s="424"/>
      <c r="C48" s="290"/>
      <c r="D48" s="249"/>
      <c r="E48" s="423" t="e">
        <f>SUM(E44:E47)</f>
        <v>#DIV/0!</v>
      </c>
      <c r="F48" s="425" t="e">
        <f>SUM(F44:F47)</f>
        <v>#DIV/0!</v>
      </c>
      <c r="H48" s="281"/>
      <c r="I48" s="281"/>
      <c r="J48" s="281"/>
      <c r="K48" s="281"/>
      <c r="L48" s="281"/>
      <c r="M48" s="281"/>
      <c r="N48" s="281"/>
      <c r="O48" s="164"/>
    </row>
    <row r="49" spans="1:15" ht="13.8">
      <c r="A49" s="191"/>
      <c r="B49" s="291"/>
      <c r="C49" s="292"/>
      <c r="D49" s="249"/>
      <c r="E49" s="9"/>
      <c r="F49" s="293"/>
      <c r="H49" s="281"/>
      <c r="I49" s="281"/>
      <c r="J49" s="281"/>
      <c r="K49" s="281"/>
      <c r="L49" s="281"/>
      <c r="M49" s="281"/>
      <c r="N49" s="281"/>
      <c r="O49" s="164"/>
    </row>
    <row r="50" spans="1:15" s="281" customFormat="1" ht="13.8">
      <c r="A50" s="294" t="s">
        <v>255</v>
      </c>
      <c r="B50" s="295"/>
      <c r="C50" s="296"/>
      <c r="E50" s="297" t="e">
        <f>(E$27*1.3)+($E$48-$E$27)</f>
        <v>#DIV/0!</v>
      </c>
      <c r="F50" s="298"/>
      <c r="H50" s="164"/>
      <c r="I50" s="164"/>
      <c r="J50" s="164"/>
      <c r="K50" s="164"/>
      <c r="L50" s="164"/>
      <c r="M50" s="164"/>
      <c r="N50" s="164"/>
    </row>
    <row r="51" spans="1:15" s="281" customFormat="1" ht="13.8">
      <c r="A51" s="299"/>
      <c r="B51" s="300"/>
      <c r="C51" s="301"/>
      <c r="E51" s="299"/>
      <c r="F51" s="299"/>
      <c r="H51" s="164"/>
      <c r="I51" s="164"/>
      <c r="J51" s="164"/>
      <c r="K51" s="164"/>
      <c r="L51" s="164"/>
      <c r="M51" s="164"/>
      <c r="N51" s="164"/>
    </row>
    <row r="52" spans="1:15" s="281" customFormat="1" ht="13.8">
      <c r="A52" s="294" t="s">
        <v>53</v>
      </c>
      <c r="B52" s="295"/>
      <c r="C52" s="296"/>
      <c r="E52" s="297" t="e">
        <f>(E$27*1.5)+($E$48-$E$27)</f>
        <v>#DIV/0!</v>
      </c>
      <c r="F52" s="298"/>
      <c r="H52" s="164"/>
      <c r="I52" s="164"/>
      <c r="J52" s="164"/>
      <c r="K52" s="164"/>
      <c r="L52" s="164"/>
      <c r="M52" s="164"/>
      <c r="N52" s="164"/>
    </row>
    <row r="53" spans="1:15" s="281" customFormat="1" ht="13.8">
      <c r="A53" s="299"/>
      <c r="B53" s="300"/>
      <c r="C53" s="301"/>
      <c r="E53" s="299"/>
      <c r="F53" s="299"/>
      <c r="H53" s="164"/>
      <c r="I53" s="164"/>
      <c r="J53" s="164"/>
      <c r="K53" s="164"/>
      <c r="L53" s="164"/>
      <c r="M53" s="164"/>
      <c r="N53" s="164"/>
    </row>
    <row r="54" spans="1:15" s="281" customFormat="1" ht="13.8">
      <c r="A54" s="294" t="s">
        <v>88</v>
      </c>
      <c r="B54" s="295"/>
      <c r="C54" s="296"/>
      <c r="E54" s="297" t="e">
        <f>(E$27*2.5)+($E$48-$E$27)</f>
        <v>#DIV/0!</v>
      </c>
      <c r="F54" s="302"/>
      <c r="H54" s="164"/>
      <c r="I54" s="164"/>
      <c r="J54" s="164"/>
      <c r="K54" s="164"/>
      <c r="L54" s="164"/>
      <c r="M54" s="164"/>
      <c r="N54" s="164"/>
    </row>
    <row r="55" spans="1:15" s="164" customFormat="1" ht="13.8">
      <c r="B55" s="303"/>
      <c r="C55" s="304"/>
      <c r="F55" s="305"/>
    </row>
    <row r="56" spans="1:15" s="164" customFormat="1" ht="13.8">
      <c r="B56" s="303"/>
      <c r="C56" s="304"/>
      <c r="F56" s="305"/>
    </row>
    <row r="57" spans="1:15" s="164" customFormat="1">
      <c r="C57" s="306"/>
      <c r="F57" s="305"/>
    </row>
    <row r="58" spans="1:15" s="164" customFormat="1">
      <c r="C58" s="306"/>
      <c r="F58" s="305"/>
    </row>
    <row r="59" spans="1:15" s="164" customFormat="1">
      <c r="A59" s="47"/>
      <c r="C59" s="306"/>
      <c r="F59" s="305"/>
    </row>
    <row r="60" spans="1:15" s="164" customFormat="1">
      <c r="C60" s="306"/>
      <c r="F60" s="305"/>
    </row>
    <row r="61" spans="1:15" s="164" customFormat="1">
      <c r="C61" s="306"/>
      <c r="F61" s="305"/>
      <c r="H61" s="4"/>
      <c r="I61" s="4"/>
      <c r="J61" s="4"/>
      <c r="K61" s="4"/>
      <c r="L61" s="4"/>
      <c r="M61" s="4"/>
      <c r="N61" s="4"/>
    </row>
    <row r="62" spans="1:15" s="164" customFormat="1">
      <c r="C62" s="306"/>
      <c r="F62" s="305"/>
      <c r="H62" s="4"/>
      <c r="I62" s="4"/>
      <c r="J62" s="4"/>
      <c r="K62" s="4"/>
      <c r="L62" s="4"/>
      <c r="M62" s="4"/>
      <c r="N62" s="4"/>
    </row>
    <row r="63" spans="1:15" s="164" customFormat="1">
      <c r="C63" s="306"/>
      <c r="F63" s="305"/>
      <c r="H63" s="4"/>
      <c r="I63" s="4"/>
      <c r="J63" s="4"/>
      <c r="K63" s="4"/>
      <c r="L63" s="4"/>
      <c r="M63" s="4"/>
      <c r="N63" s="4"/>
    </row>
    <row r="64" spans="1:15" s="164" customFormat="1">
      <c r="C64" s="306"/>
      <c r="F64" s="305"/>
      <c r="H64" s="4"/>
      <c r="I64" s="4"/>
      <c r="J64" s="4"/>
      <c r="K64" s="4"/>
      <c r="L64" s="4"/>
      <c r="M64" s="4"/>
      <c r="N64" s="4"/>
    </row>
    <row r="65" spans="3:14" s="164" customFormat="1">
      <c r="C65" s="306"/>
      <c r="F65" s="305"/>
      <c r="H65" s="4"/>
      <c r="I65" s="4"/>
      <c r="J65" s="4"/>
      <c r="K65" s="4"/>
      <c r="L65" s="4"/>
      <c r="M65" s="4"/>
      <c r="N65" s="4"/>
    </row>
    <row r="66" spans="3:14" s="164" customFormat="1">
      <c r="C66" s="306"/>
      <c r="F66" s="305"/>
      <c r="H66" s="4"/>
      <c r="I66" s="4"/>
      <c r="J66" s="4"/>
      <c r="K66" s="4"/>
      <c r="L66" s="4"/>
      <c r="M66" s="4"/>
      <c r="N66" s="4"/>
    </row>
  </sheetData>
  <dataConsolidate/>
  <mergeCells count="7">
    <mergeCell ref="I35:N35"/>
    <mergeCell ref="E10:F10"/>
    <mergeCell ref="H1:N2"/>
    <mergeCell ref="H3:N3"/>
    <mergeCell ref="H4:N5"/>
    <mergeCell ref="I10:N10"/>
    <mergeCell ref="I22:N22"/>
  </mergeCells>
  <phoneticPr fontId="10"/>
  <conditionalFormatting sqref="O33">
    <cfRule type="cellIs" dxfId="15" priority="1" operator="greaterThan">
      <formula>1</formula>
    </cfRule>
    <cfRule type="cellIs" dxfId="14" priority="2" operator="between">
      <formula>0.999999</formula>
      <formula>0</formula>
    </cfRule>
    <cfRule type="cellIs" dxfId="13"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10" activePane="bottomLeft" state="frozen"/>
      <selection activeCell="D33" sqref="D33"/>
      <selection pane="bottomLeft" activeCell="I26" sqref="I26"/>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61" t="s">
        <v>27</v>
      </c>
      <c r="B1" s="192"/>
      <c r="C1" s="46"/>
      <c r="D1" s="46"/>
      <c r="E1" s="46"/>
      <c r="F1" s="3"/>
      <c r="H1" s="661"/>
      <c r="I1" s="661"/>
      <c r="J1" s="661"/>
      <c r="K1" s="661"/>
      <c r="L1" s="661"/>
      <c r="M1" s="661"/>
      <c r="N1" s="661"/>
    </row>
    <row r="2" spans="1:15">
      <c r="A2" s="239"/>
      <c r="B2" s="240"/>
      <c r="C2" s="241"/>
      <c r="D2" s="240"/>
      <c r="E2" s="242"/>
      <c r="F2" s="243"/>
      <c r="H2" s="661"/>
      <c r="I2" s="661"/>
      <c r="J2" s="661"/>
      <c r="K2" s="661"/>
      <c r="L2" s="661"/>
      <c r="M2" s="661"/>
      <c r="N2" s="661"/>
    </row>
    <row r="3" spans="1:15" ht="14.25" customHeight="1">
      <c r="A3" s="307" t="str">
        <f>'1-Contractblad totaal'!A3</f>
        <v>Naam opdrachtgever</v>
      </c>
      <c r="B3" s="308" t="str">
        <f>'1-Contractblad totaal'!B3</f>
        <v>Kalsbeek College</v>
      </c>
      <c r="C3" s="309"/>
      <c r="D3" s="240"/>
      <c r="E3" s="245"/>
      <c r="F3" s="246"/>
      <c r="H3" s="661"/>
      <c r="I3" s="661"/>
      <c r="J3" s="661"/>
      <c r="K3" s="661"/>
      <c r="L3" s="661"/>
      <c r="M3" s="661"/>
      <c r="N3" s="661"/>
    </row>
    <row r="4" spans="1:15" ht="15.75" customHeight="1">
      <c r="A4" s="307" t="str">
        <f>'1-Contractblad totaal'!A4</f>
        <v>Calculatie onderdeel</v>
      </c>
      <c r="B4" s="310" t="str">
        <f ca="1">MID(CELL("bestandsnaam",$C$9),SEARCH("]",CELL("bestandsnaam",$C$9),1)+1,256)</f>
        <v>7-Opbouw uurtarief toezicht</v>
      </c>
      <c r="C4" s="311"/>
      <c r="D4" s="249"/>
      <c r="H4" s="661"/>
      <c r="I4" s="661"/>
      <c r="J4" s="661"/>
      <c r="K4" s="661"/>
      <c r="L4" s="661"/>
      <c r="M4" s="661"/>
      <c r="N4" s="661"/>
    </row>
    <row r="5" spans="1:15" ht="15">
      <c r="A5" s="307" t="str">
        <f>'1-Contractblad totaal'!A5</f>
        <v>Gebouw/plaats</v>
      </c>
      <c r="B5" s="308" t="str">
        <f>'1-Contractblad totaal'!B5</f>
        <v>Woerden</v>
      </c>
      <c r="C5" s="311"/>
      <c r="D5" s="249"/>
      <c r="H5" s="661"/>
      <c r="I5" s="661"/>
      <c r="J5" s="661"/>
      <c r="K5" s="661"/>
      <c r="L5" s="661"/>
      <c r="M5" s="661"/>
      <c r="N5" s="661"/>
    </row>
    <row r="6" spans="1:15" ht="15">
      <c r="A6" s="307" t="str">
        <f>'1-Contractblad totaal'!A6</f>
        <v>Referentie nummer</v>
      </c>
      <c r="B6" s="308" t="str">
        <f>'1-Contractblad totaal'!B6</f>
        <v>KC-EA-BK-2021</v>
      </c>
      <c r="C6" s="311"/>
      <c r="D6" s="249"/>
      <c r="H6" s="250"/>
      <c r="I6" s="250"/>
      <c r="J6" s="250"/>
      <c r="K6" s="250"/>
      <c r="L6" s="250"/>
      <c r="M6" s="250"/>
      <c r="N6" s="250"/>
    </row>
    <row r="7" spans="1:15" s="9" customFormat="1" ht="15">
      <c r="A7" s="307" t="str">
        <f>'1-Contractblad totaal'!A8</f>
        <v>Naam dienstverlener</v>
      </c>
      <c r="B7" s="610">
        <f>'1-Contractblad totaal'!B8</f>
        <v>0</v>
      </c>
      <c r="C7" s="311"/>
      <c r="D7" s="249"/>
      <c r="H7" s="250"/>
      <c r="I7" s="250"/>
      <c r="J7" s="250"/>
      <c r="K7" s="250"/>
      <c r="L7" s="250"/>
      <c r="M7" s="250"/>
      <c r="N7" s="250"/>
      <c r="O7" s="254"/>
    </row>
    <row r="8" spans="1:15" ht="15">
      <c r="A8" s="307" t="str">
        <f>'1-Contractblad totaal'!A9</f>
        <v>Prijspeil</v>
      </c>
      <c r="B8" s="117">
        <f>'1-Contractblad totaal'!B9</f>
        <v>44562</v>
      </c>
      <c r="C8" s="311"/>
      <c r="D8" s="249"/>
      <c r="I8" s="250"/>
      <c r="J8" s="250"/>
      <c r="K8" s="250"/>
      <c r="L8" s="250"/>
      <c r="M8" s="250"/>
      <c r="N8" s="250"/>
    </row>
    <row r="9" spans="1:15" ht="15">
      <c r="A9" s="244"/>
      <c r="B9" s="247"/>
      <c r="C9" s="248"/>
      <c r="D9" s="249"/>
      <c r="E9" s="251"/>
      <c r="F9" s="252"/>
    </row>
    <row r="10" spans="1:15" s="254" customFormat="1" ht="30.75" customHeight="1">
      <c r="A10" s="312" t="s">
        <v>237</v>
      </c>
      <c r="B10" s="313"/>
      <c r="C10" s="314"/>
      <c r="D10" s="253"/>
      <c r="E10" s="659" t="s">
        <v>236</v>
      </c>
      <c r="F10" s="665"/>
      <c r="H10" s="315" t="s">
        <v>153</v>
      </c>
      <c r="I10" s="658" t="s">
        <v>260</v>
      </c>
      <c r="J10" s="658"/>
      <c r="K10" s="658"/>
      <c r="L10" s="658"/>
      <c r="M10" s="658"/>
      <c r="N10" s="658"/>
    </row>
    <row r="11" spans="1:15" ht="30" customHeight="1">
      <c r="A11" s="255"/>
      <c r="B11" s="256" t="s">
        <v>65</v>
      </c>
      <c r="C11" s="257" t="s">
        <v>65</v>
      </c>
      <c r="D11" s="249"/>
      <c r="E11" s="258"/>
      <c r="F11" s="259"/>
      <c r="H11" s="255"/>
      <c r="I11" s="553">
        <v>1</v>
      </c>
      <c r="J11" s="553">
        <v>2</v>
      </c>
      <c r="K11" s="553">
        <v>3</v>
      </c>
      <c r="L11" s="553">
        <v>4</v>
      </c>
      <c r="M11" s="553">
        <v>5</v>
      </c>
      <c r="N11" s="553">
        <v>6</v>
      </c>
    </row>
    <row r="12" spans="1:15" ht="12.75" customHeight="1">
      <c r="A12" s="255" t="s">
        <v>40</v>
      </c>
      <c r="B12" s="261"/>
      <c r="C12" s="262"/>
      <c r="D12" s="249"/>
      <c r="E12" s="263">
        <f>SUM(I34:N34)</f>
        <v>0</v>
      </c>
      <c r="F12" s="264"/>
      <c r="H12" s="501" t="s">
        <v>148</v>
      </c>
      <c r="I12" s="551">
        <v>11.44</v>
      </c>
      <c r="J12" s="551">
        <v>12</v>
      </c>
      <c r="K12" s="551">
        <v>12.58</v>
      </c>
      <c r="L12" s="551">
        <v>13.23</v>
      </c>
      <c r="M12" s="551">
        <v>13.72</v>
      </c>
      <c r="N12" s="552">
        <v>14.41</v>
      </c>
    </row>
    <row r="13" spans="1:15" ht="13.8">
      <c r="A13" s="255" t="s">
        <v>15</v>
      </c>
      <c r="B13" s="265"/>
      <c r="C13" s="266" t="s">
        <v>70</v>
      </c>
      <c r="D13" s="249"/>
      <c r="E13" s="466">
        <v>0</v>
      </c>
      <c r="F13" s="264"/>
      <c r="H13" s="501" t="s">
        <v>149</v>
      </c>
      <c r="I13" s="551">
        <v>11.85</v>
      </c>
      <c r="J13" s="551">
        <v>12.44</v>
      </c>
      <c r="K13" s="551">
        <v>13.01</v>
      </c>
      <c r="L13" s="551">
        <v>13.67</v>
      </c>
      <c r="M13" s="551">
        <v>14.2</v>
      </c>
      <c r="N13" s="552">
        <v>14.92</v>
      </c>
    </row>
    <row r="14" spans="1:15" ht="13.8">
      <c r="A14" s="255" t="s">
        <v>46</v>
      </c>
      <c r="B14" s="265"/>
      <c r="C14" s="266" t="s">
        <v>70</v>
      </c>
      <c r="D14" s="249"/>
      <c r="E14" s="466">
        <v>0</v>
      </c>
      <c r="F14" s="264"/>
      <c r="H14" s="501" t="s">
        <v>150</v>
      </c>
      <c r="I14" s="551">
        <v>12.28</v>
      </c>
      <c r="J14" s="551">
        <v>12.88</v>
      </c>
      <c r="K14" s="551">
        <v>13.49</v>
      </c>
      <c r="L14" s="551">
        <v>14.15</v>
      </c>
      <c r="M14" s="551">
        <v>14.69</v>
      </c>
      <c r="N14" s="552">
        <v>15.44</v>
      </c>
    </row>
    <row r="15" spans="1:15" s="47" customFormat="1" ht="13.8">
      <c r="A15" s="267" t="s">
        <v>34</v>
      </c>
      <c r="B15" s="532"/>
      <c r="C15" s="269"/>
      <c r="D15" s="249"/>
      <c r="E15" s="270"/>
      <c r="F15" s="264"/>
      <c r="H15" s="501" t="s">
        <v>151</v>
      </c>
      <c r="I15" s="551">
        <v>12.66</v>
      </c>
      <c r="J15" s="551">
        <v>13.31</v>
      </c>
      <c r="K15" s="551">
        <v>13.92</v>
      </c>
      <c r="L15" s="551">
        <v>14.62</v>
      </c>
      <c r="M15" s="551">
        <v>15.18</v>
      </c>
      <c r="N15" s="552">
        <v>15.95</v>
      </c>
    </row>
    <row r="16" spans="1:15" ht="13.8">
      <c r="A16" s="418" t="s">
        <v>13</v>
      </c>
      <c r="B16" s="268"/>
      <c r="C16" s="269"/>
      <c r="D16" s="249"/>
      <c r="E16" s="422">
        <f>SUM(E12:E15)</f>
        <v>0</v>
      </c>
      <c r="F16" s="264"/>
      <c r="H16" s="501" t="s">
        <v>152</v>
      </c>
      <c r="I16" s="551">
        <v>13.05</v>
      </c>
      <c r="J16" s="551">
        <v>13.72</v>
      </c>
      <c r="K16" s="551">
        <v>14.38</v>
      </c>
      <c r="L16" s="551">
        <v>15.07</v>
      </c>
      <c r="M16" s="551">
        <v>15.66</v>
      </c>
      <c r="N16" s="552">
        <v>16.46</v>
      </c>
    </row>
    <row r="17" spans="1:15" ht="13.8">
      <c r="A17" s="267"/>
      <c r="B17" s="271"/>
      <c r="C17" s="272"/>
      <c r="D17" s="249"/>
      <c r="E17" s="273"/>
      <c r="F17" s="264"/>
      <c r="H17" s="499"/>
      <c r="I17" s="500"/>
      <c r="J17" s="500"/>
      <c r="K17" s="500"/>
      <c r="L17" s="500"/>
      <c r="M17" s="500"/>
      <c r="N17" s="500"/>
    </row>
    <row r="18" spans="1:15" ht="13.8">
      <c r="A18" s="274" t="s">
        <v>60</v>
      </c>
      <c r="B18" s="275"/>
      <c r="C18" s="467">
        <v>0</v>
      </c>
      <c r="D18" s="249"/>
      <c r="E18" s="270">
        <f>$C18*E16</f>
        <v>0</v>
      </c>
      <c r="F18" s="264"/>
      <c r="H18" s="315" t="s">
        <v>153</v>
      </c>
      <c r="I18" s="662" t="s">
        <v>156</v>
      </c>
      <c r="J18" s="663"/>
      <c r="K18" s="663"/>
      <c r="L18" s="663"/>
      <c r="M18" s="663"/>
      <c r="N18" s="664"/>
    </row>
    <row r="19" spans="1:15" s="47" customFormat="1" ht="13.8">
      <c r="A19" s="274" t="s">
        <v>93</v>
      </c>
      <c r="B19" s="275"/>
      <c r="C19" s="467">
        <v>0</v>
      </c>
      <c r="D19" s="249"/>
      <c r="E19" s="270">
        <f>$C19*E16</f>
        <v>0</v>
      </c>
      <c r="F19" s="264"/>
      <c r="H19" s="255"/>
      <c r="I19" s="260">
        <v>1</v>
      </c>
      <c r="J19" s="260">
        <v>2</v>
      </c>
      <c r="K19" s="260">
        <v>3</v>
      </c>
      <c r="L19" s="260">
        <v>4</v>
      </c>
      <c r="M19" s="260">
        <v>5</v>
      </c>
      <c r="N19" s="260">
        <v>6</v>
      </c>
    </row>
    <row r="20" spans="1:15" ht="13.8">
      <c r="A20" s="418" t="s">
        <v>55</v>
      </c>
      <c r="B20" s="276"/>
      <c r="C20" s="269"/>
      <c r="D20" s="249"/>
      <c r="E20" s="422">
        <f>SUM(E16:E19)</f>
        <v>0</v>
      </c>
      <c r="F20" s="277">
        <f>IF(E20=0,0,E20/E$48)</f>
        <v>0</v>
      </c>
      <c r="H20" s="255" t="s">
        <v>148</v>
      </c>
      <c r="I20" s="469"/>
      <c r="J20" s="469"/>
      <c r="K20" s="469"/>
      <c r="L20" s="469"/>
      <c r="M20" s="469"/>
      <c r="N20" s="469"/>
    </row>
    <row r="21" spans="1:15" ht="13.8">
      <c r="A21" s="267"/>
      <c r="B21" s="271"/>
      <c r="C21" s="272"/>
      <c r="D21" s="249"/>
      <c r="E21" s="273"/>
      <c r="F21" s="264"/>
      <c r="H21" s="255" t="s">
        <v>149</v>
      </c>
      <c r="I21" s="469"/>
      <c r="J21" s="469"/>
      <c r="K21" s="469"/>
      <c r="L21" s="469"/>
      <c r="M21" s="469"/>
      <c r="N21" s="469"/>
    </row>
    <row r="22" spans="1:15" s="281" customFormat="1" ht="13.8">
      <c r="A22" s="278" t="s">
        <v>62</v>
      </c>
      <c r="B22" s="275"/>
      <c r="C22" s="272"/>
      <c r="D22" s="279"/>
      <c r="E22" s="547">
        <f>E20*0.96</f>
        <v>0</v>
      </c>
      <c r="F22" s="280"/>
      <c r="H22" s="255" t="s">
        <v>150</v>
      </c>
      <c r="I22" s="469"/>
      <c r="J22" s="469"/>
      <c r="K22" s="469"/>
      <c r="L22" s="469"/>
      <c r="M22" s="469"/>
      <c r="N22" s="469"/>
      <c r="O22" s="4"/>
    </row>
    <row r="23" spans="1:15" ht="14.25" customHeight="1">
      <c r="A23" s="274" t="s">
        <v>74</v>
      </c>
      <c r="B23" s="275"/>
      <c r="C23" s="282" t="s">
        <v>47</v>
      </c>
      <c r="D23" s="249"/>
      <c r="E23" s="270" t="e">
        <f>E22*'5-Premies en opslagen'!$C24</f>
        <v>#DIV/0!</v>
      </c>
      <c r="F23" s="264"/>
      <c r="H23" s="255" t="s">
        <v>151</v>
      </c>
      <c r="I23" s="469"/>
      <c r="J23" s="469"/>
      <c r="K23" s="469"/>
      <c r="L23" s="469"/>
      <c r="M23" s="469"/>
      <c r="N23" s="469"/>
      <c r="O23" s="281"/>
    </row>
    <row r="24" spans="1:15" ht="12.75" customHeight="1">
      <c r="A24" s="418" t="s">
        <v>71</v>
      </c>
      <c r="B24" s="276"/>
      <c r="C24" s="269"/>
      <c r="D24" s="249"/>
      <c r="E24" s="422" t="e">
        <f>E23+E20</f>
        <v>#DIV/0!</v>
      </c>
      <c r="F24" s="277" t="e">
        <f>IF(E24=0,0,E24/E$48)</f>
        <v>#DIV/0!</v>
      </c>
      <c r="H24" s="255" t="s">
        <v>152</v>
      </c>
      <c r="I24" s="469"/>
      <c r="J24" s="469"/>
      <c r="K24" s="469"/>
      <c r="L24" s="469"/>
      <c r="M24" s="469"/>
      <c r="N24" s="469"/>
    </row>
    <row r="25" spans="1:15" ht="12.75" customHeight="1">
      <c r="A25" s="267"/>
      <c r="B25" s="276"/>
      <c r="C25" s="269"/>
      <c r="D25" s="249"/>
      <c r="E25" s="258"/>
      <c r="F25" s="264"/>
      <c r="H25" s="287" t="s">
        <v>155</v>
      </c>
      <c r="I25" s="503">
        <f>SUM(I20:I24)</f>
        <v>0</v>
      </c>
      <c r="J25" s="503">
        <f t="shared" ref="I25:N25" si="0">SUM(J20:J24)</f>
        <v>0</v>
      </c>
      <c r="K25" s="503">
        <f t="shared" si="0"/>
        <v>0</v>
      </c>
      <c r="L25" s="503">
        <f t="shared" si="0"/>
        <v>0</v>
      </c>
      <c r="M25" s="503">
        <f t="shared" si="0"/>
        <v>0</v>
      </c>
      <c r="N25" s="503">
        <f t="shared" si="0"/>
        <v>0</v>
      </c>
      <c r="O25" s="65">
        <f>SUM(I25:N25)</f>
        <v>0</v>
      </c>
    </row>
    <row r="26" spans="1:15" ht="13.8">
      <c r="A26" s="274" t="s">
        <v>36</v>
      </c>
      <c r="B26" s="275"/>
      <c r="C26" s="282" t="s">
        <v>47</v>
      </c>
      <c r="D26" s="249"/>
      <c r="E26" s="270" t="e">
        <f>E24*'5-Premies en opslagen'!$B53</f>
        <v>#DIV/0!</v>
      </c>
      <c r="F26" s="264"/>
    </row>
    <row r="27" spans="1:15" ht="13.8">
      <c r="A27" s="418" t="s">
        <v>81</v>
      </c>
      <c r="B27" s="276"/>
      <c r="C27" s="269"/>
      <c r="D27" s="249"/>
      <c r="E27" s="422" t="e">
        <f>SUM(E24:E26)</f>
        <v>#DIV/0!</v>
      </c>
      <c r="F27" s="277" t="e">
        <f>IF(E27=0,0,E27/E$48)</f>
        <v>#DIV/0!</v>
      </c>
      <c r="H27" s="512" t="s">
        <v>153</v>
      </c>
      <c r="I27" s="658" t="s">
        <v>157</v>
      </c>
      <c r="J27" s="658"/>
      <c r="K27" s="658"/>
      <c r="L27" s="658"/>
      <c r="M27" s="658"/>
      <c r="N27" s="658"/>
    </row>
    <row r="28" spans="1:15" ht="13.8">
      <c r="A28" s="267"/>
      <c r="B28" s="276"/>
      <c r="C28" s="269"/>
      <c r="D28" s="249"/>
      <c r="E28" s="258"/>
      <c r="F28" s="264"/>
      <c r="H28" s="513"/>
      <c r="I28" s="514">
        <v>1</v>
      </c>
      <c r="J28" s="514">
        <v>2</v>
      </c>
      <c r="K28" s="514">
        <v>3</v>
      </c>
      <c r="L28" s="514">
        <v>4</v>
      </c>
      <c r="M28" s="514">
        <v>5</v>
      </c>
      <c r="N28" s="514">
        <v>6</v>
      </c>
    </row>
    <row r="29" spans="1:15" ht="13.8">
      <c r="A29" s="267" t="s">
        <v>63</v>
      </c>
      <c r="B29" s="283"/>
      <c r="C29" s="266" t="s">
        <v>70</v>
      </c>
      <c r="D29" s="249"/>
      <c r="E29" s="466">
        <v>0</v>
      </c>
      <c r="F29" s="427">
        <v>0</v>
      </c>
      <c r="H29" s="255" t="s">
        <v>148</v>
      </c>
      <c r="I29" s="515">
        <f t="shared" ref="I29:N29" si="1">I20*I12</f>
        <v>0</v>
      </c>
      <c r="J29" s="515">
        <f t="shared" si="1"/>
        <v>0</v>
      </c>
      <c r="K29" s="515">
        <f t="shared" si="1"/>
        <v>0</v>
      </c>
      <c r="L29" s="515">
        <f t="shared" si="1"/>
        <v>0</v>
      </c>
      <c r="M29" s="515">
        <f t="shared" si="1"/>
        <v>0</v>
      </c>
      <c r="N29" s="516">
        <f t="shared" si="1"/>
        <v>0</v>
      </c>
    </row>
    <row r="30" spans="1:15" ht="13.8">
      <c r="A30" s="267" t="s">
        <v>68</v>
      </c>
      <c r="B30" s="284"/>
      <c r="C30" s="266" t="s">
        <v>70</v>
      </c>
      <c r="D30" s="249"/>
      <c r="E30" s="466">
        <v>0</v>
      </c>
      <c r="F30" s="427">
        <v>0</v>
      </c>
      <c r="H30" s="255" t="s">
        <v>149</v>
      </c>
      <c r="I30" s="515">
        <f t="shared" ref="I30:N30" si="2">I21*I13</f>
        <v>0</v>
      </c>
      <c r="J30" s="515">
        <f t="shared" si="2"/>
        <v>0</v>
      </c>
      <c r="K30" s="515">
        <f t="shared" si="2"/>
        <v>0</v>
      </c>
      <c r="L30" s="515">
        <f t="shared" si="2"/>
        <v>0</v>
      </c>
      <c r="M30" s="515">
        <f t="shared" si="2"/>
        <v>0</v>
      </c>
      <c r="N30" s="516">
        <f t="shared" si="2"/>
        <v>0</v>
      </c>
    </row>
    <row r="31" spans="1:15" ht="12.75" customHeight="1">
      <c r="A31" s="267" t="s">
        <v>69</v>
      </c>
      <c r="B31" s="276"/>
      <c r="C31" s="269" t="s">
        <v>65</v>
      </c>
      <c r="D31" s="249"/>
      <c r="E31" s="285" t="s">
        <v>18</v>
      </c>
      <c r="F31" s="264"/>
      <c r="H31" s="255" t="s">
        <v>150</v>
      </c>
      <c r="I31" s="515">
        <f t="shared" ref="I31:N31" si="3">I22*I14</f>
        <v>0</v>
      </c>
      <c r="J31" s="515">
        <f t="shared" si="3"/>
        <v>0</v>
      </c>
      <c r="K31" s="515">
        <f t="shared" si="3"/>
        <v>0</v>
      </c>
      <c r="L31" s="515">
        <f t="shared" si="3"/>
        <v>0</v>
      </c>
      <c r="M31" s="515">
        <f t="shared" si="3"/>
        <v>0</v>
      </c>
      <c r="N31" s="516">
        <f t="shared" si="3"/>
        <v>0</v>
      </c>
    </row>
    <row r="32" spans="1:15" ht="12.75" customHeight="1">
      <c r="A32" s="468"/>
      <c r="B32" s="533"/>
      <c r="C32" s="534" t="s">
        <v>65</v>
      </c>
      <c r="D32" s="249"/>
      <c r="E32" s="466"/>
      <c r="F32" s="264"/>
      <c r="H32" s="255" t="s">
        <v>151</v>
      </c>
      <c r="I32" s="515">
        <f t="shared" ref="I32:N32" si="4">I23*I15</f>
        <v>0</v>
      </c>
      <c r="J32" s="515">
        <f t="shared" si="4"/>
        <v>0</v>
      </c>
      <c r="K32" s="515">
        <f t="shared" si="4"/>
        <v>0</v>
      </c>
      <c r="L32" s="515">
        <f t="shared" si="4"/>
        <v>0</v>
      </c>
      <c r="M32" s="515">
        <f t="shared" si="4"/>
        <v>0</v>
      </c>
      <c r="N32" s="516">
        <f t="shared" si="4"/>
        <v>0</v>
      </c>
    </row>
    <row r="33" spans="1:14" ht="12.75" customHeight="1">
      <c r="A33" s="418" t="s">
        <v>57</v>
      </c>
      <c r="B33" s="276"/>
      <c r="C33" s="269"/>
      <c r="D33" s="249"/>
      <c r="E33" s="422" t="e">
        <f>SUM(E27:E32)</f>
        <v>#DIV/0!</v>
      </c>
      <c r="F33" s="277" t="e">
        <f>IF(E33=0,0,E33/E$48)</f>
        <v>#DIV/0!</v>
      </c>
      <c r="H33" s="513" t="s">
        <v>152</v>
      </c>
      <c r="I33" s="515">
        <f t="shared" ref="I33:N33" si="5">I24*I16</f>
        <v>0</v>
      </c>
      <c r="J33" s="515">
        <f t="shared" si="5"/>
        <v>0</v>
      </c>
      <c r="K33" s="515">
        <f t="shared" si="5"/>
        <v>0</v>
      </c>
      <c r="L33" s="515">
        <f t="shared" si="5"/>
        <v>0</v>
      </c>
      <c r="M33" s="515">
        <f t="shared" si="5"/>
        <v>0</v>
      </c>
      <c r="N33" s="516">
        <f t="shared" si="5"/>
        <v>0</v>
      </c>
    </row>
    <row r="34" spans="1:14" ht="12.75" customHeight="1">
      <c r="A34" s="267"/>
      <c r="B34" s="276"/>
      <c r="C34" s="269"/>
      <c r="D34" s="249"/>
      <c r="E34" s="258"/>
      <c r="F34" s="264"/>
      <c r="H34" s="517" t="s">
        <v>155</v>
      </c>
      <c r="I34" s="518">
        <f t="shared" ref="I34:N34" si="6">SUM(I29:I33)</f>
        <v>0</v>
      </c>
      <c r="J34" s="518">
        <f t="shared" si="6"/>
        <v>0</v>
      </c>
      <c r="K34" s="518">
        <f t="shared" si="6"/>
        <v>0</v>
      </c>
      <c r="L34" s="518">
        <f t="shared" si="6"/>
        <v>0</v>
      </c>
      <c r="M34" s="518">
        <f t="shared" si="6"/>
        <v>0</v>
      </c>
      <c r="N34" s="518">
        <f t="shared" si="6"/>
        <v>0</v>
      </c>
    </row>
    <row r="35" spans="1:14" ht="12.75" customHeight="1">
      <c r="A35" s="267" t="s">
        <v>83</v>
      </c>
      <c r="B35" s="276"/>
      <c r="C35" s="286"/>
      <c r="D35" s="249"/>
      <c r="E35" s="466">
        <v>0</v>
      </c>
      <c r="F35" s="548" t="e">
        <f>E35/$E$48</f>
        <v>#DIV/0!</v>
      </c>
      <c r="H35" s="281"/>
      <c r="I35" s="281"/>
      <c r="J35" s="281"/>
      <c r="K35" s="281"/>
      <c r="L35" s="281"/>
      <c r="M35" s="281"/>
      <c r="N35" s="281"/>
    </row>
    <row r="36" spans="1:14" ht="14.25" customHeight="1">
      <c r="A36" s="267" t="s">
        <v>35</v>
      </c>
      <c r="B36" s="276"/>
      <c r="C36" s="286"/>
      <c r="D36" s="249"/>
      <c r="E36" s="466">
        <v>0</v>
      </c>
      <c r="F36" s="548" t="e">
        <f t="shared" ref="F36:F42" si="7">E36/$E$48</f>
        <v>#DIV/0!</v>
      </c>
      <c r="H36" s="281"/>
      <c r="I36" s="281"/>
      <c r="J36" s="281"/>
      <c r="K36" s="281"/>
      <c r="L36" s="281"/>
      <c r="M36" s="281"/>
      <c r="N36" s="281"/>
    </row>
    <row r="37" spans="1:14" ht="13.8">
      <c r="A37" s="267" t="s">
        <v>25</v>
      </c>
      <c r="B37" s="276"/>
      <c r="C37" s="286"/>
      <c r="D37" s="249"/>
      <c r="E37" s="466">
        <v>0</v>
      </c>
      <c r="F37" s="548" t="e">
        <f t="shared" si="7"/>
        <v>#DIV/0!</v>
      </c>
      <c r="H37" s="281"/>
      <c r="I37" s="281"/>
      <c r="J37" s="281"/>
      <c r="K37" s="281"/>
      <c r="L37" s="281"/>
      <c r="M37" s="281"/>
      <c r="N37" s="281"/>
    </row>
    <row r="38" spans="1:14" ht="13.8">
      <c r="A38" s="267" t="s">
        <v>2</v>
      </c>
      <c r="B38" s="276"/>
      <c r="C38" s="288"/>
      <c r="D38" s="249"/>
      <c r="E38" s="466">
        <v>0</v>
      </c>
      <c r="F38" s="548" t="e">
        <f t="shared" si="7"/>
        <v>#DIV/0!</v>
      </c>
      <c r="H38" s="164"/>
      <c r="I38" s="164"/>
      <c r="J38" s="164"/>
      <c r="K38" s="164"/>
      <c r="L38" s="164"/>
      <c r="M38" s="164"/>
      <c r="N38" s="164"/>
    </row>
    <row r="39" spans="1:14" ht="13.8">
      <c r="A39" s="267" t="s">
        <v>33</v>
      </c>
      <c r="B39" s="276"/>
      <c r="C39" s="286"/>
      <c r="D39" s="249"/>
      <c r="E39" s="466">
        <v>0</v>
      </c>
      <c r="F39" s="548" t="e">
        <f t="shared" si="7"/>
        <v>#DIV/0!</v>
      </c>
      <c r="H39" s="164"/>
      <c r="I39" s="164"/>
      <c r="J39" s="164"/>
      <c r="K39" s="164"/>
      <c r="L39" s="164"/>
      <c r="M39" s="164"/>
      <c r="N39" s="164"/>
    </row>
    <row r="40" spans="1:14" ht="13.8">
      <c r="A40" s="267" t="s">
        <v>30</v>
      </c>
      <c r="B40" s="276"/>
      <c r="C40" s="288"/>
      <c r="D40" s="249"/>
      <c r="E40" s="466">
        <v>0</v>
      </c>
      <c r="F40" s="548" t="e">
        <f t="shared" si="7"/>
        <v>#DIV/0!</v>
      </c>
      <c r="H40" s="164"/>
      <c r="I40" s="164"/>
      <c r="J40" s="164"/>
      <c r="K40" s="164"/>
      <c r="L40" s="164"/>
      <c r="M40" s="164"/>
      <c r="N40" s="164"/>
    </row>
    <row r="41" spans="1:14" ht="13.8">
      <c r="A41" s="267" t="s">
        <v>75</v>
      </c>
      <c r="B41" s="276"/>
      <c r="C41" s="266" t="s">
        <v>70</v>
      </c>
      <c r="D41" s="249"/>
      <c r="E41" s="466">
        <v>0</v>
      </c>
      <c r="F41" s="548" t="e">
        <f t="shared" si="7"/>
        <v>#DIV/0!</v>
      </c>
      <c r="H41" s="164"/>
      <c r="I41" s="164"/>
      <c r="J41" s="164"/>
      <c r="K41" s="164"/>
      <c r="L41" s="164"/>
      <c r="M41" s="164"/>
      <c r="N41" s="164"/>
    </row>
    <row r="42" spans="1:14" ht="13.8">
      <c r="A42" s="267" t="s">
        <v>92</v>
      </c>
      <c r="B42" s="276"/>
      <c r="C42" s="266"/>
      <c r="D42" s="249"/>
      <c r="E42" s="466">
        <v>0</v>
      </c>
      <c r="F42" s="548" t="e">
        <f t="shared" si="7"/>
        <v>#DIV/0!</v>
      </c>
      <c r="H42" s="164"/>
      <c r="I42" s="164"/>
      <c r="J42" s="164"/>
      <c r="K42" s="164"/>
      <c r="L42" s="164"/>
      <c r="M42" s="164"/>
      <c r="N42" s="164"/>
    </row>
    <row r="43" spans="1:14" ht="13.8">
      <c r="A43" s="468"/>
      <c r="B43" s="533"/>
      <c r="C43" s="535"/>
      <c r="D43" s="249"/>
      <c r="E43" s="466">
        <v>0</v>
      </c>
      <c r="F43" s="264"/>
      <c r="H43" s="164"/>
      <c r="I43" s="164"/>
      <c r="J43" s="164"/>
      <c r="K43" s="164"/>
      <c r="L43" s="164"/>
      <c r="M43" s="164"/>
      <c r="N43" s="164"/>
    </row>
    <row r="44" spans="1:14" ht="13.8">
      <c r="A44" s="418" t="s">
        <v>76</v>
      </c>
      <c r="B44" s="276"/>
      <c r="C44" s="269"/>
      <c r="D44" s="249"/>
      <c r="E44" s="422" t="e">
        <f>SUM(E33:E43)</f>
        <v>#DIV/0!</v>
      </c>
      <c r="F44" s="277" t="e">
        <f>IF(E44=0,0,E44/E$48)</f>
        <v>#DIV/0!</v>
      </c>
      <c r="H44" s="164"/>
      <c r="I44" s="164"/>
      <c r="J44" s="164"/>
      <c r="K44" s="164"/>
      <c r="L44" s="164"/>
      <c r="M44" s="164"/>
      <c r="N44" s="164"/>
    </row>
    <row r="45" spans="1:14" ht="13.8">
      <c r="A45" s="267"/>
      <c r="B45" s="276"/>
      <c r="C45" s="269"/>
      <c r="D45" s="249"/>
      <c r="E45" s="258"/>
      <c r="F45" s="289"/>
      <c r="H45" s="164"/>
      <c r="I45" s="164"/>
      <c r="J45" s="164"/>
      <c r="K45" s="164"/>
      <c r="L45" s="164"/>
      <c r="M45" s="164"/>
      <c r="N45" s="164"/>
    </row>
    <row r="46" spans="1:14" ht="13.8">
      <c r="A46" s="267" t="s">
        <v>77</v>
      </c>
      <c r="B46" s="276"/>
      <c r="C46" s="288"/>
      <c r="D46" s="249"/>
      <c r="E46" s="466">
        <v>0</v>
      </c>
      <c r="F46" s="277">
        <f>(IF(E46=0,0,E46/E$48))</f>
        <v>0</v>
      </c>
      <c r="H46" s="164"/>
      <c r="I46" s="164"/>
      <c r="J46" s="164"/>
      <c r="K46" s="164"/>
      <c r="L46" s="164"/>
      <c r="M46" s="164"/>
      <c r="N46" s="164"/>
    </row>
    <row r="47" spans="1:14" ht="13.8">
      <c r="A47" s="267"/>
      <c r="B47" s="268"/>
      <c r="C47" s="269"/>
      <c r="D47" s="249"/>
      <c r="E47" s="258"/>
      <c r="F47" s="264"/>
      <c r="H47" s="164"/>
      <c r="I47" s="164"/>
      <c r="J47" s="164"/>
      <c r="K47" s="164"/>
      <c r="L47" s="164"/>
      <c r="M47" s="164"/>
      <c r="N47" s="164"/>
    </row>
    <row r="48" spans="1:14" ht="13.8">
      <c r="A48" s="418" t="s">
        <v>48</v>
      </c>
      <c r="B48" s="318"/>
      <c r="C48" s="290"/>
      <c r="D48" s="249"/>
      <c r="E48" s="423" t="e">
        <f>SUM(E44:E47)</f>
        <v>#DIV/0!</v>
      </c>
      <c r="F48" s="425" t="e">
        <f>SUM(F44:F47)</f>
        <v>#DIV/0!</v>
      </c>
      <c r="H48" s="164"/>
      <c r="I48" s="164"/>
      <c r="J48" s="164"/>
      <c r="K48" s="164"/>
      <c r="L48" s="164"/>
      <c r="M48" s="164"/>
      <c r="N48" s="164"/>
    </row>
    <row r="49" spans="1:14" ht="13.8">
      <c r="A49" s="191"/>
      <c r="B49" s="291"/>
      <c r="C49" s="292"/>
      <c r="D49" s="249"/>
      <c r="E49" s="9"/>
      <c r="F49" s="293"/>
      <c r="H49" s="164"/>
      <c r="I49" s="164"/>
      <c r="J49" s="164"/>
      <c r="K49" s="164"/>
      <c r="L49" s="164"/>
      <c r="M49" s="164"/>
      <c r="N49" s="164"/>
    </row>
    <row r="50" spans="1:14" s="281" customFormat="1" ht="13.8">
      <c r="A50" s="294" t="s">
        <v>255</v>
      </c>
      <c r="B50" s="295"/>
      <c r="C50" s="296"/>
      <c r="E50" s="297" t="e">
        <f>(E$27*1.3)+($E$48-$E$27)</f>
        <v>#DIV/0!</v>
      </c>
      <c r="F50" s="298"/>
      <c r="H50" s="164"/>
      <c r="I50" s="164"/>
      <c r="J50" s="164"/>
      <c r="K50" s="164"/>
      <c r="L50" s="164"/>
      <c r="M50" s="164"/>
      <c r="N50" s="164"/>
    </row>
    <row r="51" spans="1:14" s="281" customFormat="1" ht="13.8">
      <c r="A51" s="299"/>
      <c r="B51" s="300"/>
      <c r="C51" s="301"/>
      <c r="E51" s="299"/>
      <c r="F51" s="299"/>
      <c r="H51" s="164"/>
      <c r="I51" s="164"/>
      <c r="J51" s="164"/>
      <c r="K51" s="164"/>
      <c r="L51" s="164"/>
      <c r="M51" s="164"/>
      <c r="N51" s="164"/>
    </row>
    <row r="52" spans="1:14" s="281" customFormat="1" ht="13.8">
      <c r="A52" s="294" t="s">
        <v>53</v>
      </c>
      <c r="B52" s="295"/>
      <c r="C52" s="296"/>
      <c r="E52" s="297" t="e">
        <f>(E$27*1.5)+($E$48-$E$27)</f>
        <v>#DIV/0!</v>
      </c>
      <c r="F52" s="298"/>
      <c r="H52" s="164"/>
      <c r="I52" s="164"/>
      <c r="J52" s="164"/>
      <c r="K52" s="164"/>
      <c r="L52" s="164"/>
      <c r="M52" s="164"/>
      <c r="N52" s="164"/>
    </row>
    <row r="53" spans="1:14" s="281" customFormat="1" ht="13.8">
      <c r="A53" s="299"/>
      <c r="B53" s="300"/>
      <c r="C53" s="301"/>
      <c r="E53" s="299"/>
      <c r="F53" s="299"/>
      <c r="H53" s="164"/>
      <c r="I53" s="164"/>
      <c r="J53" s="164"/>
      <c r="K53" s="164"/>
      <c r="L53" s="164"/>
      <c r="M53" s="164"/>
      <c r="N53" s="164"/>
    </row>
    <row r="54" spans="1:14" s="281" customFormat="1" ht="13.8">
      <c r="A54" s="294" t="s">
        <v>88</v>
      </c>
      <c r="B54" s="295"/>
      <c r="C54" s="296"/>
      <c r="E54" s="297" t="e">
        <f>(E$27*2.5)+($E$48-$E$27)</f>
        <v>#DIV/0!</v>
      </c>
      <c r="F54" s="302"/>
      <c r="H54" s="164"/>
      <c r="I54" s="164"/>
      <c r="J54" s="164"/>
      <c r="K54" s="164"/>
      <c r="L54" s="164"/>
      <c r="M54" s="164"/>
      <c r="N54" s="164"/>
    </row>
    <row r="55" spans="1:14" s="164" customFormat="1" ht="13.8">
      <c r="B55" s="303"/>
      <c r="C55" s="304"/>
      <c r="F55" s="305"/>
    </row>
    <row r="56" spans="1:14" s="164" customFormat="1" ht="13.8">
      <c r="A56" s="294" t="s">
        <v>216</v>
      </c>
      <c r="B56" s="295"/>
      <c r="C56" s="296"/>
      <c r="D56" s="281"/>
      <c r="E56" s="297" t="e">
        <f>((E52*102)+(E54*9))/111</f>
        <v>#DIV/0!</v>
      </c>
      <c r="F56" s="305"/>
    </row>
    <row r="57" spans="1:14" s="164" customFormat="1" ht="13.8">
      <c r="B57" s="303"/>
      <c r="C57" s="304"/>
      <c r="F57" s="305"/>
    </row>
    <row r="58" spans="1:14" s="164" customFormat="1">
      <c r="C58" s="306"/>
      <c r="F58" s="305"/>
    </row>
    <row r="59" spans="1:14" s="164" customFormat="1">
      <c r="C59" s="306"/>
      <c r="F59" s="305"/>
    </row>
    <row r="60" spans="1:14" s="164" customFormat="1">
      <c r="A60" s="47"/>
      <c r="C60" s="306"/>
      <c r="F60" s="305"/>
    </row>
    <row r="61" spans="1:14" s="164" customFormat="1">
      <c r="C61" s="306"/>
      <c r="F61" s="305"/>
    </row>
    <row r="62" spans="1:14" s="164" customFormat="1">
      <c r="C62" s="306"/>
      <c r="F62" s="305"/>
    </row>
    <row r="63" spans="1:14" s="164" customFormat="1">
      <c r="C63" s="306"/>
      <c r="F63" s="305"/>
      <c r="H63" s="4"/>
      <c r="I63" s="4"/>
      <c r="J63" s="4"/>
      <c r="K63" s="4"/>
      <c r="L63" s="4"/>
      <c r="M63" s="4"/>
      <c r="N63" s="4"/>
    </row>
    <row r="64" spans="1:14" s="164" customFormat="1">
      <c r="C64" s="306"/>
      <c r="F64" s="305"/>
      <c r="H64" s="4"/>
      <c r="I64" s="4"/>
      <c r="J64" s="4"/>
      <c r="K64" s="4"/>
      <c r="L64" s="4"/>
      <c r="M64" s="4"/>
      <c r="N64" s="4"/>
    </row>
    <row r="65" spans="3:15" s="164" customFormat="1">
      <c r="C65" s="306"/>
      <c r="F65" s="305"/>
      <c r="H65" s="4"/>
      <c r="I65" s="4"/>
      <c r="J65" s="4"/>
      <c r="K65" s="4"/>
      <c r="L65" s="4"/>
      <c r="M65" s="4"/>
      <c r="N65" s="4"/>
      <c r="O65" s="4"/>
    </row>
    <row r="66" spans="3:15" s="164" customFormat="1">
      <c r="C66" s="306"/>
      <c r="F66" s="305"/>
      <c r="H66" s="4"/>
      <c r="I66" s="4"/>
      <c r="J66" s="4"/>
      <c r="K66" s="4"/>
      <c r="L66" s="4"/>
      <c r="M66" s="4"/>
      <c r="N66" s="4"/>
      <c r="O66" s="281"/>
    </row>
    <row r="67" spans="3:15" s="164" customFormat="1">
      <c r="C67" s="306"/>
      <c r="F67" s="305"/>
      <c r="H67" s="4"/>
      <c r="I67" s="4"/>
      <c r="J67" s="4"/>
      <c r="K67" s="4"/>
      <c r="L67" s="4"/>
      <c r="M67" s="4"/>
      <c r="N67" s="4"/>
      <c r="O67" s="281"/>
    </row>
    <row r="68" spans="3:15">
      <c r="O68" s="281"/>
    </row>
    <row r="69" spans="3:15">
      <c r="O69" s="164"/>
    </row>
    <row r="70" spans="3:15">
      <c r="O70" s="164"/>
    </row>
    <row r="71" spans="3:15">
      <c r="O71" s="164"/>
    </row>
    <row r="72" spans="3:15">
      <c r="O72" s="164"/>
    </row>
    <row r="73" spans="3:15">
      <c r="O73" s="164"/>
    </row>
    <row r="74" spans="3:15">
      <c r="O74" s="164"/>
    </row>
    <row r="75" spans="3:15">
      <c r="O75" s="164"/>
    </row>
    <row r="76" spans="3:15">
      <c r="O76" s="164"/>
    </row>
    <row r="77" spans="3:15">
      <c r="O77" s="164"/>
    </row>
    <row r="78" spans="3:15">
      <c r="O78" s="164"/>
    </row>
    <row r="79" spans="3:15">
      <c r="O79" s="164"/>
    </row>
    <row r="80" spans="3:15">
      <c r="O80" s="164"/>
    </row>
    <row r="81" spans="15:15">
      <c r="O81" s="164"/>
    </row>
  </sheetData>
  <mergeCells count="7">
    <mergeCell ref="E10:F10"/>
    <mergeCell ref="I10:N10"/>
    <mergeCell ref="I27:N27"/>
    <mergeCell ref="H1:N2"/>
    <mergeCell ref="H3:N3"/>
    <mergeCell ref="H4:N5"/>
    <mergeCell ref="I18:N18"/>
  </mergeCells>
  <conditionalFormatting sqref="O25">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772A0-6A2A-4537-9E17-BA27149468D6}">
  <sheetPr>
    <tabColor theme="0" tint="-0.14999847407452621"/>
    <pageSetUpPr fitToPage="1"/>
  </sheetPr>
  <dimension ref="A1:I15"/>
  <sheetViews>
    <sheetView showGridLines="0" zoomScaleNormal="100" workbookViewId="0">
      <pane ySplit="10" topLeftCell="A11" activePane="bottomLeft" state="frozen"/>
      <selection activeCell="D33" sqref="D33"/>
      <selection pane="bottomLeft" activeCell="B7" sqref="B7"/>
    </sheetView>
  </sheetViews>
  <sheetFormatPr defaultColWidth="9.109375" defaultRowHeight="13.2"/>
  <cols>
    <col min="1" max="1" width="26.109375" style="4" bestFit="1" customWidth="1"/>
    <col min="2" max="2" width="30.44140625" style="4" bestFit="1" customWidth="1"/>
    <col min="3" max="3" width="12.88671875" style="4" customWidth="1"/>
    <col min="4" max="4" width="11.109375" style="4" customWidth="1"/>
    <col min="5" max="5" width="10.109375" style="4" bestFit="1" customWidth="1"/>
    <col min="6" max="6" width="13.33203125" style="4" bestFit="1" customWidth="1"/>
    <col min="7" max="7" width="12.109375" style="4" bestFit="1" customWidth="1"/>
    <col min="8" max="8" width="12.109375" style="4" customWidth="1"/>
    <col min="9" max="9" width="19.88671875" style="4" customWidth="1"/>
    <col min="10" max="16384" width="9.109375" style="4"/>
  </cols>
  <sheetData>
    <row r="1" spans="1:9">
      <c r="A1" s="596" t="s">
        <v>27</v>
      </c>
    </row>
    <row r="3" spans="1:9" ht="15">
      <c r="A3" s="597" t="str">
        <f>'[14]1-Contractblad totaal'!A3</f>
        <v>Naam opdrachtgever</v>
      </c>
      <c r="B3" s="598" t="str">
        <f>'[14]1-Contractblad totaal'!B3</f>
        <v>Kalsbeek College</v>
      </c>
    </row>
    <row r="4" spans="1:9" ht="15">
      <c r="A4" s="597" t="str">
        <f>'[14]1-Contractblad totaal'!A4</f>
        <v>Calculatie onderdeel</v>
      </c>
      <c r="B4" s="598" t="str">
        <f ca="1">MID(CELL("bestandsnaam",$C$9),SEARCH("]",CELL("bestandsnaam",$C$9),1)+1,256)</f>
        <v>8-Additionele werkzaamheden</v>
      </c>
    </row>
    <row r="5" spans="1:9" ht="15">
      <c r="A5" s="597" t="str">
        <f>'[14]1-Contractblad totaal'!A5</f>
        <v>Gebouw/plaats</v>
      </c>
      <c r="B5" s="598" t="str">
        <f>'[14]1-Contractblad totaal'!B5</f>
        <v>Woerden</v>
      </c>
    </row>
    <row r="6" spans="1:9" ht="15">
      <c r="A6" s="597" t="str">
        <f>'[14]1-Contractblad totaal'!A6</f>
        <v>Referentie nummer</v>
      </c>
      <c r="B6" s="598" t="str">
        <f>'[14]1-Contractblad totaal'!B6</f>
        <v>KC-EA-BK-2021</v>
      </c>
      <c r="E6" s="319"/>
    </row>
    <row r="7" spans="1:9" ht="15" customHeight="1">
      <c r="A7" s="597" t="str">
        <f>'[14]1-Contractblad totaal'!A8</f>
        <v>Naam dienstverlener</v>
      </c>
      <c r="B7" s="611">
        <f>'1-Contractblad totaal'!B8</f>
        <v>0</v>
      </c>
      <c r="E7" s="599"/>
      <c r="F7" s="599"/>
      <c r="G7" s="599"/>
      <c r="H7" s="599"/>
      <c r="I7" s="599"/>
    </row>
    <row r="8" spans="1:9" ht="15">
      <c r="A8" s="597" t="str">
        <f>'[14]1-Contractblad totaal'!A9</f>
        <v>Prijspeil</v>
      </c>
      <c r="B8" s="600">
        <f>'[14]1-Contractblad totaal'!B9</f>
        <v>44562</v>
      </c>
      <c r="E8" s="599"/>
      <c r="F8" s="599"/>
      <c r="G8" s="599"/>
      <c r="H8" s="599"/>
      <c r="I8" s="599"/>
    </row>
    <row r="10" spans="1:9" ht="25.2">
      <c r="A10" s="601" t="s">
        <v>108</v>
      </c>
      <c r="B10" s="601" t="s">
        <v>444</v>
      </c>
      <c r="C10" s="601" t="s">
        <v>445</v>
      </c>
      <c r="D10" s="601" t="s">
        <v>446</v>
      </c>
      <c r="E10" s="601" t="s">
        <v>447</v>
      </c>
      <c r="F10" s="601" t="s">
        <v>448</v>
      </c>
      <c r="G10" s="601" t="s">
        <v>449</v>
      </c>
      <c r="H10" s="601" t="s">
        <v>450</v>
      </c>
    </row>
    <row r="11" spans="1:9">
      <c r="A11" s="614"/>
      <c r="B11" s="615"/>
      <c r="C11" s="616"/>
      <c r="D11" s="616"/>
      <c r="E11" s="602"/>
      <c r="F11" s="603">
        <f>D11*E11</f>
        <v>0</v>
      </c>
      <c r="G11" s="604">
        <v>0</v>
      </c>
      <c r="H11" s="605">
        <f>G11*F11</f>
        <v>0</v>
      </c>
      <c r="I11" s="612"/>
    </row>
    <row r="12" spans="1:9">
      <c r="A12" s="614"/>
      <c r="B12" s="615"/>
      <c r="C12" s="616"/>
      <c r="D12" s="616"/>
      <c r="E12" s="602"/>
      <c r="F12" s="603">
        <f>D12*E12</f>
        <v>0</v>
      </c>
      <c r="G12" s="604">
        <v>0</v>
      </c>
      <c r="H12" s="605">
        <f>G12*F12</f>
        <v>0</v>
      </c>
      <c r="I12" s="458"/>
    </row>
    <row r="13" spans="1:9">
      <c r="A13" s="614"/>
      <c r="B13" s="615"/>
      <c r="C13" s="617"/>
      <c r="D13" s="616"/>
      <c r="E13" s="602"/>
      <c r="F13" s="603">
        <f>D13*E13</f>
        <v>0</v>
      </c>
      <c r="G13" s="604">
        <v>0</v>
      </c>
      <c r="H13" s="606">
        <v>0</v>
      </c>
      <c r="I13" s="458"/>
    </row>
    <row r="14" spans="1:9" s="148" customFormat="1" ht="12.6">
      <c r="A14" s="607" t="s">
        <v>8</v>
      </c>
      <c r="B14" s="608"/>
      <c r="C14" s="608"/>
      <c r="D14" s="608"/>
      <c r="E14" s="608"/>
      <c r="F14" s="609">
        <f>SUM(F11:F13)</f>
        <v>0</v>
      </c>
      <c r="G14" s="608"/>
      <c r="H14" s="518">
        <f>SUM(H11:H13)</f>
        <v>0</v>
      </c>
      <c r="I14" s="613"/>
    </row>
    <row r="15" spans="1:9">
      <c r="I15" s="458"/>
    </row>
  </sheetData>
  <pageMargins left="0.59375" right="0.7" top="0.75" bottom="0.75" header="0.3" footer="0.3"/>
  <pageSetup paperSize="9"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13</vt:i4>
      </vt:variant>
    </vt:vector>
  </HeadingPairs>
  <TitlesOfParts>
    <vt:vector size="25"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11-Machinekosten</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Marielle Hintzen</cp:lastModifiedBy>
  <cp:lastPrinted>2018-08-21T11:53:14Z</cp:lastPrinted>
  <dcterms:created xsi:type="dcterms:W3CDTF">1999-10-05T12:28:40Z</dcterms:created>
  <dcterms:modified xsi:type="dcterms:W3CDTF">2021-07-06T16:08:46Z</dcterms:modified>
</cp:coreProperties>
</file>