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unitedqualitybv.sharepoint.com/klanten/Docs/ASL/EA verwerking restafval (1031 CM)/07. Nota van inlichtingen/NvI 2/Te publiceren documenten/"/>
    </mc:Choice>
  </mc:AlternateContent>
  <xr:revisionPtr revIDLastSave="18" documentId="8_{C57C1BEC-F967-4F7E-BF3C-F26117FE6C08}" xr6:coauthVersionLast="47" xr6:coauthVersionMax="47" xr10:uidLastSave="{661A5781-905C-4ADE-AD22-3921BC4A7C41}"/>
  <bookViews>
    <workbookView xWindow="-108" yWindow="-108" windowWidth="23256" windowHeight="12576" xr2:uid="{82060E88-1CCB-4F33-98AF-01AE61D745DA}"/>
  </bookViews>
  <sheets>
    <sheet name="Voorblad" sheetId="1" r:id="rId1"/>
    <sheet name="1. Instructie" sheetId="5" r:id="rId2"/>
    <sheet name="2. Kwaliteit Perceel 1" sheetId="3" r:id="rId3"/>
    <sheet name="3. Prijs Perceel 1" sheetId="2" r:id="rId4"/>
    <sheet name="4. Fictieve inschrijfprijs P1" sheetId="4" r:id="rId5"/>
    <sheet name="5. Formulier logistiek" sheetId="6" r:id="rId6"/>
  </sheets>
  <externalReferences>
    <externalReference r:id="rId7"/>
    <externalReference r:id="rId8"/>
    <externalReference r:id="rId9"/>
    <externalReference r:id="rId10"/>
  </externalReferences>
  <definedNames>
    <definedName name="Activiteit">'[1]projecten en planning'!$A$122:$A$128</definedName>
    <definedName name="_xlnm.Print_Area" localSheetId="1">'1. Instructie'!$C$2:$C$10</definedName>
    <definedName name="_xlnm.Print_Area" localSheetId="2">'2. Kwaliteit Perceel 1'!$A$1:$H$130</definedName>
    <definedName name="_xlnm.Print_Area" localSheetId="3">'3. Prijs Perceel 1'!$A$1:$H$45</definedName>
    <definedName name="_xlnm.Print_Area" localSheetId="4">'4. Fictieve inschrijfprijs P1'!$A$1:$C$13</definedName>
    <definedName name="_xlnm.Print_Area" localSheetId="5">'5. Formulier logistiek'!$A$1:$I$49</definedName>
    <definedName name="_xlnm.Print_Area" localSheetId="0">Voorblad!$B$2:$H$12</definedName>
    <definedName name="AREA">'[2]Weeggegevens Overslag T1'!$B$40:$B$49</definedName>
    <definedName name="AVU">'[2]Weeggegevens Overslag T1'!$B$9:$B$36</definedName>
    <definedName name="CBM">'[2]Weeggegevens Overslag T1'!$B$53:$B$60</definedName>
    <definedName name="Dagen" localSheetId="1">{0,1,2,3,4,5,6} + {0;1;2;3;4;5}*7</definedName>
    <definedName name="Dagen" localSheetId="5">{0,1,2,3,4,5,6}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3" l="1"/>
  <c r="F12" i="3"/>
  <c r="G69" i="3"/>
  <c r="G32" i="3"/>
  <c r="D23" i="2" l="1"/>
  <c r="E23" i="2" s="1"/>
  <c r="F15" i="2"/>
  <c r="D16" i="3"/>
  <c r="F22" i="2" l="1"/>
  <c r="G22" i="2"/>
  <c r="F13" i="3" l="1"/>
  <c r="D16" i="2"/>
  <c r="E16" i="2" s="1"/>
  <c r="G15" i="2" s="1"/>
  <c r="G92" i="3"/>
  <c r="G89" i="3"/>
  <c r="G87" i="3"/>
  <c r="G86" i="3"/>
  <c r="G85" i="3"/>
  <c r="G83" i="3"/>
  <c r="G82" i="3"/>
  <c r="G81" i="3"/>
  <c r="G80" i="3"/>
  <c r="G79" i="3"/>
  <c r="G78" i="3"/>
  <c r="G77" i="3"/>
  <c r="G76" i="3"/>
  <c r="G75" i="3"/>
  <c r="G74" i="3"/>
  <c r="G73" i="3"/>
  <c r="G72" i="3"/>
  <c r="G70" i="3"/>
  <c r="G67" i="3"/>
  <c r="G66" i="3"/>
  <c r="G64" i="3"/>
  <c r="G63" i="3"/>
  <c r="G62" i="3"/>
  <c r="G93" i="3" s="1"/>
  <c r="F17" i="3"/>
  <c r="F18" i="3"/>
  <c r="I40" i="6"/>
  <c r="I48" i="6"/>
  <c r="I47" i="6"/>
  <c r="I46" i="6"/>
  <c r="I45" i="6"/>
  <c r="I44" i="6"/>
  <c r="I43" i="6"/>
  <c r="I42" i="6"/>
  <c r="I41" i="6"/>
  <c r="I39" i="6"/>
  <c r="I38" i="6"/>
  <c r="I32" i="6"/>
  <c r="I31" i="6"/>
  <c r="I30" i="6"/>
  <c r="I29" i="6"/>
  <c r="I28" i="6"/>
  <c r="I27" i="6"/>
  <c r="I26" i="6"/>
  <c r="I25" i="6"/>
  <c r="I24" i="6"/>
  <c r="I23" i="6"/>
  <c r="I22" i="6"/>
  <c r="I21" i="6"/>
  <c r="I20" i="6"/>
  <c r="I19" i="6"/>
  <c r="I18" i="6"/>
  <c r="I17" i="6"/>
  <c r="I16" i="6"/>
  <c r="I15" i="6"/>
  <c r="I14" i="6"/>
  <c r="I13" i="6"/>
  <c r="I12" i="6"/>
  <c r="G71" i="3" l="1"/>
  <c r="G95" i="3" s="1"/>
  <c r="G96" i="3" s="1"/>
  <c r="D19" i="2"/>
  <c r="G119" i="3"/>
  <c r="G55" i="3"/>
  <c r="G52" i="3"/>
  <c r="G50" i="3"/>
  <c r="G49" i="3"/>
  <c r="G48" i="3"/>
  <c r="G46" i="3"/>
  <c r="G45" i="3"/>
  <c r="G44" i="3"/>
  <c r="G43" i="3"/>
  <c r="G42" i="3"/>
  <c r="G41" i="3"/>
  <c r="G40" i="3"/>
  <c r="G39" i="3"/>
  <c r="G38" i="3"/>
  <c r="G37" i="3"/>
  <c r="G36" i="3"/>
  <c r="G35" i="3"/>
  <c r="G34" i="3"/>
  <c r="G33" i="3"/>
  <c r="G30" i="3"/>
  <c r="G29" i="3"/>
  <c r="G27" i="3"/>
  <c r="G26" i="3"/>
  <c r="G25" i="3"/>
  <c r="G56" i="3" l="1"/>
  <c r="G58" i="3" s="1"/>
  <c r="G59" i="3" l="1"/>
  <c r="F19" i="3"/>
  <c r="F14" i="3"/>
  <c r="H12" i="3" s="1"/>
  <c r="H17" i="3" l="1"/>
  <c r="H18" i="3" s="1"/>
  <c r="E19" i="2" l="1"/>
  <c r="E18" i="2"/>
  <c r="H13" i="3" l="1"/>
  <c r="E17" i="2"/>
  <c r="G17" i="2" s="1"/>
  <c r="F126" i="3" l="1"/>
  <c r="G9" i="2" l="1"/>
  <c r="G28" i="2" l="1"/>
  <c r="G29" i="2" s="1"/>
  <c r="C9" i="4"/>
  <c r="C10" i="4" l="1"/>
  <c r="C12" i="4" s="1"/>
  <c r="C13" i="4" l="1"/>
</calcChain>
</file>

<file path=xl/sharedStrings.xml><?xml version="1.0" encoding="utf-8"?>
<sst xmlns="http://schemas.openxmlformats.org/spreadsheetml/2006/main" count="558" uniqueCount="351">
  <si>
    <t>Inhoud:</t>
  </si>
  <si>
    <t>T1.</t>
  </si>
  <si>
    <t>T2.</t>
  </si>
  <si>
    <t>T3.</t>
  </si>
  <si>
    <t>NR.</t>
  </si>
  <si>
    <t xml:space="preserve">Omschrijving </t>
  </si>
  <si>
    <t>Eenheid</t>
  </si>
  <si>
    <t>Subtotalen (AxB) excl. btw</t>
  </si>
  <si>
    <t>PR-1</t>
  </si>
  <si>
    <t>Ton</t>
  </si>
  <si>
    <t>Verwerking</t>
  </si>
  <si>
    <t>PR-2</t>
  </si>
  <si>
    <t>PR-3</t>
  </si>
  <si>
    <t>PR-5</t>
  </si>
  <si>
    <t>Totale inschrijfprijs (4)</t>
  </si>
  <si>
    <t>Naam</t>
  </si>
  <si>
    <t>Adres</t>
  </si>
  <si>
    <t>Postcode</t>
  </si>
  <si>
    <t>Plaats</t>
  </si>
  <si>
    <t>Eigenaar</t>
  </si>
  <si>
    <t>PR-7</t>
  </si>
  <si>
    <t>Stroom</t>
  </si>
  <si>
    <t>PR-9</t>
  </si>
  <si>
    <t>PR-10</t>
  </si>
  <si>
    <t xml:space="preserve">Voorwaarden </t>
  </si>
  <si>
    <t>Voorwaarde</t>
  </si>
  <si>
    <t>ALG</t>
  </si>
  <si>
    <t xml:space="preserve">De eenheidsprijzen zijn conform alle voorwaarden uit het programma van eisen en alle overige aanbestedingsdocumenten (waaronder de kwalitatieve gunningscriteria). </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</si>
  <si>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</si>
  <si>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</si>
  <si>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</si>
  <si>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Vraag</t>
  </si>
  <si>
    <t>Vraagstelling</t>
  </si>
  <si>
    <t>Antwoord</t>
  </si>
  <si>
    <t>Maximale kwaliteitswaarde</t>
  </si>
  <si>
    <t>Behaalde fictieve korting</t>
  </si>
  <si>
    <t>Toekennen van de score</t>
  </si>
  <si>
    <t>A</t>
  </si>
  <si>
    <t>Antwoord (meerkeuze)</t>
  </si>
  <si>
    <t>[Invullen door inschrijver]</t>
  </si>
  <si>
    <t>A) Nee.</t>
  </si>
  <si>
    <t>KG-3</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</si>
  <si>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</si>
  <si>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</si>
  <si>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</si>
  <si>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</si>
  <si>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</si>
  <si>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</si>
  <si>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</si>
  <si>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</si>
  <si>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</si>
  <si>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</si>
  <si>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</si>
  <si>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</si>
  <si>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</si>
  <si>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</si>
  <si>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</si>
  <si>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</si>
  <si>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A) 0%</t>
  </si>
  <si>
    <t>B) 0% tot 2%</t>
  </si>
  <si>
    <t>C) 2% tot 4%</t>
  </si>
  <si>
    <t>D) 4% tot 6%</t>
  </si>
  <si>
    <t>E) 6% tot 8%</t>
  </si>
  <si>
    <t>F) meer dan 8%</t>
  </si>
  <si>
    <t>Kwalitatieve gunningscriteria perceel 1</t>
  </si>
  <si>
    <t>Prijsinvulformulier perceel 1</t>
  </si>
  <si>
    <t>Fictieve inschrijfprijs perceel 1</t>
  </si>
  <si>
    <t>PR-4</t>
  </si>
  <si>
    <t>Totale fictieve inschrijfprijs
Deze prijs vermelden in TenderNed</t>
  </si>
  <si>
    <t>D) Ja, het HRA kan vanaf start overeenkomst worden nagescheiden</t>
  </si>
  <si>
    <t>Nr.</t>
  </si>
  <si>
    <t>Per ton</t>
  </si>
  <si>
    <t>Afvalstoffenbelasting, zijnde wet belastingen op milieugrondslag (WBM)</t>
  </si>
  <si>
    <t>Prijs per eenheid</t>
  </si>
  <si>
    <t>Wegingsfactor</t>
  </si>
  <si>
    <t>Gegevens verwerkingslocatie(s)</t>
  </si>
  <si>
    <t>Duurzaam aftransport</t>
  </si>
  <si>
    <t xml:space="preserve"> </t>
  </si>
  <si>
    <t>Aantal TKM:</t>
  </si>
  <si>
    <t>Over de weg, in trekker- oplegger &gt;20 ton</t>
  </si>
  <si>
    <t>Over de weg: Euro VI: CNG</t>
  </si>
  <si>
    <t>Hulp gegevens: Verbergen bij publicatie</t>
  </si>
  <si>
    <t xml:space="preserve">Transportmodaliteit </t>
  </si>
  <si>
    <t>CO2 (g/tkm) WTW</t>
  </si>
  <si>
    <t>N.v.t.</t>
  </si>
  <si>
    <t>Over de weg, in vrachtauto &lt;20 ton</t>
  </si>
  <si>
    <t>Over de weg, containertransport: ≥2 TEU</t>
  </si>
  <si>
    <t>Over het spoor, in wagons</t>
  </si>
  <si>
    <t>Over het spoor, containertransport: 90 TEU</t>
  </si>
  <si>
    <t>Via water, in binnenvaartschip</t>
  </si>
  <si>
    <t>Via water, containertransport met binnenvaartschip: 208 TEU</t>
  </si>
  <si>
    <t>Aandrijving/brandstof</t>
  </si>
  <si>
    <t>Vrachtauto %</t>
  </si>
  <si>
    <t>Trekker oplegger %</t>
  </si>
  <si>
    <t>n.v.t.</t>
  </si>
  <si>
    <t>Over de weg: Euro VI - Diesel</t>
  </si>
  <si>
    <t>Over de weg: Euro VI - Plug-in hybride</t>
  </si>
  <si>
    <t>Over de weg: Euro VI: Biodiesel (Fame 97%, HVO 3%)</t>
  </si>
  <si>
    <t>Over de weg: Euro VI: HVO</t>
  </si>
  <si>
    <t>Over de weg: Euro VI: BioCNG</t>
  </si>
  <si>
    <t>Over de weg: Euro VI: LNG</t>
  </si>
  <si>
    <t>Over de weg: Euro VI: Bio LNG</t>
  </si>
  <si>
    <t>Over de weg: Elektrisch (gemiddelde mix)</t>
  </si>
  <si>
    <t>Over de weg: Waterstof</t>
  </si>
  <si>
    <t>Over het spoor: elektrisch (73%) &amp; diesel (27%)</t>
  </si>
  <si>
    <t>Over het water: gemiddelde</t>
  </si>
  <si>
    <t>Maximaal aantal punten</t>
  </si>
  <si>
    <t>Systematiek toekennen punten</t>
  </si>
  <si>
    <t xml:space="preserve">Energielevering
</t>
  </si>
  <si>
    <t>Elektriciteit (netto) (1)</t>
  </si>
  <si>
    <t>kWh x</t>
  </si>
  <si>
    <t>Stoom(netto) (1)</t>
  </si>
  <si>
    <t>Overige warmte (netto) (1)</t>
  </si>
  <si>
    <t xml:space="preserve">Gaslevering
</t>
  </si>
  <si>
    <t>Biogas (netto)</t>
  </si>
  <si>
    <t>Groengas (netto)</t>
  </si>
  <si>
    <t xml:space="preserve">Materiaallevering
</t>
  </si>
  <si>
    <t>Kunststof (DKR) (3)</t>
  </si>
  <si>
    <t xml:space="preserve">kg x </t>
  </si>
  <si>
    <t>Drankenkarton (DKR)</t>
  </si>
  <si>
    <t>Ferrometaal</t>
  </si>
  <si>
    <t>Non-ferrometaal</t>
  </si>
  <si>
    <t>Papier (inzet als grondstof papier)</t>
  </si>
  <si>
    <t>Papier (inzet als bouwstof)</t>
  </si>
  <si>
    <t>Textiel (inzet als grondstof voor textiel)</t>
  </si>
  <si>
    <t>Textiel (inzet als grondstof andere nuttige toepassingen)</t>
  </si>
  <si>
    <t>Glas (inzet als glas)</t>
  </si>
  <si>
    <t>Glas (inzet als bouwmateriaal)</t>
  </si>
  <si>
    <t>Mineralen (inzet als bouwmateriaal)</t>
  </si>
  <si>
    <t>Bodemas (inzet als bouwmateriaal/mineralen)</t>
  </si>
  <si>
    <t>Bodemas (slib / gestort /immobilisatie)</t>
  </si>
  <si>
    <t>Gips (inzet als zandsteen)</t>
  </si>
  <si>
    <t>Luiers</t>
  </si>
  <si>
    <t>Transport</t>
  </si>
  <si>
    <t>Afstand in km</t>
  </si>
  <si>
    <t>Hoeveelheid 
per ton HRA-afval</t>
  </si>
  <si>
    <t>Weging</t>
  </si>
  <si>
    <t>Transport naar verwerking over de weg</t>
  </si>
  <si>
    <t>1  ton</t>
  </si>
  <si>
    <t>Transport naar verwerking over het water</t>
  </si>
  <si>
    <t>Overig transport</t>
  </si>
  <si>
    <t xml:space="preserve">1  ton </t>
  </si>
  <si>
    <t>Emissies uit verbranding residu</t>
  </si>
  <si>
    <t xml:space="preserve">biogeen  (klimaat neutraal) CO2-eq. bij emissie van alle broeikasgassen uit verbranding </t>
  </si>
  <si>
    <t xml:space="preserve">Fossiel CO2-eq. bij emissie van alle broeikasgassen uit verbranding </t>
  </si>
  <si>
    <t xml:space="preserve"> kwaliteitswaarde:</t>
  </si>
  <si>
    <t>Gebaseerd op CE Delft model</t>
  </si>
  <si>
    <t>C)  Ja, het HRA kan vanaf 1-1-2025 worden nagescheiden</t>
  </si>
  <si>
    <t>Bijlage 04A - Invulformulier gunningscriteria perceel 1 
(HRA c.a. Rd4)
Behorende bij de Europese openbare aanbesteding 
"Overslag, transport en verwerking HRA en GFT/GFE ASL gemeenten"</t>
  </si>
  <si>
    <t>1. U dient het tabblad in te vullen van het perceel waarop u inschrijft. Deze dient u vervolgens te printen en rechtsgeldig te ondertekenen, en vervolgens gescand als pdf in te dienen.</t>
  </si>
  <si>
    <t>Instructie</t>
  </si>
  <si>
    <t>Aanbesteding verwerken HRA c.a. ASL-gemeenten: Instructies invullen invulformulier gunningscriteria en formulier logistiek</t>
  </si>
  <si>
    <t>Onderhavig document betreft het invulformulier gunningscriteria en formulier logistiek behorende bij de aanbesteding verwerken HRA c.a. afkomstig van de ASL gemeenten</t>
  </si>
  <si>
    <t>Inschrijver</t>
  </si>
  <si>
    <t>Naam inschrijver:</t>
  </si>
  <si>
    <t>&lt;NAAM INSCHRIJVER&gt;</t>
  </si>
  <si>
    <t>Naam en functie ondergetekende:</t>
  </si>
  <si>
    <t>&lt;NAAM EN FUNCTIE ONDERGETEKENDE&gt;</t>
  </si>
  <si>
    <t>Datum:</t>
  </si>
  <si>
    <t>&lt;DATUM&gt;</t>
  </si>
  <si>
    <t>Handtekening:</t>
  </si>
  <si>
    <t>&lt;HANDTEKENING&gt;</t>
  </si>
  <si>
    <t>De prijs voor verwerking van HRA met nascheiding mag niet hoger zijn dan de prijs voor HRA zonder nascheiding, zoals opgegeven bij PR-2</t>
  </si>
  <si>
    <t>Prijs voor aftransport</t>
  </si>
  <si>
    <t>Transportafstand</t>
  </si>
  <si>
    <t>Gemeente</t>
  </si>
  <si>
    <t>Bezoekadres</t>
  </si>
  <si>
    <t>Adres ontvangstlocatie inschrijver</t>
  </si>
  <si>
    <t xml:space="preserve">Transportafstand (enkele reis) </t>
  </si>
  <si>
    <t>Prijs per tonkm (enkele reis)</t>
  </si>
  <si>
    <t>Beek</t>
  </si>
  <si>
    <t>Raadhuisstraat 9</t>
  </si>
  <si>
    <t>6191 KA</t>
  </si>
  <si>
    <t>Beesel</t>
  </si>
  <si>
    <t>Raadhuisplein 1</t>
  </si>
  <si>
    <t>5953 AL</t>
  </si>
  <si>
    <t>Reuver</t>
  </si>
  <si>
    <t>Bergen</t>
  </si>
  <si>
    <t>Raadhuisstraat 2</t>
  </si>
  <si>
    <t>5854 AX</t>
  </si>
  <si>
    <t>Nieuw Bergen </t>
  </si>
  <si>
    <t>Echt-Susteren</t>
  </si>
  <si>
    <t>Nieuwe Markt 55</t>
  </si>
  <si>
    <t>6101 CV</t>
  </si>
  <si>
    <t>Echt</t>
  </si>
  <si>
    <t>Eijsden-Margraten</t>
  </si>
  <si>
    <t>Breusterstraat 27</t>
  </si>
  <si>
    <t xml:space="preserve">6245 EH </t>
  </si>
  <si>
    <t>Eijsden</t>
  </si>
  <si>
    <t>Gennep</t>
  </si>
  <si>
    <t>Ellen Hoffmannplein 1</t>
  </si>
  <si>
    <t>6591 CP</t>
  </si>
  <si>
    <t>Horst aan de Maas</t>
  </si>
  <si>
    <t>Wilhelminaplein 6</t>
  </si>
  <si>
    <t xml:space="preserve">5961 ES </t>
  </si>
  <si>
    <t xml:space="preserve">Horst  </t>
  </si>
  <si>
    <t>Leudal</t>
  </si>
  <si>
    <t>Leudalplein 1</t>
  </si>
  <si>
    <t xml:space="preserve">6093 HE </t>
  </si>
  <si>
    <t>Heythuysen</t>
  </si>
  <si>
    <t>Maasgouw</t>
  </si>
  <si>
    <t xml:space="preserve">Markt 36 </t>
  </si>
  <si>
    <t>6051 DZ</t>
  </si>
  <si>
    <t>Maasbracht</t>
  </si>
  <si>
    <t>Maastricht</t>
  </si>
  <si>
    <t>Mosae Forum 10</t>
  </si>
  <si>
    <t>6211 DW</t>
  </si>
  <si>
    <t>Meerssen</t>
  </si>
  <si>
    <t>Beekstraat 51</t>
  </si>
  <si>
    <t>6231 LE</t>
  </si>
  <si>
    <t>Nederweert</t>
  </si>
  <si>
    <t>6031 VR</t>
  </si>
  <si>
    <t>Peel en Maas</t>
  </si>
  <si>
    <t>Wilhelminaplein 1</t>
  </si>
  <si>
    <t>5981 CC</t>
  </si>
  <si>
    <t>Panningen</t>
  </si>
  <si>
    <t>Roerdalen</t>
  </si>
  <si>
    <t>Schaapsweg 20</t>
  </si>
  <si>
    <t>6077 CG</t>
  </si>
  <si>
    <t>Sint Odiliënberg</t>
  </si>
  <si>
    <t>Roermond</t>
  </si>
  <si>
    <t>Markt 31</t>
  </si>
  <si>
    <t>6041 EM</t>
  </si>
  <si>
    <t>Sittard-Geleen</t>
  </si>
  <si>
    <t>Hub Dassenplein 1</t>
  </si>
  <si>
    <t>6131 LB</t>
  </si>
  <si>
    <t>Sittard</t>
  </si>
  <si>
    <t>Stein</t>
  </si>
  <si>
    <t>Stadhouderslaan 200</t>
  </si>
  <si>
    <t>6171 KP</t>
  </si>
  <si>
    <t>Valkenburg aan de Geul</t>
  </si>
  <si>
    <t>Geneindestraat 4</t>
  </si>
  <si>
    <t xml:space="preserve">6301 HC </t>
  </si>
  <si>
    <t>Venlo</t>
  </si>
  <si>
    <t>Prinsesessesingel 30</t>
  </si>
  <si>
    <t>5911 HT</t>
  </si>
  <si>
    <t>Venray</t>
  </si>
  <si>
    <t>Raadhuisstraat 1</t>
  </si>
  <si>
    <t>5801 MB</t>
  </si>
  <si>
    <t>Weert</t>
  </si>
  <si>
    <t>Wilhelminasingel 101</t>
  </si>
  <si>
    <t>6001 GS</t>
  </si>
  <si>
    <t>Gewogen gemiddelde transportafstand (enkele reis (in km's))</t>
  </si>
  <si>
    <t>Transportafstand Rd4-gemeenten</t>
  </si>
  <si>
    <t>Gemeenten</t>
  </si>
  <si>
    <t xml:space="preserve">Transportafstand enkele reis </t>
  </si>
  <si>
    <t>Beekdaelen</t>
  </si>
  <si>
    <t>Deweverplein 1</t>
  </si>
  <si>
    <t xml:space="preserve">6361 BZ </t>
  </si>
  <si>
    <t xml:space="preserve">Nuth </t>
  </si>
  <si>
    <t>Brunssum</t>
  </si>
  <si>
    <t>Lindeplein 1</t>
  </si>
  <si>
    <t xml:space="preserve">6444 AT </t>
  </si>
  <si>
    <t>Gulpen-Wittem</t>
  </si>
  <si>
    <t>Willem Vliegenstraat 12</t>
  </si>
  <si>
    <t xml:space="preserve">6271 DA </t>
  </si>
  <si>
    <t>Gulpen</t>
  </si>
  <si>
    <t>Heerlen</t>
  </si>
  <si>
    <t>Geleenstraat 25</t>
  </si>
  <si>
    <t xml:space="preserve">6411 HP </t>
  </si>
  <si>
    <t>Kerkrade</t>
  </si>
  <si>
    <t xml:space="preserve">Markt 33 </t>
  </si>
  <si>
    <t xml:space="preserve">6461 EC </t>
  </si>
  <si>
    <t>Landgraaf</t>
  </si>
  <si>
    <t xml:space="preserve">6371 LA </t>
  </si>
  <si>
    <t>Simpelveld</t>
  </si>
  <si>
    <t>Markt 1</t>
  </si>
  <si>
    <t>6369 AH</t>
  </si>
  <si>
    <t>Vaals</t>
  </si>
  <si>
    <t>6291 AT</t>
  </si>
  <si>
    <t>Voerendaal</t>
  </si>
  <si>
    <t>6367 ED</t>
  </si>
  <si>
    <t>Overslaglocatie Rd4</t>
  </si>
  <si>
    <t>Nijverheidsweg 17</t>
  </si>
  <si>
    <t xml:space="preserve">6422 PD </t>
  </si>
  <si>
    <t>Formulier Logistiek</t>
  </si>
  <si>
    <t>T4.</t>
  </si>
  <si>
    <t>T5.</t>
  </si>
  <si>
    <t>Bijlage 04A
Tab 2: Kwalitatieve gunningscriteria perceel 1 HRA c.a. Rd4</t>
  </si>
  <si>
    <t>Bijlage 04A
Tab 3: Prijsinvulformulier perceel 1 (HRA Rd4)</t>
  </si>
  <si>
    <t>Bijlage 04A
Tab 4: Fictieve inschrijfprijs perceel 1</t>
  </si>
  <si>
    <t>Bijlage 04A
Tab 5: Formulier Logistiek perceel 1 HRA Rd4</t>
  </si>
  <si>
    <t>Hoeveelheid HRA</t>
  </si>
  <si>
    <t>KG-1 Verwerkingslocatie</t>
  </si>
  <si>
    <t>KG-2 Verwerkingsproces en eindproducten</t>
  </si>
  <si>
    <t>KG-3 Nascheiding</t>
  </si>
  <si>
    <t>PR-6</t>
  </si>
  <si>
    <t>PR-8</t>
  </si>
  <si>
    <t>KG-2</t>
  </si>
  <si>
    <t>B) Ja, het HRA kan vanaf 1-1-2026 worden nagescheiden</t>
  </si>
  <si>
    <t>Antwoordoptie A = Geen fictieve korting
Antwoordoptie B = 33% van de maximale kwaliteitswaarde
Antwoordoptie C = 67% van de maximale kwaliteitswaarde
Antwoordoptie D = 100% van de maximale kwaliteitswaarde</t>
  </si>
  <si>
    <t>Prijs per ton</t>
  </si>
  <si>
    <t>per ton</t>
  </si>
  <si>
    <t>Amerikaplein 1</t>
  </si>
  <si>
    <t>6269 DA</t>
  </si>
  <si>
    <t>Margraten</t>
  </si>
  <si>
    <r>
      <t xml:space="preserve">Prijs per eenheid (A) excl. btw </t>
    </r>
    <r>
      <rPr>
        <b/>
        <sz val="10"/>
        <color theme="1"/>
        <rFont val="Calibri  "/>
      </rPr>
      <t>(1)</t>
    </r>
  </si>
  <si>
    <r>
      <t xml:space="preserve">Aantal (B) </t>
    </r>
    <r>
      <rPr>
        <b/>
        <sz val="10"/>
        <color theme="1"/>
        <rFont val="Calibri  "/>
      </rPr>
      <t>(3)</t>
    </r>
  </si>
  <si>
    <r>
      <t xml:space="preserve">Prijs per eenheid voor verwerking(A) </t>
    </r>
    <r>
      <rPr>
        <b/>
        <sz val="10"/>
        <color theme="1"/>
        <rFont val="Calibri  "/>
      </rPr>
      <t>(1)</t>
    </r>
  </si>
  <si>
    <r>
      <t xml:space="preserve">Aandeel waarover WBM moet worden betaald </t>
    </r>
    <r>
      <rPr>
        <b/>
        <sz val="10"/>
        <color theme="1"/>
        <rFont val="Calibri  "/>
      </rPr>
      <t>(6)</t>
    </r>
  </si>
  <si>
    <r>
      <t>Verwerkingsprijs voor HRA inclusief nascheiding</t>
    </r>
    <r>
      <rPr>
        <b/>
        <sz val="10"/>
        <color theme="1"/>
        <rFont val="Calibri  "/>
      </rPr>
      <t xml:space="preserve"> (5)</t>
    </r>
    <r>
      <rPr>
        <sz val="10"/>
        <color theme="1"/>
        <rFont val="Calibri  "/>
      </rPr>
      <t xml:space="preserve"> </t>
    </r>
    <r>
      <rPr>
        <b/>
        <sz val="10"/>
        <color theme="1"/>
        <rFont val="Calibri  "/>
      </rPr>
      <t>optioneel onderdeel van de opdracht</t>
    </r>
  </si>
  <si>
    <r>
      <t xml:space="preserve">Prijs voor verwerking (excl. WBM) </t>
    </r>
    <r>
      <rPr>
        <b/>
        <sz val="10"/>
        <color theme="1"/>
        <rFont val="Calibri  "/>
      </rPr>
      <t>(7)</t>
    </r>
  </si>
  <si>
    <r>
      <t xml:space="preserve">Totale CO2-equivalent impact HRA-verwerking:
</t>
    </r>
    <r>
      <rPr>
        <b/>
        <i/>
        <sz val="10"/>
        <rFont val="Calibri  "/>
      </rPr>
      <t>Positieve waarde = besparing</t>
    </r>
  </si>
  <si>
    <r>
      <rPr>
        <b/>
        <sz val="10"/>
        <color theme="1"/>
        <rFont val="Calibri  "/>
      </rPr>
      <t>B)</t>
    </r>
    <r>
      <rPr>
        <sz val="10"/>
        <color theme="1"/>
        <rFont val="Calibri  "/>
      </rPr>
      <t xml:space="preserve"> Wat is de afstand in kilometers vanaf de ontvangstlocatie (Nijverheidsweg 17 Heerlen)  tot deze verwerkingslocatie?</t>
    </r>
  </si>
  <si>
    <r>
      <t>CO</t>
    </r>
    <r>
      <rPr>
        <b/>
        <vertAlign val="subscript"/>
        <sz val="10"/>
        <color theme="1"/>
        <rFont val="Calibri  "/>
      </rPr>
      <t>2</t>
    </r>
    <r>
      <rPr>
        <b/>
        <sz val="10"/>
        <color theme="1"/>
        <rFont val="Calibri  "/>
      </rPr>
      <t xml:space="preserve"> WTW (in tonnen) voor transport naar verwerkingslocatie 1:</t>
    </r>
  </si>
  <si>
    <r>
      <rPr>
        <b/>
        <sz val="10"/>
        <color theme="1"/>
        <rFont val="Calibri  "/>
      </rPr>
      <t>C)</t>
    </r>
    <r>
      <rPr>
        <sz val="10"/>
        <color theme="1"/>
        <rFont val="Calibri  "/>
      </rPr>
      <t xml:space="preserve"> Wat is de transportmodaliteit voor tenminste 85% van de af te leggen afstand?</t>
    </r>
  </si>
  <si>
    <r>
      <t>CO</t>
    </r>
    <r>
      <rPr>
        <vertAlign val="subscript"/>
        <sz val="10"/>
        <color theme="1"/>
        <rFont val="Calibri  "/>
      </rPr>
      <t>2</t>
    </r>
    <r>
      <rPr>
        <sz val="10"/>
        <color theme="1"/>
        <rFont val="Calibri  "/>
      </rPr>
      <t xml:space="preserve"> (g/tkm) WTW van de modaliteit:</t>
    </r>
  </si>
  <si>
    <r>
      <rPr>
        <b/>
        <sz val="10"/>
        <color theme="1"/>
        <rFont val="Calibri  "/>
      </rPr>
      <t xml:space="preserve">D) </t>
    </r>
    <r>
      <rPr>
        <sz val="10"/>
        <color theme="1"/>
        <rFont val="Calibri  "/>
      </rPr>
      <t>Welke aandrijving/brandstof wordt voor tenminste 85% van de af te leggen afstand gebruikt?</t>
    </r>
  </si>
  <si>
    <r>
      <t>Reductie CO</t>
    </r>
    <r>
      <rPr>
        <vertAlign val="subscript"/>
        <sz val="10"/>
        <color theme="1"/>
        <rFont val="Calibri  "/>
      </rPr>
      <t>2</t>
    </r>
    <r>
      <rPr>
        <sz val="10"/>
        <color theme="1"/>
        <rFont val="Calibri  "/>
      </rPr>
      <t xml:space="preserve"> (g/tkm) WTW door aandrijving/brandstof:</t>
    </r>
  </si>
  <si>
    <r>
      <rPr>
        <b/>
        <sz val="10"/>
        <color theme="1"/>
        <rFont val="Calibri  "/>
      </rPr>
      <t>A)</t>
    </r>
    <r>
      <rPr>
        <sz val="10"/>
        <color theme="1"/>
        <rFont val="Calibri  "/>
      </rPr>
      <t xml:space="preserve"> Welk percentage van het HRA gaat er vanaf de overslaglocatie naar deze verwerkingslocatie?</t>
    </r>
  </si>
  <si>
    <r>
      <t>CO</t>
    </r>
    <r>
      <rPr>
        <b/>
        <vertAlign val="subscript"/>
        <sz val="10"/>
        <color theme="1"/>
        <rFont val="Calibri  "/>
      </rPr>
      <t>2</t>
    </r>
    <r>
      <rPr>
        <b/>
        <sz val="10"/>
        <color theme="1"/>
        <rFont val="Calibri  "/>
      </rPr>
      <t xml:space="preserve"> WTW (in tonnen) voor transport naar verwerkingslocatie 2:</t>
    </r>
  </si>
  <si>
    <r>
      <rPr>
        <b/>
        <sz val="10"/>
        <color theme="1"/>
        <rFont val="Calibri  "/>
      </rPr>
      <t>C )</t>
    </r>
    <r>
      <rPr>
        <sz val="10"/>
        <color theme="1"/>
        <rFont val="Calibri  "/>
      </rPr>
      <t xml:space="preserve"> Wat is de transportmodaliteit voor tenminste 85% van de af te leggen afstand?</t>
    </r>
  </si>
  <si>
    <r>
      <t xml:space="preserve">Score
</t>
    </r>
    <r>
      <rPr>
        <sz val="10"/>
        <rFont val="Calibri  "/>
      </rPr>
      <t>Per ton verwerkt</t>
    </r>
  </si>
  <si>
    <r>
      <t xml:space="preserve">Hoeveelheid
</t>
    </r>
    <r>
      <rPr>
        <sz val="10"/>
        <color rgb="FF000000"/>
        <rFont val="Calibri  "/>
      </rPr>
      <t>per ton HRA afval verwerkt</t>
    </r>
  </si>
  <si>
    <r>
      <t xml:space="preserve">Weging
</t>
    </r>
    <r>
      <rPr>
        <sz val="10"/>
        <color rgb="FF000000"/>
        <rFont val="Calibri  "/>
      </rPr>
      <t>kg CO</t>
    </r>
    <r>
      <rPr>
        <vertAlign val="subscript"/>
        <sz val="10"/>
        <color rgb="FF000000"/>
        <rFont val="Calibri  "/>
      </rPr>
      <t>2</t>
    </r>
    <r>
      <rPr>
        <sz val="10"/>
        <color rgb="FF000000"/>
        <rFont val="Calibri  "/>
      </rPr>
      <t>-eq./kWh</t>
    </r>
  </si>
  <si>
    <r>
      <t xml:space="preserve">Weging
</t>
    </r>
    <r>
      <rPr>
        <sz val="10"/>
        <color rgb="FF000000"/>
        <rFont val="Calibri  "/>
      </rPr>
      <t>kg CO</t>
    </r>
    <r>
      <rPr>
        <vertAlign val="subscript"/>
        <sz val="10"/>
        <color rgb="FF000000"/>
        <rFont val="Calibri  "/>
      </rPr>
      <t>2</t>
    </r>
    <r>
      <rPr>
        <sz val="10"/>
        <color rgb="FF000000"/>
        <rFont val="Calibri  "/>
      </rPr>
      <t>-eq./Nm</t>
    </r>
    <r>
      <rPr>
        <vertAlign val="superscript"/>
        <sz val="10"/>
        <color rgb="FF000000"/>
        <rFont val="Calibri  "/>
      </rPr>
      <t>3</t>
    </r>
  </si>
  <si>
    <r>
      <t>Nm</t>
    </r>
    <r>
      <rPr>
        <vertAlign val="superscript"/>
        <sz val="10"/>
        <rFont val="Calibri  "/>
      </rPr>
      <t>3</t>
    </r>
    <r>
      <rPr>
        <sz val="10"/>
        <rFont val="Calibri  "/>
      </rPr>
      <t xml:space="preserve"> x</t>
    </r>
  </si>
  <si>
    <r>
      <t xml:space="preserve">Weging
</t>
    </r>
    <r>
      <rPr>
        <sz val="10"/>
        <color rgb="FF000000"/>
        <rFont val="Calibri  "/>
      </rPr>
      <t>kg CO</t>
    </r>
    <r>
      <rPr>
        <vertAlign val="subscript"/>
        <sz val="10"/>
        <color rgb="FF000000"/>
        <rFont val="Calibri  "/>
      </rPr>
      <t>2</t>
    </r>
    <r>
      <rPr>
        <sz val="10"/>
        <color rgb="FF000000"/>
        <rFont val="Calibri  "/>
      </rPr>
      <t>-eq./kg</t>
    </r>
  </si>
  <si>
    <r>
      <t>CO</t>
    </r>
    <r>
      <rPr>
        <vertAlign val="subscript"/>
        <sz val="10"/>
        <color rgb="FF000000"/>
        <rFont val="Calibri  "/>
      </rPr>
      <t>2</t>
    </r>
    <r>
      <rPr>
        <sz val="10"/>
        <color rgb="FF000000"/>
        <rFont val="Calibri  "/>
      </rPr>
      <t>-eq. bij emissie van alle broeikasgassen uit verbranding (2)</t>
    </r>
  </si>
  <si>
    <r>
      <t>Afgevangen CO</t>
    </r>
    <r>
      <rPr>
        <vertAlign val="subscript"/>
        <sz val="10"/>
        <color rgb="FF000000"/>
        <rFont val="Calibri  "/>
      </rPr>
      <t>2</t>
    </r>
  </si>
  <si>
    <r>
      <t>Toelichting: : een positieve CO2-score is een CO2-emissiebesparing en een negatieve een toename. 
(1) Voor energielevering en gaslevering kan een negatief getal worden ingevuld als meer energie of energiedragers gebruikt worden dan worden afgezet.
(2) In het geval dat CO2-afvang plaatsvindt, is dit de emissie die plaats zou vinden als CO2 niet afgevangen wordt.
(3) In deze aanbestedingsmethodiek worden verschillende soorten kunststoffen gelijk gewogen. In de praktijk komt de productie van mono-DKR-stromen beter uit als gekeken wordt naar de klimaatimpact. Omdat echter de afzet van een mix DKR-stroom (DKR-350) leidt tot een vergelijkbare milieu-impact als ook gekeken wordt naar landgebruik is er voor gekozen om in deze methodiek alle kunststoffen gelijk te stellen aan elkaar. Deze waarde is gekozen om biodiversiteit ook een plek te geven in de wegingsmethodiek.
(4) De toegepaste beprijzing per ton CO</t>
    </r>
    <r>
      <rPr>
        <vertAlign val="subscript"/>
        <sz val="10"/>
        <rFont val="Calibri  "/>
      </rPr>
      <t>2</t>
    </r>
    <r>
      <rPr>
        <sz val="10"/>
        <rFont val="Calibri  "/>
      </rPr>
      <t>-eq. is indicatief, de beprijzing wordt door beleidsmatig nog vastgesteld.</t>
    </r>
  </si>
  <si>
    <r>
      <t>CO</t>
    </r>
    <r>
      <rPr>
        <vertAlign val="subscript"/>
        <sz val="10"/>
        <rFont val="Calibri  "/>
      </rPr>
      <t>2</t>
    </r>
    <r>
      <rPr>
        <sz val="10"/>
        <rFont val="Calibri  "/>
      </rPr>
      <t xml:space="preserve"> -"weging" per ton CO</t>
    </r>
    <r>
      <rPr>
        <vertAlign val="subscript"/>
        <sz val="10"/>
        <rFont val="Calibri  "/>
      </rPr>
      <t>2</t>
    </r>
    <r>
      <rPr>
        <sz val="10"/>
        <rFont val="Calibri  "/>
      </rPr>
      <t>-eq. (4)</t>
    </r>
  </si>
  <si>
    <t xml:space="preserve">In PR-3 wordt het maximale percentage bepaald waarover de WBM kan worden geheven. Dit percentage volgt automatisch door de produktstromen te sommeren die niet worden verbrand, of na verbranding worden terug gewonnen. Opdrachtgever betaalt geen WBM over de uitgesorteerde (of na verbranding teruggewonnen) deelstromen. </t>
  </si>
  <si>
    <t xml:space="preserve">Inschrijver past, op straffe van uitsluiting, alleen de bruin gearceerde cellen aan. Inschrijver moet alle geel gearceerde cellen correct en ondubbelzinnig invullen. </t>
  </si>
  <si>
    <t>Transport af Heerlen</t>
  </si>
  <si>
    <r>
      <t xml:space="preserve">Hoeveelheid
</t>
    </r>
    <r>
      <rPr>
        <sz val="10"/>
        <color rgb="FF000000"/>
        <rFont val="Calibri  "/>
      </rPr>
      <t>per ton HRA c.a. afval verwerkt</t>
    </r>
  </si>
  <si>
    <t>Verwerking van HRA c.a. zonder nascheiding</t>
  </si>
  <si>
    <t xml:space="preserve">Inschrijver is verantwoordelijk voor een zorgvuldige invulling van alle relevante invulvelden (bruin gearceerd).  </t>
  </si>
  <si>
    <t>Instructies voor het invullen van invulformulier gunningscriteria en formulier logistiek:</t>
  </si>
  <si>
    <t xml:space="preserve">Inschrijver past, op straffe van uitsluiting, alleen de bruin gearceerde cellen aan. Inschrijver moet alle bruin gearceerde cellen correct en ondubbelzinnig invullen. </t>
  </si>
  <si>
    <t>PR-2 wordt door het formulier berekend a.d.h.v. in PR-3 en PR-7 vastgestelde waarden.</t>
  </si>
  <si>
    <r>
      <t xml:space="preserve">WBM d.d. 21-12-2022 </t>
    </r>
    <r>
      <rPr>
        <b/>
        <sz val="10"/>
        <color theme="1"/>
        <rFont val="Calibri  "/>
      </rPr>
      <t>(5)</t>
    </r>
  </si>
  <si>
    <t>Subotaal (AxB) excl. btw</t>
  </si>
  <si>
    <t>Subtotaal
Jaarlijkse kosten excl. btw</t>
  </si>
  <si>
    <r>
      <t xml:space="preserve">Aantal </t>
    </r>
    <r>
      <rPr>
        <b/>
        <sz val="10"/>
        <color theme="1"/>
        <rFont val="Calibri  "/>
      </rPr>
      <t>(3)</t>
    </r>
  </si>
  <si>
    <r>
      <t xml:space="preserve">Prijs per eenheid </t>
    </r>
    <r>
      <rPr>
        <b/>
        <sz val="10"/>
        <color theme="1"/>
        <rFont val="Calibri  "/>
      </rPr>
      <t>(1)</t>
    </r>
    <r>
      <rPr>
        <sz val="10"/>
        <color theme="1"/>
        <rFont val="Calibri  "/>
      </rPr>
      <t xml:space="preserve">
excl. Btw</t>
    </r>
  </si>
  <si>
    <t>Naam:
Adres:
Eigenaar:</t>
  </si>
  <si>
    <r>
      <rPr>
        <b/>
        <sz val="10"/>
        <rFont val="Calibri  "/>
      </rPr>
      <t>A)</t>
    </r>
    <r>
      <rPr>
        <sz val="10"/>
        <rFont val="Calibri  "/>
      </rPr>
      <t xml:space="preserve"> Welk percentage van het HRA gaat er vanaf de overslaglocatie Rd4 naar deze verwerkingslocatie?</t>
    </r>
  </si>
  <si>
    <t xml:space="preserve">Verwerkingslocatie 1
</t>
  </si>
  <si>
    <t xml:space="preserve">Verwerkingslocatie 2
</t>
  </si>
  <si>
    <t>Verwerkingslocatie 1 HRA c.a. – gedetailleerde methodiek</t>
  </si>
  <si>
    <t>Verwerkingslocatie 2 HRA c.a. – gedetailleerde methodiek</t>
  </si>
  <si>
    <t>Verwerking HRA c.a. verwerkingslocatie 1</t>
  </si>
  <si>
    <t>Verwerking HRA c.a. verwerkingslocatie 2</t>
  </si>
  <si>
    <t xml:space="preserve">2. Inschrijver vult in het inschrijfformulier een tarief voor het verwerken van HRA c.a. en een tarief voor de kosten inschrijver natransport in, zijnde bedragen per eenheid in euro's (€). De genoemde tarieven zijn exclusief BTW en automatische berekening  WBM en alle overige kosten ten behoeve van de dienstverlening. </t>
  </si>
  <si>
    <t>Von Clermontplein 15</t>
  </si>
  <si>
    <t xml:space="preserve">3. Inschrijver dient in het invulformulier gunningscriteria en formulier logistiek het adres van de ontvangstlocatie(s) in te vullen en de afstand van het adres van de door aanbestedende dienst opgegegeven locatie van het betreffende perceel tot aan de ontvangstlocatie van inschrijver.
De transportafstanden voor transport over de weg dienen door de inschrijver te worden opgegeven op grond van de online routeplanner van Routenet (http://www.routenet.nl/default.aspx). Als instellingen dienen de volgende waarden te worden gehanteerd (voertuig: Truck 40T, optimalisatie: kortste en vermijden veerpont) conform eis O-7. 
De kilometerafstand dient afgerond te worden op gehele getallen. </t>
  </si>
  <si>
    <t>Wat is de aangeboden verwerkingslocatie 1? 
Minimaal de volgende gegevens moeten worden verstrekt:
- volledige naam van de verwerkingslocatie;
- volledig adres van de verwerkingslocatie;
- eigenaar van de verwerkingslocatie.</t>
  </si>
  <si>
    <t>Wat is de aangeboden verwerkingslocatie 2? 
Minimaal de volgende gegevens moeten worden verstrekt:
- volledige naam van de verwerkingslocatie;
- volledig adres van de verwerkingslocatie;
- eigenaar van de verwerkingslocatie.</t>
  </si>
  <si>
    <t>Kan de inschrijver het aangeboden HRA nascheiden conform eis VH-7?</t>
  </si>
  <si>
    <t xml:space="preserve">Naam:
Adres:
Eigenaar: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</si>
</sst>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0_ ;\-#,##0\ "/>
    <numFmt numFmtId="165" formatCode="&quot;€&quot;\ #,##0.00"/>
    <numFmt numFmtId="166" formatCode="0.0"/>
    <numFmt numFmtId="167" formatCode="0.0&quot; km&quot;"/>
    <numFmt numFmtId="168" formatCode="&quot;€&quot;\ #,##0.000"/>
    <numFmt numFmtId="169" formatCode="0.000"/>
  </numFmts>
  <fonts count="45">
    <font>
      <sz val="11"/>
      <color theme="1"/>
      <name val="Calibri"/>
      <family val="2"/>
      <scheme val="minor"/>
    </font>
    <font>
      <sz val="11"/>
      <color theme="1"/>
      <name val="Calibri"/>
      <family val="2"/>
      <scheme val="minor"/>
    </font>
    <font>
      <sz val="10"/>
      <name val="Arial"/>
      <family val="2"/>
    </font>
    <font>
      <sz val="9"/>
      <color theme="1"/>
      <name val="Century Gothic"/>
      <family val="2"/>
    </font>
    <font>
      <sz val="8"/>
      <name val="Calibri"/>
      <family val="2"/>
      <scheme val="minor"/>
    </font>
    <font>
      <i/>
      <sz val="9"/>
      <color theme="1"/>
      <name val="Century Gothic"/>
      <family val="2"/>
    </font>
    <font>
      <sz val="10"/>
      <color theme="1"/>
      <name val="Calibri"/>
      <family val="2"/>
      <scheme val="minor"/>
    </font>
    <font>
      <i/>
      <sz val="10"/>
      <color theme="1"/>
      <name val="Calibri"/>
      <family val="2"/>
      <scheme val="minor"/>
    </font>
    <font>
      <sz val="10"/>
      <color indexed="8"/>
      <name val="Calibri"/>
      <family val="2"/>
      <scheme val="minor"/>
    </font>
    <font>
      <b/>
      <sz val="11"/>
      <color theme="0"/>
      <name val="Calibri"/>
      <family val="2"/>
      <scheme val="minor"/>
    </font>
    <font>
      <b/>
      <sz val="10"/>
      <color theme="0"/>
      <name val="Calibri"/>
      <family val="2"/>
      <scheme val="minor"/>
    </font>
    <font>
      <b/>
      <sz val="10"/>
      <color theme="1"/>
      <name val="Calibri"/>
      <family val="2"/>
      <scheme val="minor"/>
    </font>
    <font>
      <b/>
      <sz val="14"/>
      <color theme="0"/>
      <name val="Calibri  "/>
    </font>
    <font>
      <sz val="11"/>
      <color theme="1"/>
      <name val="Calibri  "/>
    </font>
    <font>
      <sz val="9"/>
      <color theme="1"/>
      <name val="Calibri  "/>
    </font>
    <font>
      <b/>
      <sz val="10"/>
      <color theme="1"/>
      <name val="Calibri  "/>
    </font>
    <font>
      <sz val="10"/>
      <color theme="1"/>
      <name val="Calibri  "/>
    </font>
    <font>
      <sz val="11"/>
      <name val="Calibri  "/>
    </font>
    <font>
      <b/>
      <sz val="9"/>
      <color theme="1"/>
      <name val="Calibri  "/>
    </font>
    <font>
      <b/>
      <sz val="10"/>
      <color theme="0"/>
      <name val="Calibri  "/>
    </font>
    <font>
      <sz val="10"/>
      <color theme="0" tint="-0.249977111117893"/>
      <name val="Calibri  "/>
    </font>
    <font>
      <sz val="10"/>
      <color theme="0" tint="-0.14999847407452621"/>
      <name val="Calibri  "/>
    </font>
    <font>
      <b/>
      <sz val="10"/>
      <color theme="0" tint="-0.249977111117893"/>
      <name val="Calibri  "/>
    </font>
    <font>
      <b/>
      <sz val="10"/>
      <color theme="0" tint="-0.14999847407452621"/>
      <name val="Calibri  "/>
    </font>
    <font>
      <b/>
      <sz val="10"/>
      <color indexed="9"/>
      <name val="Calibri  "/>
    </font>
    <font>
      <sz val="10"/>
      <name val="Calibri  "/>
    </font>
    <font>
      <i/>
      <sz val="10"/>
      <color theme="1"/>
      <name val="Calibri  "/>
    </font>
    <font>
      <b/>
      <sz val="10"/>
      <name val="Calibri  "/>
    </font>
    <font>
      <b/>
      <sz val="12"/>
      <color theme="0"/>
      <name val="Calibri  "/>
    </font>
    <font>
      <b/>
      <i/>
      <sz val="10"/>
      <name val="Calibri  "/>
    </font>
    <font>
      <b/>
      <vertAlign val="subscript"/>
      <sz val="10"/>
      <color theme="1"/>
      <name val="Calibri  "/>
    </font>
    <font>
      <vertAlign val="subscript"/>
      <sz val="10"/>
      <color theme="1"/>
      <name val="Calibri  "/>
    </font>
    <font>
      <b/>
      <sz val="10"/>
      <color rgb="FF000000"/>
      <name val="Calibri  "/>
    </font>
    <font>
      <sz val="10"/>
      <color rgb="FF000000"/>
      <name val="Calibri  "/>
    </font>
    <font>
      <vertAlign val="subscript"/>
      <sz val="10"/>
      <color rgb="FF000000"/>
      <name val="Calibri  "/>
    </font>
    <font>
      <vertAlign val="superscript"/>
      <sz val="10"/>
      <color rgb="FF000000"/>
      <name val="Calibri  "/>
    </font>
    <font>
      <vertAlign val="superscript"/>
      <sz val="10"/>
      <name val="Calibri  "/>
    </font>
    <font>
      <vertAlign val="subscript"/>
      <sz val="10"/>
      <name val="Calibri  "/>
    </font>
    <font>
      <b/>
      <sz val="10"/>
      <color rgb="FFFF0000"/>
      <name val="Calibri  "/>
    </font>
    <font>
      <sz val="10"/>
      <color rgb="FFFF0000"/>
      <name val="Calibri  "/>
    </font>
    <font>
      <b/>
      <sz val="12"/>
      <name val="Calibri  "/>
    </font>
    <font>
      <u/>
      <sz val="11"/>
      <name val="Calibri  "/>
    </font>
    <font>
      <sz val="11"/>
      <color theme="0"/>
      <name val="Calibri"/>
      <family val="2"/>
      <scheme val="minor"/>
    </font>
    <font>
      <sz val="10"/>
      <color rgb="FF000000"/>
      <name val="Calibri"/>
      <family val="2"/>
      <scheme val="minor"/>
    </font>
    <font>
      <b/>
      <sz val="12"/>
      <color theme="0"/>
      <name val="Calibri"/>
      <family val="2"/>
      <scheme val="minor"/>
    </font>
  </fonts>
  <fills count="12">
    <fill>
      <patternFill patternType="none"/>
    </fill>
    <fill>
      <patternFill patternType="gray125"/>
    </fill>
    <fill>
      <patternFill patternType="solid">
        <fgColor indexed="44"/>
        <bgColor indexed="64"/>
      </patternFill>
    </fill>
    <fill>
      <patternFill patternType="solid">
        <fgColor theme="5"/>
        <bgColor indexed="64"/>
      </patternFill>
    </fill>
    <fill>
      <patternFill patternType="solid">
        <fgColor theme="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indexed="9"/>
        <bgColor indexed="64"/>
      </patternFill>
    </fill>
    <fill>
      <patternFill patternType="solid">
        <fgColor rgb="FF259E62"/>
        <bgColor indexed="64"/>
      </patternFill>
    </fill>
    <fill>
      <patternFill patternType="solid">
        <fgColor rgb="FF91D888"/>
        <bgColor indexed="64"/>
      </patternFill>
    </fill>
    <fill>
      <patternFill patternType="solid">
        <fgColor theme="5" tint="0.7999816888943144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bottom style="medium">
        <color auto="1"/>
      </bottom>
      <diagonal/>
    </border>
    <border>
      <left style="thin">
        <color auto="1"/>
      </left>
      <right/>
      <top style="medium">
        <color indexed="64"/>
      </top>
      <bottom/>
      <diagonal/>
    </border>
    <border>
      <left style="medium">
        <color indexed="64"/>
      </left>
      <right style="thin">
        <color auto="1"/>
      </right>
      <top style="medium">
        <color indexed="64"/>
      </top>
      <bottom style="medium">
        <color indexed="64"/>
      </bottom>
      <diagonal/>
    </border>
  </borders>
  <cellStyleXfs count="13">
    <xf numFmtId="0" fontId="0" fillId="0" borderId="0"/>
    <xf numFmtId="0" fontId="2" fillId="0" borderId="0"/>
    <xf numFmtId="0" fontId="3"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cellStyleXfs>
  <cellXfs count="356">
    <xf numFmtId="0" fontId="0" fillId="0" borderId="0" xfId="0"/>
    <xf numFmtId="0" fontId="6" fillId="0" borderId="0" xfId="0" applyFont="1"/>
    <xf numFmtId="0" fontId="6" fillId="7" borderId="0" xfId="0" applyFont="1" applyFill="1"/>
    <xf numFmtId="0" fontId="6" fillId="0" borderId="0" xfId="0" applyFont="1" applyProtection="1">
      <protection locked="0"/>
    </xf>
    <xf numFmtId="0" fontId="6" fillId="0" borderId="0" xfId="0" applyFont="1" applyAlignment="1" applyProtection="1">
      <alignment vertical="center"/>
      <protection locked="0"/>
    </xf>
    <xf numFmtId="0" fontId="7" fillId="0" borderId="0" xfId="0" applyFont="1" applyProtection="1">
      <protection locked="0"/>
    </xf>
    <xf numFmtId="4" fontId="6" fillId="0" borderId="0" xfId="0" applyNumberFormat="1" applyFont="1"/>
    <xf numFmtId="4" fontId="8" fillId="0" borderId="0" xfId="0" applyNumberFormat="1" applyFont="1"/>
    <xf numFmtId="10" fontId="6" fillId="0" borderId="0" xfId="8" applyNumberFormat="1" applyFont="1"/>
    <xf numFmtId="0" fontId="6" fillId="8" borderId="0" xfId="0" applyFont="1" applyFill="1"/>
    <xf numFmtId="0" fontId="5" fillId="0" borderId="0" xfId="0" applyFont="1" applyProtection="1">
      <protection locked="0"/>
    </xf>
    <xf numFmtId="0" fontId="3" fillId="0" borderId="0" xfId="0" applyFont="1" applyProtection="1">
      <protection locked="0"/>
    </xf>
    <xf numFmtId="0" fontId="1" fillId="0" borderId="0" xfId="2" applyFont="1" applyAlignment="1">
      <alignment vertical="center"/>
    </xf>
    <xf numFmtId="0" fontId="9" fillId="0" borderId="0" xfId="2" applyFont="1" applyAlignment="1">
      <alignment vertical="center"/>
    </xf>
    <xf numFmtId="0" fontId="1" fillId="0" borderId="0" xfId="2" applyFont="1" applyAlignment="1">
      <alignment horizontal="center" vertical="center"/>
    </xf>
    <xf numFmtId="0" fontId="10" fillId="9" borderId="0" xfId="1" applyFont="1" applyFill="1" applyAlignment="1" applyProtection="1">
      <alignment horizontal="center" vertical="center" wrapText="1"/>
      <protection hidden="1"/>
    </xf>
    <xf numFmtId="0" fontId="6" fillId="10" borderId="9" xfId="3" applyFont="1" applyFill="1" applyBorder="1" applyAlignment="1" applyProtection="1">
      <alignment horizontal="center" vertical="center" wrapText="1"/>
      <protection hidden="1"/>
    </xf>
    <xf numFmtId="0" fontId="6" fillId="10" borderId="0" xfId="3" applyFont="1" applyFill="1" applyAlignment="1" applyProtection="1">
      <alignment vertical="center" wrapText="1"/>
      <protection hidden="1"/>
    </xf>
    <xf numFmtId="0" fontId="6" fillId="10" borderId="0" xfId="3" applyFont="1" applyFill="1" applyAlignment="1" applyProtection="1">
      <alignment horizontal="center" vertical="center" wrapText="1"/>
      <protection hidden="1"/>
    </xf>
    <xf numFmtId="0" fontId="6" fillId="0" borderId="11" xfId="2" applyFont="1" applyBorder="1" applyAlignment="1" applyProtection="1">
      <alignment horizontal="center" vertical="center"/>
      <protection hidden="1"/>
    </xf>
    <xf numFmtId="0" fontId="6" fillId="0" borderId="11" xfId="5" applyFont="1" applyBorder="1" applyAlignment="1" applyProtection="1">
      <alignment horizontal="left" vertical="center" wrapText="1"/>
      <protection hidden="1"/>
    </xf>
    <xf numFmtId="44" fontId="6" fillId="0" borderId="11" xfId="4" applyFont="1" applyFill="1" applyBorder="1" applyAlignment="1" applyProtection="1">
      <alignment horizontal="center" vertical="center" wrapText="1"/>
      <protection hidden="1"/>
    </xf>
    <xf numFmtId="0" fontId="6" fillId="0" borderId="0" xfId="2" applyFont="1" applyAlignment="1" applyProtection="1">
      <alignment horizontal="center" vertical="center"/>
      <protection hidden="1"/>
    </xf>
    <xf numFmtId="0" fontId="6" fillId="0" borderId="0" xfId="5" applyFont="1" applyAlignment="1" applyProtection="1">
      <alignment horizontal="left" vertical="center" wrapText="1"/>
      <protection hidden="1"/>
    </xf>
    <xf numFmtId="44" fontId="6" fillId="4" borderId="0" xfId="4" applyFont="1" applyFill="1" applyBorder="1" applyAlignment="1" applyProtection="1">
      <alignment horizontal="center" vertical="center" wrapText="1"/>
      <protection hidden="1"/>
    </xf>
    <xf numFmtId="0" fontId="6" fillId="0" borderId="0" xfId="2" applyFont="1" applyAlignment="1" applyProtection="1">
      <alignment vertical="center"/>
      <protection hidden="1"/>
    </xf>
    <xf numFmtId="0" fontId="10" fillId="9" borderId="0" xfId="1" applyFont="1" applyFill="1" applyAlignment="1" applyProtection="1">
      <alignment horizontal="right" vertical="center" wrapText="1"/>
      <protection hidden="1"/>
    </xf>
    <xf numFmtId="165" fontId="11" fillId="3" borderId="0" xfId="5" applyNumberFormat="1" applyFont="1" applyFill="1" applyAlignment="1" applyProtection="1">
      <alignment horizontal="center" vertical="center" wrapText="1"/>
      <protection hidden="1"/>
    </xf>
    <xf numFmtId="0" fontId="6" fillId="0" borderId="0" xfId="5" applyFont="1" applyAlignment="1" applyProtection="1">
      <alignment horizontal="right" vertical="center"/>
      <protection hidden="1"/>
    </xf>
    <xf numFmtId="165" fontId="6" fillId="0" borderId="0" xfId="5" applyNumberFormat="1" applyFont="1" applyAlignment="1" applyProtection="1">
      <alignment horizontal="right" vertical="center" wrapText="1"/>
      <protection hidden="1"/>
    </xf>
    <xf numFmtId="0" fontId="16" fillId="0" borderId="0" xfId="0" applyFont="1"/>
    <xf numFmtId="0" fontId="16" fillId="0" borderId="0" xfId="0" applyFont="1" applyProtection="1">
      <protection locked="0"/>
    </xf>
    <xf numFmtId="0" fontId="16" fillId="0" borderId="0" xfId="0" applyFont="1" applyAlignment="1" applyProtection="1">
      <alignment vertical="center"/>
      <protection locked="0"/>
    </xf>
    <xf numFmtId="44" fontId="16" fillId="11" borderId="11" xfId="4" applyFont="1" applyFill="1" applyBorder="1" applyAlignment="1" applyProtection="1">
      <alignment horizontal="center" vertical="center"/>
      <protection locked="0"/>
    </xf>
    <xf numFmtId="0" fontId="16" fillId="11" borderId="11" xfId="6" applyFont="1" applyFill="1" applyBorder="1" applyAlignment="1" applyProtection="1">
      <alignment horizontal="left" vertical="center"/>
      <protection locked="0"/>
    </xf>
    <xf numFmtId="0" fontId="16" fillId="11" borderId="11" xfId="6" applyFont="1" applyFill="1" applyBorder="1" applyAlignment="1" applyProtection="1">
      <alignment horizontal="center" vertical="center"/>
      <protection locked="0"/>
    </xf>
    <xf numFmtId="0" fontId="16" fillId="11" borderId="11" xfId="6" applyFont="1" applyFill="1" applyBorder="1" applyAlignment="1" applyProtection="1">
      <alignment horizontal="center" vertical="center" wrapText="1"/>
      <protection locked="0"/>
    </xf>
    <xf numFmtId="9" fontId="42" fillId="0" borderId="0" xfId="2" applyNumberFormat="1" applyFont="1" applyAlignment="1">
      <alignment vertical="center"/>
    </xf>
    <xf numFmtId="9" fontId="42" fillId="0" borderId="0" xfId="8" applyFont="1" applyAlignment="1">
      <alignment vertical="center"/>
    </xf>
    <xf numFmtId="0" fontId="16" fillId="10" borderId="43" xfId="3" applyFont="1" applyFill="1" applyBorder="1" applyAlignment="1">
      <alignment vertical="center" wrapText="1"/>
    </xf>
    <xf numFmtId="0" fontId="16" fillId="10" borderId="45" xfId="3" applyFont="1" applyFill="1" applyBorder="1" applyAlignment="1">
      <alignment vertical="center" wrapText="1"/>
    </xf>
    <xf numFmtId="0" fontId="16" fillId="10" borderId="26" xfId="3" applyFont="1" applyFill="1" applyBorder="1" applyAlignment="1">
      <alignment vertical="center" wrapText="1"/>
    </xf>
    <xf numFmtId="0" fontId="16" fillId="11" borderId="31" xfId="0" applyFont="1" applyFill="1" applyBorder="1" applyAlignment="1" applyProtection="1">
      <alignment vertical="center"/>
      <protection locked="0"/>
    </xf>
    <xf numFmtId="0" fontId="16" fillId="11" borderId="13" xfId="0" applyFont="1" applyFill="1" applyBorder="1" applyAlignment="1" applyProtection="1">
      <alignment vertical="center"/>
      <protection locked="0"/>
    </xf>
    <xf numFmtId="0" fontId="16" fillId="11" borderId="47" xfId="0" applyFont="1" applyFill="1" applyBorder="1" applyAlignment="1" applyProtection="1">
      <alignment vertical="center"/>
      <protection locked="0"/>
    </xf>
    <xf numFmtId="0" fontId="16" fillId="11" borderId="4" xfId="0" applyFont="1" applyFill="1" applyBorder="1" applyAlignment="1" applyProtection="1">
      <alignment vertical="center"/>
      <protection locked="0"/>
    </xf>
    <xf numFmtId="0" fontId="16" fillId="11" borderId="0" xfId="0" applyFont="1" applyFill="1" applyAlignment="1" applyProtection="1">
      <alignment vertical="center"/>
      <protection locked="0"/>
    </xf>
    <xf numFmtId="0" fontId="11" fillId="10" borderId="11" xfId="3" applyFont="1" applyFill="1" applyBorder="1" applyAlignment="1">
      <alignment horizontal="left" vertical="center" wrapText="1"/>
    </xf>
    <xf numFmtId="0" fontId="11" fillId="2" borderId="11" xfId="3" applyFont="1" applyFill="1" applyBorder="1" applyAlignment="1">
      <alignment horizontal="left" vertical="center" wrapText="1"/>
    </xf>
    <xf numFmtId="0" fontId="11" fillId="2" borderId="11" xfId="3" applyFont="1" applyFill="1" applyBorder="1" applyAlignment="1">
      <alignment horizontal="right" vertical="center" wrapText="1"/>
    </xf>
    <xf numFmtId="0" fontId="6" fillId="0" borderId="21" xfId="0" applyFont="1" applyBorder="1"/>
    <xf numFmtId="0" fontId="6" fillId="0" borderId="37" xfId="0" applyFont="1" applyBorder="1"/>
    <xf numFmtId="167" fontId="43" fillId="11" borderId="21" xfId="0" applyNumberFormat="1" applyFont="1" applyFill="1" applyBorder="1" applyAlignment="1" applyProtection="1">
      <alignment vertical="center" wrapText="1"/>
      <protection locked="0"/>
    </xf>
    <xf numFmtId="168" fontId="6" fillId="0" borderId="21" xfId="0" applyNumberFormat="1" applyFont="1" applyBorder="1"/>
    <xf numFmtId="165" fontId="6" fillId="0" borderId="21" xfId="0" applyNumberFormat="1" applyFont="1" applyBorder="1"/>
    <xf numFmtId="0" fontId="6" fillId="0" borderId="0" xfId="2" applyFont="1" applyAlignment="1">
      <alignment vertical="center"/>
    </xf>
    <xf numFmtId="0" fontId="28" fillId="9" borderId="21" xfId="1" applyFont="1" applyFill="1" applyBorder="1" applyAlignment="1">
      <alignment vertical="center" wrapText="1"/>
    </xf>
    <xf numFmtId="0" fontId="12" fillId="0" borderId="0" xfId="1" applyFont="1" applyAlignment="1">
      <alignment vertical="center" wrapText="1"/>
    </xf>
    <xf numFmtId="0" fontId="14" fillId="4" borderId="37" xfId="0" applyFont="1" applyFill="1" applyBorder="1" applyAlignment="1">
      <alignment vertical="top" wrapText="1"/>
    </xf>
    <xf numFmtId="0" fontId="14" fillId="4" borderId="38" xfId="0" applyFont="1" applyFill="1" applyBorder="1" applyAlignment="1">
      <alignment vertical="center" wrapText="1"/>
    </xf>
    <xf numFmtId="0" fontId="14" fillId="4" borderId="38" xfId="0" applyFont="1" applyFill="1" applyBorder="1" applyAlignment="1">
      <alignment vertical="center"/>
    </xf>
    <xf numFmtId="0" fontId="18" fillId="4" borderId="38" xfId="0" applyFont="1" applyFill="1" applyBorder="1" applyAlignment="1">
      <alignment wrapText="1"/>
    </xf>
    <xf numFmtId="0" fontId="14" fillId="4" borderId="38" xfId="0" applyFont="1" applyFill="1" applyBorder="1" applyAlignment="1">
      <alignment wrapText="1"/>
    </xf>
    <xf numFmtId="0" fontId="14" fillId="0" borderId="39" xfId="0" applyFont="1" applyBorder="1" applyAlignment="1">
      <alignment wrapText="1"/>
    </xf>
    <xf numFmtId="0" fontId="13" fillId="0" borderId="0" xfId="0" applyFont="1"/>
    <xf numFmtId="0" fontId="17" fillId="0" borderId="0" xfId="1" applyFont="1" applyAlignment="1">
      <alignment horizontal="center" vertical="center"/>
    </xf>
    <xf numFmtId="0" fontId="17" fillId="0" borderId="0" xfId="1" applyFont="1" applyAlignment="1">
      <alignment vertical="center"/>
    </xf>
    <xf numFmtId="0" fontId="17" fillId="0" borderId="1" xfId="1" applyFont="1" applyBorder="1" applyAlignment="1">
      <alignment horizontal="center" vertical="center"/>
    </xf>
    <xf numFmtId="0" fontId="17" fillId="0" borderId="2" xfId="1" applyFont="1" applyBorder="1" applyAlignment="1">
      <alignment vertical="center"/>
    </xf>
    <xf numFmtId="0" fontId="17" fillId="0" borderId="3" xfId="1" applyFont="1" applyBorder="1" applyAlignment="1">
      <alignment vertical="center"/>
    </xf>
    <xf numFmtId="0" fontId="17" fillId="0" borderId="4" xfId="1" applyFont="1" applyBorder="1" applyAlignment="1">
      <alignment horizontal="center" vertical="center"/>
    </xf>
    <xf numFmtId="0" fontId="17" fillId="0" borderId="5" xfId="1" applyFont="1" applyBorder="1" applyAlignment="1">
      <alignment vertical="center"/>
    </xf>
    <xf numFmtId="0" fontId="41" fillId="0" borderId="4" xfId="1" applyFont="1" applyBorder="1" applyAlignment="1">
      <alignment horizontal="right" vertical="center"/>
    </xf>
    <xf numFmtId="9" fontId="16" fillId="0" borderId="0" xfId="8" applyFont="1" applyAlignment="1" applyProtection="1">
      <alignment vertical="center" wrapText="1"/>
    </xf>
    <xf numFmtId="1" fontId="16" fillId="0" borderId="0" xfId="8" applyNumberFormat="1" applyFont="1" applyAlignment="1" applyProtection="1">
      <alignment horizontal="center" vertical="center" wrapText="1"/>
    </xf>
    <xf numFmtId="0" fontId="6" fillId="11" borderId="21" xfId="0" applyFont="1" applyFill="1" applyBorder="1" applyProtection="1">
      <protection locked="0"/>
    </xf>
    <xf numFmtId="0" fontId="16" fillId="0" borderId="0" xfId="2" applyFont="1" applyAlignment="1">
      <alignment vertical="center"/>
    </xf>
    <xf numFmtId="0" fontId="19" fillId="0" borderId="0" xfId="2" applyFont="1" applyAlignment="1">
      <alignment vertical="center"/>
    </xf>
    <xf numFmtId="0" fontId="16" fillId="0" borderId="0" xfId="0" applyFont="1" applyAlignment="1">
      <alignment vertical="center" wrapText="1"/>
    </xf>
    <xf numFmtId="0" fontId="16" fillId="0" borderId="0" xfId="2" applyFont="1" applyAlignment="1">
      <alignment horizontal="center" vertical="center"/>
    </xf>
    <xf numFmtId="0" fontId="25" fillId="0" borderId="0" xfId="2" applyFont="1" applyAlignment="1">
      <alignment vertical="center"/>
    </xf>
    <xf numFmtId="0" fontId="16" fillId="0" borderId="0" xfId="1" applyFont="1" applyAlignment="1">
      <alignment vertical="center"/>
    </xf>
    <xf numFmtId="0" fontId="16" fillId="0" borderId="0" xfId="0" applyFont="1" applyAlignment="1">
      <alignment horizontal="center" vertical="center" wrapText="1"/>
    </xf>
    <xf numFmtId="0" fontId="16" fillId="0" borderId="0" xfId="2" applyFont="1" applyAlignment="1" applyProtection="1">
      <alignment vertical="center"/>
      <protection hidden="1"/>
    </xf>
    <xf numFmtId="0" fontId="19" fillId="9" borderId="0" xfId="1" applyFont="1" applyFill="1" applyAlignment="1" applyProtection="1">
      <alignment horizontal="center" vertical="center" wrapText="1"/>
      <protection hidden="1"/>
    </xf>
    <xf numFmtId="0" fontId="19" fillId="9" borderId="10" xfId="1" applyFont="1" applyFill="1" applyBorder="1" applyAlignment="1" applyProtection="1">
      <alignment horizontal="center" vertical="center" wrapText="1"/>
      <protection hidden="1"/>
    </xf>
    <xf numFmtId="0" fontId="19" fillId="0" borderId="0" xfId="2" applyFont="1" applyAlignment="1" applyProtection="1">
      <alignment vertical="center"/>
      <protection hidden="1"/>
    </xf>
    <xf numFmtId="0" fontId="16" fillId="0" borderId="0" xfId="0" applyFont="1" applyProtection="1">
      <protection hidden="1"/>
    </xf>
    <xf numFmtId="0" fontId="16" fillId="0" borderId="0" xfId="0" applyFont="1" applyAlignment="1" applyProtection="1">
      <alignment vertical="center"/>
      <protection hidden="1"/>
    </xf>
    <xf numFmtId="0" fontId="16" fillId="0" borderId="0" xfId="3" applyFont="1" applyAlignment="1" applyProtection="1">
      <alignment horizontal="left" vertical="center" wrapText="1"/>
      <protection hidden="1"/>
    </xf>
    <xf numFmtId="0" fontId="16" fillId="0" borderId="8" xfId="3" applyFont="1" applyBorder="1" applyAlignment="1" applyProtection="1">
      <alignment horizontal="left" vertical="center" wrapText="1"/>
      <protection hidden="1"/>
    </xf>
    <xf numFmtId="0" fontId="16" fillId="0" borderId="7" xfId="0" applyFont="1" applyBorder="1" applyAlignment="1" applyProtection="1">
      <alignment horizontal="left" vertical="center"/>
      <protection hidden="1"/>
    </xf>
    <xf numFmtId="0" fontId="16" fillId="0" borderId="0" xfId="0" applyFont="1" applyAlignment="1" applyProtection="1">
      <alignment horizontal="left" vertical="center"/>
      <protection hidden="1"/>
    </xf>
    <xf numFmtId="0" fontId="19" fillId="9" borderId="7" xfId="1" applyFont="1" applyFill="1" applyBorder="1" applyAlignment="1" applyProtection="1">
      <alignment horizontal="center" vertical="center" wrapText="1"/>
      <protection hidden="1"/>
    </xf>
    <xf numFmtId="0" fontId="19" fillId="9" borderId="8" xfId="1" applyFont="1" applyFill="1" applyBorder="1" applyAlignment="1" applyProtection="1">
      <alignment horizontal="center" vertical="center" wrapText="1"/>
      <protection hidden="1"/>
    </xf>
    <xf numFmtId="0" fontId="19" fillId="0" borderId="9" xfId="1" applyFont="1" applyBorder="1" applyAlignment="1" applyProtection="1">
      <alignment horizontal="left" vertical="center" wrapText="1"/>
      <protection hidden="1"/>
    </xf>
    <xf numFmtId="0" fontId="19" fillId="0" borderId="0" xfId="1" applyFont="1" applyAlignment="1" applyProtection="1">
      <alignment horizontal="left" vertical="center" wrapText="1"/>
      <protection hidden="1"/>
    </xf>
    <xf numFmtId="0" fontId="16" fillId="0" borderId="11" xfId="2" applyFont="1" applyBorder="1" applyAlignment="1" applyProtection="1">
      <alignment vertical="center" wrapText="1"/>
      <protection hidden="1"/>
    </xf>
    <xf numFmtId="0" fontId="19" fillId="0" borderId="0" xfId="1" applyFont="1" applyAlignment="1" applyProtection="1">
      <alignment horizontal="center" vertical="center" wrapText="1"/>
      <protection hidden="1"/>
    </xf>
    <xf numFmtId="0" fontId="19" fillId="0" borderId="10" xfId="1" applyFont="1" applyBorder="1" applyAlignment="1" applyProtection="1">
      <alignment horizontal="center" vertical="center" wrapText="1"/>
      <protection hidden="1"/>
    </xf>
    <xf numFmtId="0" fontId="25" fillId="0" borderId="14" xfId="0" applyFont="1" applyBorder="1" applyAlignment="1" applyProtection="1">
      <alignment vertical="center" wrapText="1"/>
      <protection hidden="1"/>
    </xf>
    <xf numFmtId="0" fontId="16" fillId="0" borderId="0" xfId="0" applyFont="1" applyAlignment="1" applyProtection="1">
      <alignment horizontal="center" vertical="center" wrapText="1"/>
      <protection hidden="1"/>
    </xf>
    <xf numFmtId="0" fontId="16" fillId="0" borderId="0" xfId="0" applyFont="1" applyAlignment="1" applyProtection="1">
      <alignment vertical="center" wrapText="1"/>
      <protection hidden="1"/>
    </xf>
    <xf numFmtId="0" fontId="15" fillId="0" borderId="23" xfId="0" applyFont="1" applyBorder="1" applyAlignment="1" applyProtection="1">
      <alignment horizontal="left" vertical="center" wrapText="1"/>
      <protection hidden="1"/>
    </xf>
    <xf numFmtId="166" fontId="16" fillId="0" borderId="0" xfId="0" applyNumberFormat="1" applyFont="1" applyAlignment="1" applyProtection="1">
      <alignment horizontal="center" vertical="center" wrapText="1"/>
      <protection hidden="1"/>
    </xf>
    <xf numFmtId="0" fontId="16" fillId="0" borderId="14" xfId="0" applyFont="1" applyBorder="1" applyAlignment="1" applyProtection="1">
      <alignment vertical="center" wrapText="1"/>
      <protection hidden="1"/>
    </xf>
    <xf numFmtId="0" fontId="16" fillId="0" borderId="0" xfId="0" applyFont="1" applyAlignment="1" applyProtection="1">
      <alignment horizontal="right" vertical="center" wrapText="1"/>
      <protection hidden="1"/>
    </xf>
    <xf numFmtId="3" fontId="16" fillId="0" borderId="0" xfId="0" applyNumberFormat="1" applyFont="1" applyAlignment="1" applyProtection="1">
      <alignment horizontal="center" vertical="center" wrapText="1"/>
      <protection hidden="1"/>
    </xf>
    <xf numFmtId="0" fontId="15" fillId="0" borderId="22" xfId="0" applyFont="1" applyBorder="1" applyAlignment="1" applyProtection="1">
      <alignment horizontal="left" vertical="center" wrapText="1"/>
      <protection hidden="1"/>
    </xf>
    <xf numFmtId="166" fontId="16" fillId="0" borderId="21" xfId="0" applyNumberFormat="1" applyFont="1" applyBorder="1" applyAlignment="1" applyProtection="1">
      <alignment horizontal="center" vertical="center" wrapText="1"/>
      <protection hidden="1"/>
    </xf>
    <xf numFmtId="0" fontId="15" fillId="0" borderId="24" xfId="0" applyFont="1" applyBorder="1" applyAlignment="1" applyProtection="1">
      <alignment horizontal="left" vertical="center" wrapText="1"/>
      <protection hidden="1"/>
    </xf>
    <xf numFmtId="44" fontId="16" fillId="0" borderId="0" xfId="9" applyFont="1" applyAlignment="1" applyProtection="1">
      <alignment horizontal="center" vertical="center" wrapText="1"/>
      <protection hidden="1"/>
    </xf>
    <xf numFmtId="9" fontId="16" fillId="0" borderId="0" xfId="8" applyFont="1" applyAlignment="1" applyProtection="1">
      <alignment horizontal="center" vertical="center" wrapText="1"/>
      <protection hidden="1"/>
    </xf>
    <xf numFmtId="0" fontId="15" fillId="0" borderId="10" xfId="0" applyFont="1" applyBorder="1" applyAlignment="1" applyProtection="1">
      <alignment horizontal="left" vertical="center" wrapText="1"/>
      <protection hidden="1"/>
    </xf>
    <xf numFmtId="9" fontId="16" fillId="0" borderId="11" xfId="0" applyNumberFormat="1" applyFont="1" applyBorder="1" applyAlignment="1" applyProtection="1">
      <alignment vertical="center" wrapText="1"/>
      <protection hidden="1"/>
    </xf>
    <xf numFmtId="0" fontId="16" fillId="0" borderId="24" xfId="0" applyFont="1" applyBorder="1" applyAlignment="1" applyProtection="1">
      <alignment vertical="center" wrapText="1"/>
      <protection hidden="1"/>
    </xf>
    <xf numFmtId="0" fontId="16" fillId="0" borderId="15" xfId="0" applyFont="1" applyBorder="1" applyAlignment="1" applyProtection="1">
      <alignment horizontal="right" vertical="center" wrapText="1"/>
      <protection hidden="1"/>
    </xf>
    <xf numFmtId="9" fontId="16" fillId="0" borderId="16" xfId="8" applyFont="1" applyBorder="1" applyAlignment="1" applyProtection="1">
      <alignment horizontal="center" vertical="center" wrapText="1"/>
      <protection hidden="1"/>
    </xf>
    <xf numFmtId="0" fontId="16" fillId="0" borderId="10" xfId="0" applyFont="1" applyBorder="1" applyAlignment="1" applyProtection="1">
      <alignment vertical="center" wrapText="1"/>
      <protection hidden="1"/>
    </xf>
    <xf numFmtId="0" fontId="15" fillId="0" borderId="17" xfId="0" applyFont="1" applyBorder="1" applyAlignment="1" applyProtection="1">
      <alignment horizontal="left" vertical="center" wrapText="1"/>
      <protection hidden="1"/>
    </xf>
    <xf numFmtId="0" fontId="24" fillId="9" borderId="25" xfId="3" applyFont="1" applyFill="1" applyBorder="1" applyAlignment="1" applyProtection="1">
      <alignment horizontal="left" vertical="center" wrapText="1"/>
      <protection hidden="1"/>
    </xf>
    <xf numFmtId="0" fontId="24" fillId="9" borderId="11" xfId="3" applyFont="1" applyFill="1" applyBorder="1" applyAlignment="1" applyProtection="1">
      <alignment horizontal="center" vertical="center" wrapText="1"/>
      <protection hidden="1"/>
    </xf>
    <xf numFmtId="0" fontId="27" fillId="10" borderId="28" xfId="3" applyFont="1" applyFill="1" applyBorder="1" applyAlignment="1" applyProtection="1">
      <alignment vertical="center" wrapText="1"/>
      <protection hidden="1"/>
    </xf>
    <xf numFmtId="0" fontId="27" fillId="10" borderId="29" xfId="3" applyFont="1" applyFill="1" applyBorder="1" applyAlignment="1" applyProtection="1">
      <alignment horizontal="center" vertical="center" wrapText="1"/>
      <protection hidden="1"/>
    </xf>
    <xf numFmtId="0" fontId="16" fillId="0" borderId="36" xfId="0" applyFont="1" applyBorder="1" applyProtection="1">
      <protection hidden="1"/>
    </xf>
    <xf numFmtId="0" fontId="16" fillId="0" borderId="6" xfId="0" applyFont="1" applyBorder="1" applyProtection="1">
      <protection hidden="1"/>
    </xf>
    <xf numFmtId="0" fontId="32" fillId="0" borderId="18" xfId="0" applyFont="1" applyBorder="1" applyAlignment="1" applyProtection="1">
      <alignment vertical="center" wrapText="1"/>
      <protection hidden="1"/>
    </xf>
    <xf numFmtId="0" fontId="32" fillId="0" borderId="30" xfId="0" applyFont="1" applyBorder="1" applyAlignment="1" applyProtection="1">
      <alignment vertical="center" wrapText="1"/>
      <protection hidden="1"/>
    </xf>
    <xf numFmtId="0" fontId="25" fillId="0" borderId="33" xfId="1" applyFont="1" applyBorder="1" applyAlignment="1" applyProtection="1">
      <alignment vertical="center" wrapText="1"/>
      <protection hidden="1"/>
    </xf>
    <xf numFmtId="0" fontId="16" fillId="0" borderId="9" xfId="0" applyFont="1" applyBorder="1" applyProtection="1">
      <protection hidden="1"/>
    </xf>
    <xf numFmtId="0" fontId="33" fillId="0" borderId="11" xfId="0" applyFont="1" applyBorder="1" applyAlignment="1" applyProtection="1">
      <alignment vertical="center" wrapText="1"/>
      <protection hidden="1"/>
    </xf>
    <xf numFmtId="0" fontId="25" fillId="11" borderId="11" xfId="3" applyFont="1" applyFill="1" applyBorder="1" applyAlignment="1" applyProtection="1">
      <alignment horizontal="center" vertical="center" wrapText="1"/>
      <protection hidden="1"/>
    </xf>
    <xf numFmtId="0" fontId="25" fillId="0" borderId="11" xfId="3" applyFont="1" applyBorder="1" applyAlignment="1" applyProtection="1">
      <alignment horizontal="center" vertical="center" wrapText="1"/>
      <protection hidden="1"/>
    </xf>
    <xf numFmtId="0" fontId="25" fillId="0" borderId="11" xfId="3" applyFont="1" applyBorder="1" applyAlignment="1" applyProtection="1">
      <alignment horizontal="right" vertical="center" wrapText="1"/>
      <protection hidden="1"/>
    </xf>
    <xf numFmtId="169" fontId="25" fillId="0" borderId="33" xfId="1" applyNumberFormat="1" applyFont="1" applyBorder="1" applyAlignment="1" applyProtection="1">
      <alignment horizontal="center" vertical="center" wrapText="1"/>
      <protection hidden="1"/>
    </xf>
    <xf numFmtId="0" fontId="32" fillId="0" borderId="11" xfId="0" applyFont="1" applyBorder="1" applyAlignment="1" applyProtection="1">
      <alignment vertical="center" wrapText="1"/>
      <protection hidden="1"/>
    </xf>
    <xf numFmtId="169" fontId="25" fillId="0" borderId="33" xfId="1" applyNumberFormat="1" applyFont="1" applyBorder="1" applyAlignment="1" applyProtection="1">
      <alignment vertical="center" wrapText="1"/>
      <protection hidden="1"/>
    </xf>
    <xf numFmtId="166" fontId="25" fillId="0" borderId="11" xfId="3" applyNumberFormat="1" applyFont="1" applyBorder="1" applyAlignment="1" applyProtection="1">
      <alignment horizontal="right" vertical="center" wrapText="1"/>
      <protection hidden="1"/>
    </xf>
    <xf numFmtId="0" fontId="25" fillId="0" borderId="11" xfId="3" quotePrefix="1" applyFont="1" applyBorder="1" applyAlignment="1" applyProtection="1">
      <alignment horizontal="right" vertical="center" wrapText="1"/>
      <protection hidden="1"/>
    </xf>
    <xf numFmtId="0" fontId="32" fillId="0" borderId="31"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25" fillId="0" borderId="33" xfId="1" applyFont="1" applyBorder="1" applyAlignment="1" applyProtection="1">
      <alignment horizontal="center" vertical="center" wrapText="1"/>
      <protection hidden="1"/>
    </xf>
    <xf numFmtId="0" fontId="25" fillId="11" borderId="13" xfId="3" applyFont="1" applyFill="1" applyBorder="1" applyAlignment="1" applyProtection="1">
      <alignment horizontal="center" vertical="center" wrapText="1"/>
      <protection hidden="1"/>
    </xf>
    <xf numFmtId="0" fontId="25" fillId="0" borderId="19" xfId="3" applyFont="1" applyBorder="1" applyAlignment="1" applyProtection="1">
      <alignment vertical="center" wrapText="1"/>
      <protection hidden="1"/>
    </xf>
    <xf numFmtId="0" fontId="27" fillId="0" borderId="11" xfId="3" applyFont="1" applyBorder="1" applyAlignment="1" applyProtection="1">
      <alignment horizontal="right" vertical="center" wrapText="1"/>
      <protection hidden="1"/>
    </xf>
    <xf numFmtId="1" fontId="27" fillId="0" borderId="11" xfId="1" applyNumberFormat="1" applyFont="1" applyBorder="1" applyAlignment="1" applyProtection="1">
      <alignment horizontal="center" vertical="center" wrapText="1"/>
      <protection hidden="1"/>
    </xf>
    <xf numFmtId="0" fontId="25" fillId="0" borderId="20" xfId="3" applyFont="1" applyBorder="1" applyAlignment="1" applyProtection="1">
      <alignment vertical="center" wrapText="1"/>
      <protection hidden="1"/>
    </xf>
    <xf numFmtId="165" fontId="25" fillId="0" borderId="11" xfId="4" applyNumberFormat="1" applyFont="1" applyFill="1" applyBorder="1" applyAlignment="1" applyProtection="1">
      <alignment horizontal="center" vertical="center" wrapText="1"/>
      <protection hidden="1"/>
    </xf>
    <xf numFmtId="0" fontId="16" fillId="0" borderId="15" xfId="0" applyFont="1" applyBorder="1" applyProtection="1">
      <protection hidden="1"/>
    </xf>
    <xf numFmtId="0" fontId="25" fillId="0" borderId="18" xfId="3" applyFont="1" applyBorder="1" applyAlignment="1" applyProtection="1">
      <alignment vertical="center" wrapText="1"/>
      <protection hidden="1"/>
    </xf>
    <xf numFmtId="44" fontId="27" fillId="0" borderId="11" xfId="4" applyFont="1" applyFill="1" applyBorder="1" applyAlignment="1" applyProtection="1">
      <alignment horizontal="center" vertical="center" wrapText="1"/>
      <protection hidden="1"/>
    </xf>
    <xf numFmtId="0" fontId="27" fillId="0" borderId="0" xfId="1" applyFont="1" applyAlignment="1" applyProtection="1">
      <alignment horizontal="right" vertical="center" wrapText="1"/>
      <protection hidden="1"/>
    </xf>
    <xf numFmtId="44" fontId="27" fillId="0" borderId="11" xfId="1" applyNumberFormat="1" applyFont="1" applyBorder="1" applyAlignment="1" applyProtection="1">
      <alignment horizontal="center" vertical="center" wrapText="1"/>
      <protection hidden="1"/>
    </xf>
    <xf numFmtId="44" fontId="27" fillId="0" borderId="10" xfId="1" applyNumberFormat="1" applyFont="1" applyBorder="1" applyAlignment="1" applyProtection="1">
      <alignment horizontal="center" vertical="center" wrapText="1"/>
      <protection hidden="1"/>
    </xf>
    <xf numFmtId="0" fontId="16" fillId="10" borderId="15" xfId="3" applyFont="1" applyFill="1" applyBorder="1" applyAlignment="1" applyProtection="1">
      <alignment horizontal="center" vertical="center" wrapText="1"/>
      <protection hidden="1"/>
    </xf>
    <xf numFmtId="0" fontId="16" fillId="10" borderId="16" xfId="3" applyFont="1" applyFill="1" applyBorder="1" applyAlignment="1" applyProtection="1">
      <alignment horizontal="center" vertical="center" wrapText="1"/>
      <protection hidden="1"/>
    </xf>
    <xf numFmtId="0" fontId="16" fillId="10" borderId="16" xfId="3" applyFont="1" applyFill="1" applyBorder="1" applyAlignment="1" applyProtection="1">
      <alignment vertical="center" wrapText="1"/>
      <protection hidden="1"/>
    </xf>
    <xf numFmtId="0" fontId="16" fillId="10" borderId="17" xfId="3" applyFont="1" applyFill="1" applyBorder="1" applyAlignment="1" applyProtection="1">
      <alignment horizontal="left" vertical="center" wrapText="1"/>
      <protection hidden="1"/>
    </xf>
    <xf numFmtId="0" fontId="16" fillId="0" borderId="11" xfId="2" applyFont="1" applyBorder="1" applyAlignment="1" applyProtection="1">
      <alignment horizontal="center" vertical="center"/>
      <protection hidden="1"/>
    </xf>
    <xf numFmtId="0" fontId="16" fillId="0" borderId="11" xfId="5" applyFont="1" applyBorder="1" applyAlignment="1" applyProtection="1">
      <alignment horizontal="left" vertical="center" wrapText="1"/>
      <protection hidden="1"/>
    </xf>
    <xf numFmtId="44" fontId="16" fillId="0" borderId="11" xfId="4" applyFont="1" applyFill="1" applyBorder="1" applyAlignment="1" applyProtection="1">
      <alignment horizontal="center" vertical="center" wrapText="1"/>
      <protection hidden="1"/>
    </xf>
    <xf numFmtId="3" fontId="16" fillId="0" borderId="11" xfId="5" applyNumberFormat="1" applyFont="1" applyBorder="1" applyAlignment="1" applyProtection="1">
      <alignment horizontal="left" vertical="center" wrapText="1"/>
      <protection hidden="1"/>
    </xf>
    <xf numFmtId="0" fontId="16" fillId="0" borderId="0" xfId="5" applyFont="1" applyAlignment="1" applyProtection="1">
      <alignment horizontal="left" vertical="center"/>
      <protection hidden="1"/>
    </xf>
    <xf numFmtId="44" fontId="16" fillId="0" borderId="0" xfId="5" applyNumberFormat="1" applyFont="1" applyAlignment="1" applyProtection="1">
      <alignment horizontal="center" vertical="center"/>
      <protection hidden="1"/>
    </xf>
    <xf numFmtId="0" fontId="16" fillId="0" borderId="0" xfId="5" applyFont="1" applyAlignment="1" applyProtection="1">
      <alignment horizontal="center" vertical="center" wrapText="1"/>
      <protection hidden="1"/>
    </xf>
    <xf numFmtId="44" fontId="16" fillId="0" borderId="0" xfId="5" applyNumberFormat="1" applyFont="1" applyAlignment="1" applyProtection="1">
      <alignment horizontal="left" vertical="center"/>
      <protection hidden="1"/>
    </xf>
    <xf numFmtId="44" fontId="16" fillId="0" borderId="0" xfId="5" applyNumberFormat="1" applyFont="1" applyAlignment="1" applyProtection="1">
      <alignment horizontal="left" vertical="center" wrapText="1"/>
      <protection hidden="1"/>
    </xf>
    <xf numFmtId="0" fontId="16" fillId="0" borderId="0" xfId="1" applyFont="1" applyAlignment="1" applyProtection="1">
      <alignment horizontal="center" vertical="center" wrapText="1"/>
      <protection hidden="1"/>
    </xf>
    <xf numFmtId="44" fontId="16" fillId="0" borderId="0" xfId="1" applyNumberFormat="1" applyFont="1" applyAlignment="1" applyProtection="1">
      <alignment horizontal="center" vertical="center" wrapText="1"/>
      <protection hidden="1"/>
    </xf>
    <xf numFmtId="0" fontId="16" fillId="0" borderId="0" xfId="5" applyFont="1" applyAlignment="1" applyProtection="1">
      <alignment horizontal="center" vertical="center"/>
      <protection hidden="1"/>
    </xf>
    <xf numFmtId="9" fontId="16" fillId="0" borderId="0" xfId="7" applyFont="1" applyAlignment="1" applyProtection="1">
      <alignment horizontal="center" vertical="center"/>
      <protection hidden="1"/>
    </xf>
    <xf numFmtId="0" fontId="19" fillId="9" borderId="19" xfId="1" applyFont="1" applyFill="1" applyBorder="1" applyAlignment="1" applyProtection="1">
      <alignment horizontal="center" vertical="center" wrapText="1"/>
      <protection hidden="1"/>
    </xf>
    <xf numFmtId="0" fontId="19" fillId="0" borderId="5" xfId="1" applyFont="1" applyBorder="1" applyAlignment="1" applyProtection="1">
      <alignment horizontal="center" vertical="center" wrapText="1"/>
      <protection hidden="1"/>
    </xf>
    <xf numFmtId="0" fontId="19" fillId="9" borderId="51" xfId="1" applyFont="1" applyFill="1" applyBorder="1" applyAlignment="1" applyProtection="1">
      <alignment horizontal="center" vertical="center" wrapText="1"/>
      <protection hidden="1"/>
    </xf>
    <xf numFmtId="44" fontId="15" fillId="0" borderId="29" xfId="5" applyNumberFormat="1" applyFont="1" applyBorder="1" applyAlignment="1" applyProtection="1">
      <alignment horizontal="center" vertical="center" wrapText="1"/>
      <protection hidden="1"/>
    </xf>
    <xf numFmtId="0" fontId="16" fillId="9" borderId="7" xfId="1" applyFont="1" applyFill="1" applyBorder="1" applyAlignment="1" applyProtection="1">
      <alignment horizontal="center" vertical="center" wrapText="1"/>
      <protection hidden="1"/>
    </xf>
    <xf numFmtId="0" fontId="16" fillId="9" borderId="8" xfId="1" applyFont="1" applyFill="1" applyBorder="1" applyAlignment="1" applyProtection="1">
      <alignment horizontal="center" vertical="center" wrapText="1"/>
      <protection hidden="1"/>
    </xf>
    <xf numFmtId="0" fontId="16" fillId="0" borderId="0" xfId="2" applyFont="1" applyAlignment="1" applyProtection="1">
      <alignment horizontal="center" vertical="center"/>
      <protection hidden="1"/>
    </xf>
    <xf numFmtId="0" fontId="15" fillId="0" borderId="11" xfId="0" applyFont="1" applyBorder="1" applyAlignment="1" applyProtection="1">
      <alignment horizontal="center" vertical="center" wrapText="1"/>
      <protection hidden="1"/>
    </xf>
    <xf numFmtId="1" fontId="15" fillId="0" borderId="0" xfId="8" applyNumberFormat="1" applyFont="1" applyFill="1" applyBorder="1" applyAlignment="1" applyProtection="1">
      <alignment horizontal="center" vertical="center" wrapText="1"/>
      <protection hidden="1"/>
    </xf>
    <xf numFmtId="0" fontId="16" fillId="0" borderId="11" xfId="0" applyFont="1" applyBorder="1" applyAlignment="1" applyProtection="1">
      <alignment horizontal="center" vertical="center" wrapText="1"/>
      <protection hidden="1"/>
    </xf>
    <xf numFmtId="9" fontId="16" fillId="0" borderId="11" xfId="8" applyFont="1" applyBorder="1" applyAlignment="1" applyProtection="1">
      <alignment horizontal="center" vertical="center" wrapText="1"/>
      <protection hidden="1"/>
    </xf>
    <xf numFmtId="0" fontId="16" fillId="0" borderId="11" xfId="0" applyFont="1" applyBorder="1" applyAlignment="1" applyProtection="1">
      <alignment vertical="center" wrapText="1"/>
      <protection hidden="1"/>
    </xf>
    <xf numFmtId="9" fontId="16" fillId="0" borderId="11" xfId="8" applyFont="1" applyBorder="1" applyAlignment="1" applyProtection="1">
      <alignment vertical="center" wrapText="1"/>
      <protection hidden="1"/>
    </xf>
    <xf numFmtId="1" fontId="16" fillId="0" borderId="0" xfId="8" applyNumberFormat="1" applyFont="1" applyFill="1" applyBorder="1" applyAlignment="1" applyProtection="1">
      <alignment horizontal="center" vertical="center" wrapText="1"/>
      <protection hidden="1"/>
    </xf>
    <xf numFmtId="9" fontId="16" fillId="0" borderId="0" xfId="8" applyFont="1" applyAlignment="1" applyProtection="1">
      <alignment vertical="center" wrapText="1"/>
      <protection hidden="1"/>
    </xf>
    <xf numFmtId="0" fontId="38" fillId="0" borderId="11" xfId="0" applyFont="1" applyBorder="1" applyAlignment="1" applyProtection="1">
      <alignment horizontal="center" vertical="center" wrapText="1"/>
      <protection hidden="1"/>
    </xf>
    <xf numFmtId="9" fontId="39" fillId="0" borderId="11" xfId="8" applyFont="1" applyBorder="1" applyAlignment="1" applyProtection="1">
      <alignment horizontal="center" vertical="center" wrapText="1"/>
      <protection hidden="1"/>
    </xf>
    <xf numFmtId="9" fontId="39" fillId="6" borderId="11" xfId="8" applyFont="1" applyFill="1" applyBorder="1" applyAlignment="1" applyProtection="1">
      <alignment horizontal="center" vertical="center" wrapText="1"/>
      <protection hidden="1"/>
    </xf>
    <xf numFmtId="9" fontId="16" fillId="6" borderId="11" xfId="8" applyFont="1" applyFill="1" applyBorder="1" applyAlignment="1" applyProtection="1">
      <alignment horizontal="center" vertical="center" wrapText="1"/>
      <protection hidden="1"/>
    </xf>
    <xf numFmtId="0" fontId="17" fillId="0" borderId="0" xfId="1" applyFont="1" applyAlignment="1">
      <alignment horizontal="left" vertical="center" wrapText="1"/>
    </xf>
    <xf numFmtId="0" fontId="17" fillId="0" borderId="5" xfId="1" applyFont="1" applyBorder="1" applyAlignment="1">
      <alignment horizontal="left" vertical="center" wrapText="1"/>
    </xf>
    <xf numFmtId="0" fontId="40" fillId="0" borderId="4" xfId="1" applyFont="1" applyBorder="1" applyAlignment="1">
      <alignment horizontal="center" vertical="center" wrapText="1"/>
    </xf>
    <xf numFmtId="0" fontId="40" fillId="0" borderId="0" xfId="1" applyFont="1" applyAlignment="1">
      <alignment horizontal="center" vertical="center" wrapText="1"/>
    </xf>
    <xf numFmtId="0" fontId="40" fillId="0" borderId="5" xfId="1" applyFont="1" applyBorder="1" applyAlignment="1">
      <alignment horizontal="center" vertical="center" wrapText="1"/>
    </xf>
    <xf numFmtId="0" fontId="28" fillId="9" borderId="6" xfId="1" applyFont="1" applyFill="1" applyBorder="1" applyAlignment="1" applyProtection="1">
      <alignment horizontal="left" vertical="center" wrapText="1"/>
      <protection hidden="1"/>
    </xf>
    <xf numFmtId="0" fontId="28" fillId="9" borderId="7" xfId="1" applyFont="1" applyFill="1" applyBorder="1" applyAlignment="1" applyProtection="1">
      <alignment horizontal="left" vertical="center" wrapText="1"/>
      <protection hidden="1"/>
    </xf>
    <xf numFmtId="0" fontId="28" fillId="9" borderId="8" xfId="1" applyFont="1" applyFill="1" applyBorder="1" applyAlignment="1" applyProtection="1">
      <alignment horizontal="left" vertical="center" wrapText="1"/>
      <protection hidden="1"/>
    </xf>
    <xf numFmtId="0" fontId="19" fillId="9" borderId="9" xfId="1" applyFont="1" applyFill="1" applyBorder="1" applyAlignment="1" applyProtection="1">
      <alignment horizontal="left" vertical="center" wrapText="1"/>
      <protection hidden="1"/>
    </xf>
    <xf numFmtId="0" fontId="19" fillId="9" borderId="0" xfId="1" applyFont="1" applyFill="1" applyAlignment="1" applyProtection="1">
      <alignment horizontal="left" vertical="center" wrapText="1"/>
      <protection hidden="1"/>
    </xf>
    <xf numFmtId="0" fontId="24" fillId="9" borderId="26" xfId="3" applyFont="1" applyFill="1" applyBorder="1" applyAlignment="1" applyProtection="1">
      <alignment horizontal="left" vertical="center" wrapText="1"/>
      <protection hidden="1"/>
    </xf>
    <xf numFmtId="0" fontId="24" fillId="9" borderId="27" xfId="3" applyFont="1" applyFill="1" applyBorder="1" applyAlignment="1" applyProtection="1">
      <alignment horizontal="left" vertical="center" wrapText="1"/>
      <protection hidden="1"/>
    </xf>
    <xf numFmtId="0" fontId="32" fillId="0" borderId="31" xfId="0" applyFont="1" applyBorder="1" applyAlignment="1" applyProtection="1">
      <alignment horizontal="right" vertical="center" wrapText="1"/>
      <protection hidden="1"/>
    </xf>
    <xf numFmtId="0" fontId="32" fillId="0" borderId="32" xfId="0" applyFont="1" applyBorder="1" applyAlignment="1" applyProtection="1">
      <alignment horizontal="right" vertical="center" wrapText="1"/>
      <protection hidden="1"/>
    </xf>
    <xf numFmtId="0" fontId="25" fillId="0" borderId="12" xfId="3" applyFont="1" applyBorder="1" applyAlignment="1" applyProtection="1">
      <alignment horizontal="right" vertical="center" wrapText="1"/>
      <protection hidden="1"/>
    </xf>
    <xf numFmtId="0" fontId="25" fillId="0" borderId="14" xfId="3" applyFont="1" applyBorder="1" applyAlignment="1" applyProtection="1">
      <alignment horizontal="right" vertical="center" wrapText="1"/>
      <protection hidden="1"/>
    </xf>
    <xf numFmtId="0" fontId="16" fillId="10" borderId="45" xfId="3" applyFont="1" applyFill="1" applyBorder="1" applyAlignment="1" applyProtection="1">
      <alignment horizontal="left" vertical="center" wrapText="1"/>
      <protection hidden="1"/>
    </xf>
    <xf numFmtId="0" fontId="16" fillId="10" borderId="13" xfId="3" applyFont="1" applyFill="1" applyBorder="1" applyAlignment="1" applyProtection="1">
      <alignment horizontal="left" vertical="center" wrapText="1"/>
      <protection hidden="1"/>
    </xf>
    <xf numFmtId="0" fontId="16" fillId="10" borderId="14" xfId="3" applyFont="1" applyFill="1" applyBorder="1" applyAlignment="1" applyProtection="1">
      <alignment horizontal="left" vertical="center" wrapText="1"/>
      <protection hidden="1"/>
    </xf>
    <xf numFmtId="0" fontId="27" fillId="0" borderId="1" xfId="3" applyFont="1" applyBorder="1" applyAlignment="1" applyProtection="1">
      <alignment horizontal="right" vertical="center" wrapText="1"/>
      <protection hidden="1"/>
    </xf>
    <xf numFmtId="0" fontId="27" fillId="0" borderId="2" xfId="3" applyFont="1" applyBorder="1" applyAlignment="1" applyProtection="1">
      <alignment horizontal="right" vertical="center" wrapText="1"/>
      <protection hidden="1"/>
    </xf>
    <xf numFmtId="0" fontId="27" fillId="0" borderId="8" xfId="3" applyFont="1" applyBorder="1" applyAlignment="1" applyProtection="1">
      <alignment horizontal="center" vertical="center" wrapText="1"/>
      <protection hidden="1"/>
    </xf>
    <xf numFmtId="0" fontId="25" fillId="0" borderId="10" xfId="3" applyFont="1" applyBorder="1" applyAlignment="1" applyProtection="1">
      <alignment horizontal="center" vertical="center" wrapText="1"/>
      <protection hidden="1"/>
    </xf>
    <xf numFmtId="0" fontId="25" fillId="0" borderId="17" xfId="3" applyFont="1" applyBorder="1" applyAlignment="1" applyProtection="1">
      <alignment horizontal="center" vertical="center" wrapText="1"/>
      <protection hidden="1"/>
    </xf>
    <xf numFmtId="0" fontId="19" fillId="9" borderId="6" xfId="1" applyFont="1" applyFill="1" applyBorder="1" applyAlignment="1" applyProtection="1">
      <alignment horizontal="left" vertical="center" wrapText="1"/>
      <protection hidden="1"/>
    </xf>
    <xf numFmtId="0" fontId="19" fillId="9" borderId="7" xfId="1" applyFont="1" applyFill="1" applyBorder="1" applyAlignment="1" applyProtection="1">
      <alignment horizontal="left" vertical="center" wrapText="1"/>
      <protection hidden="1"/>
    </xf>
    <xf numFmtId="0" fontId="24" fillId="9" borderId="26" xfId="3" applyFont="1" applyFill="1" applyBorder="1" applyAlignment="1" applyProtection="1">
      <alignment horizontal="center" vertical="center" wrapText="1"/>
      <protection hidden="1"/>
    </xf>
    <xf numFmtId="0" fontId="24" fillId="9" borderId="48" xfId="3" applyFont="1" applyFill="1" applyBorder="1" applyAlignment="1" applyProtection="1">
      <alignment horizontal="center" vertical="center" wrapText="1"/>
      <protection hidden="1"/>
    </xf>
    <xf numFmtId="0" fontId="15" fillId="5" borderId="0" xfId="0" applyFont="1" applyFill="1" applyAlignment="1" applyProtection="1">
      <alignment horizontal="center" vertical="center" wrapText="1"/>
      <protection hidden="1"/>
    </xf>
    <xf numFmtId="0" fontId="16" fillId="10" borderId="16" xfId="3" applyFont="1" applyFill="1" applyBorder="1" applyAlignment="1" applyProtection="1">
      <alignment horizontal="left" vertical="center" wrapText="1"/>
      <protection hidden="1"/>
    </xf>
    <xf numFmtId="0" fontId="16" fillId="10" borderId="17" xfId="3" applyFont="1" applyFill="1" applyBorder="1" applyAlignment="1" applyProtection="1">
      <alignment horizontal="left" vertical="center" wrapText="1"/>
      <protection hidden="1"/>
    </xf>
    <xf numFmtId="0" fontId="25" fillId="11" borderId="12" xfId="3" applyFont="1" applyFill="1" applyBorder="1" applyAlignment="1" applyProtection="1">
      <alignment horizontal="left" vertical="center" wrapText="1"/>
      <protection hidden="1"/>
    </xf>
    <xf numFmtId="0" fontId="25" fillId="11" borderId="13" xfId="3" applyFont="1" applyFill="1" applyBorder="1" applyAlignment="1" applyProtection="1">
      <alignment horizontal="left" vertical="center" wrapText="1"/>
      <protection hidden="1"/>
    </xf>
    <xf numFmtId="0" fontId="25" fillId="11" borderId="14" xfId="3" applyFont="1" applyFill="1" applyBorder="1" applyAlignment="1" applyProtection="1">
      <alignment horizontal="left" vertical="center" wrapText="1"/>
      <protection hidden="1"/>
    </xf>
    <xf numFmtId="0" fontId="27" fillId="10" borderId="43" xfId="3" applyFont="1" applyFill="1" applyBorder="1" applyAlignment="1" applyProtection="1">
      <alignment horizontal="left" vertical="center" wrapText="1"/>
      <protection hidden="1"/>
    </xf>
    <xf numFmtId="0" fontId="27" fillId="10" borderId="31" xfId="3" applyFont="1" applyFill="1" applyBorder="1" applyAlignment="1" applyProtection="1">
      <alignment horizontal="left" vertical="center" wrapText="1"/>
      <protection hidden="1"/>
    </xf>
    <xf numFmtId="0" fontId="27" fillId="0" borderId="34" xfId="3" applyFont="1" applyBorder="1" applyAlignment="1" applyProtection="1">
      <alignment horizontal="right" vertical="center" wrapText="1"/>
      <protection hidden="1"/>
    </xf>
    <xf numFmtId="0" fontId="27" fillId="0" borderId="35" xfId="3" applyFont="1" applyBorder="1" applyAlignment="1" applyProtection="1">
      <alignment horizontal="right" vertical="center" wrapText="1"/>
      <protection hidden="1"/>
    </xf>
    <xf numFmtId="0" fontId="27" fillId="0" borderId="0" xfId="3" applyFont="1" applyAlignment="1" applyProtection="1">
      <alignment horizontal="center" vertical="center" wrapText="1"/>
      <protection hidden="1"/>
    </xf>
    <xf numFmtId="0" fontId="25" fillId="0" borderId="0" xfId="3" applyFont="1" applyAlignment="1" applyProtection="1">
      <alignment horizontal="center" vertical="center" wrapText="1"/>
      <protection hidden="1"/>
    </xf>
    <xf numFmtId="0" fontId="27" fillId="10" borderId="6" xfId="1" applyFont="1" applyFill="1" applyBorder="1" applyAlignment="1" applyProtection="1">
      <alignment horizontal="center" vertical="center" wrapText="1"/>
      <protection hidden="1"/>
    </xf>
    <xf numFmtId="0" fontId="27" fillId="10" borderId="8" xfId="1" applyFont="1" applyFill="1" applyBorder="1" applyAlignment="1" applyProtection="1">
      <alignment horizontal="center" vertical="center" wrapText="1"/>
      <protection hidden="1"/>
    </xf>
    <xf numFmtId="0" fontId="27" fillId="10" borderId="9" xfId="1" applyFont="1" applyFill="1" applyBorder="1" applyAlignment="1" applyProtection="1">
      <alignment horizontal="center" vertical="center" wrapText="1"/>
      <protection hidden="1"/>
    </xf>
    <xf numFmtId="0" fontId="27" fillId="10" borderId="10" xfId="1" applyFont="1" applyFill="1" applyBorder="1" applyAlignment="1" applyProtection="1">
      <alignment horizontal="center" vertical="center" wrapText="1"/>
      <protection hidden="1"/>
    </xf>
    <xf numFmtId="0" fontId="27" fillId="10" borderId="15" xfId="1" applyFont="1" applyFill="1" applyBorder="1" applyAlignment="1" applyProtection="1">
      <alignment horizontal="center" vertical="center" wrapText="1"/>
      <protection hidden="1"/>
    </xf>
    <xf numFmtId="0" fontId="27" fillId="10" borderId="17" xfId="1" applyFont="1" applyFill="1" applyBorder="1" applyAlignment="1" applyProtection="1">
      <alignment horizontal="center" vertical="center" wrapText="1"/>
      <protection hidden="1"/>
    </xf>
    <xf numFmtId="0" fontId="19" fillId="9" borderId="41" xfId="1" applyFont="1" applyFill="1" applyBorder="1" applyAlignment="1" applyProtection="1">
      <alignment horizontal="left" vertical="center" wrapText="1"/>
      <protection hidden="1"/>
    </xf>
    <xf numFmtId="0" fontId="19" fillId="9" borderId="35" xfId="1" applyFont="1" applyFill="1" applyBorder="1" applyAlignment="1" applyProtection="1">
      <alignment horizontal="left" vertical="center" wrapText="1"/>
      <protection hidden="1"/>
    </xf>
    <xf numFmtId="0" fontId="16" fillId="10" borderId="43" xfId="3" applyFont="1" applyFill="1" applyBorder="1" applyAlignment="1" applyProtection="1">
      <alignment horizontal="left" vertical="center" wrapText="1"/>
      <protection hidden="1"/>
    </xf>
    <xf numFmtId="0" fontId="16" fillId="10" borderId="31" xfId="3" applyFont="1" applyFill="1" applyBorder="1" applyAlignment="1" applyProtection="1">
      <alignment horizontal="left" vertical="center" wrapText="1"/>
      <protection hidden="1"/>
    </xf>
    <xf numFmtId="0" fontId="16" fillId="10" borderId="32" xfId="3" applyFont="1" applyFill="1" applyBorder="1" applyAlignment="1" applyProtection="1">
      <alignment horizontal="left" vertical="center" wrapText="1"/>
      <protection hidden="1"/>
    </xf>
    <xf numFmtId="0" fontId="16" fillId="10" borderId="26" xfId="3" applyFont="1" applyFill="1" applyBorder="1" applyAlignment="1" applyProtection="1">
      <alignment horizontal="left" vertical="center" wrapText="1"/>
      <protection hidden="1"/>
    </xf>
    <xf numFmtId="0" fontId="16" fillId="10" borderId="47" xfId="3" applyFont="1" applyFill="1" applyBorder="1" applyAlignment="1" applyProtection="1">
      <alignment horizontal="left" vertical="center" wrapText="1"/>
      <protection hidden="1"/>
    </xf>
    <xf numFmtId="0" fontId="16" fillId="10" borderId="27" xfId="3" applyFont="1" applyFill="1" applyBorder="1" applyAlignment="1" applyProtection="1">
      <alignment horizontal="left" vertical="center" wrapText="1"/>
      <protection hidden="1"/>
    </xf>
    <xf numFmtId="44" fontId="16" fillId="11" borderId="12" xfId="4" applyFont="1" applyFill="1" applyBorder="1" applyAlignment="1" applyProtection="1">
      <alignment horizontal="center" vertical="center" wrapText="1"/>
      <protection locked="0"/>
    </xf>
    <xf numFmtId="44" fontId="16" fillId="11" borderId="14" xfId="4" applyFont="1" applyFill="1" applyBorder="1" applyAlignment="1" applyProtection="1">
      <alignment horizontal="center" vertical="center" wrapText="1"/>
      <protection locked="0"/>
    </xf>
    <xf numFmtId="0" fontId="16" fillId="11" borderId="13" xfId="0" applyFont="1" applyFill="1" applyBorder="1" applyAlignment="1" applyProtection="1">
      <alignment horizontal="left" vertical="center"/>
      <protection locked="0"/>
    </xf>
    <xf numFmtId="0" fontId="16" fillId="11" borderId="46" xfId="0" applyFont="1" applyFill="1" applyBorder="1" applyAlignment="1" applyProtection="1">
      <alignment horizontal="left" vertical="center"/>
      <protection locked="0"/>
    </xf>
    <xf numFmtId="0" fontId="16" fillId="11" borderId="47" xfId="0" applyFont="1" applyFill="1" applyBorder="1" applyAlignment="1" applyProtection="1">
      <alignment horizontal="left" vertical="center"/>
      <protection locked="0"/>
    </xf>
    <xf numFmtId="0" fontId="16" fillId="11" borderId="48" xfId="0" applyFont="1" applyFill="1" applyBorder="1" applyAlignment="1" applyProtection="1">
      <alignment horizontal="left" vertical="center"/>
      <protection locked="0"/>
    </xf>
    <xf numFmtId="0" fontId="19" fillId="9" borderId="0" xfId="1" applyFont="1" applyFill="1" applyAlignment="1">
      <alignment horizontal="left" vertical="center" wrapText="1"/>
    </xf>
    <xf numFmtId="0" fontId="19" fillId="9" borderId="41" xfId="1" applyFont="1" applyFill="1" applyBorder="1" applyAlignment="1">
      <alignment horizontal="left" vertical="center" wrapText="1"/>
    </xf>
    <xf numFmtId="0" fontId="19" fillId="9" borderId="35" xfId="1" applyFont="1" applyFill="1" applyBorder="1" applyAlignment="1">
      <alignment horizontal="left" vertical="center" wrapText="1"/>
    </xf>
    <xf numFmtId="0" fontId="16" fillId="11" borderId="31" xfId="0" applyFont="1" applyFill="1" applyBorder="1" applyAlignment="1" applyProtection="1">
      <alignment horizontal="left" vertical="center"/>
      <protection locked="0"/>
    </xf>
    <xf numFmtId="0" fontId="16" fillId="11" borderId="44" xfId="0" applyFont="1" applyFill="1" applyBorder="1" applyAlignment="1" applyProtection="1">
      <alignment horizontal="left" vertical="center"/>
      <protection locked="0"/>
    </xf>
    <xf numFmtId="0" fontId="44" fillId="9" borderId="6" xfId="1" applyFont="1" applyFill="1" applyBorder="1" applyAlignment="1" applyProtection="1">
      <alignment horizontal="left" vertical="center" wrapText="1"/>
      <protection hidden="1"/>
    </xf>
    <xf numFmtId="0" fontId="44" fillId="9" borderId="7" xfId="1" applyFont="1" applyFill="1" applyBorder="1" applyAlignment="1" applyProtection="1">
      <alignment horizontal="left" vertical="center" wrapText="1"/>
      <protection hidden="1"/>
    </xf>
    <xf numFmtId="0" fontId="10" fillId="9" borderId="9" xfId="1" applyFont="1" applyFill="1" applyBorder="1" applyAlignment="1" applyProtection="1">
      <alignment horizontal="left" vertical="center" wrapText="1"/>
      <protection hidden="1"/>
    </xf>
    <xf numFmtId="0" fontId="10" fillId="9" borderId="0" xfId="1" applyFont="1" applyFill="1" applyAlignment="1" applyProtection="1">
      <alignment horizontal="left" vertical="center" wrapText="1"/>
      <protection hidden="1"/>
    </xf>
    <xf numFmtId="0" fontId="44" fillId="9" borderId="9" xfId="1" applyFont="1" applyFill="1" applyBorder="1" applyAlignment="1" applyProtection="1">
      <alignment horizontal="left" vertical="center" wrapText="1"/>
      <protection hidden="1"/>
    </xf>
    <xf numFmtId="0" fontId="44" fillId="9" borderId="0" xfId="1" applyFont="1" applyFill="1" applyAlignment="1" applyProtection="1">
      <alignment horizontal="left" vertical="center" wrapText="1"/>
      <protection hidden="1"/>
    </xf>
    <xf numFmtId="0" fontId="10" fillId="9" borderId="41" xfId="1" applyFont="1" applyFill="1" applyBorder="1" applyAlignment="1">
      <alignment horizontal="left" vertical="center" wrapText="1"/>
    </xf>
    <xf numFmtId="0" fontId="10" fillId="9" borderId="35" xfId="1" applyFont="1" applyFill="1" applyBorder="1" applyAlignment="1">
      <alignment horizontal="left" vertical="center" wrapText="1"/>
    </xf>
    <xf numFmtId="0" fontId="6" fillId="10" borderId="43" xfId="3" applyFont="1" applyFill="1" applyBorder="1" applyAlignment="1">
      <alignment horizontal="left" vertical="center" wrapText="1"/>
    </xf>
    <xf numFmtId="0" fontId="6" fillId="10" borderId="31" xfId="3" applyFont="1" applyFill="1" applyBorder="1" applyAlignment="1">
      <alignment horizontal="left" vertical="center" wrapText="1"/>
    </xf>
    <xf numFmtId="0" fontId="6" fillId="10" borderId="32" xfId="3" applyFont="1" applyFill="1" applyBorder="1" applyAlignment="1">
      <alignment horizontal="left" vertical="center" wrapText="1"/>
    </xf>
    <xf numFmtId="0" fontId="6" fillId="11" borderId="31" xfId="0" applyFont="1" applyFill="1" applyBorder="1" applyAlignment="1" applyProtection="1">
      <alignment horizontal="left" vertical="center"/>
      <protection locked="0"/>
    </xf>
    <xf numFmtId="0" fontId="6" fillId="11" borderId="44" xfId="0" applyFont="1" applyFill="1" applyBorder="1" applyAlignment="1" applyProtection="1">
      <alignment horizontal="left" vertical="center"/>
      <protection locked="0"/>
    </xf>
    <xf numFmtId="0" fontId="6" fillId="10" borderId="45" xfId="3" applyFont="1" applyFill="1" applyBorder="1" applyAlignment="1">
      <alignment horizontal="left" vertical="center" wrapText="1"/>
    </xf>
    <xf numFmtId="0" fontId="6" fillId="10" borderId="13" xfId="3" applyFont="1" applyFill="1" applyBorder="1" applyAlignment="1">
      <alignment horizontal="left" vertical="center" wrapText="1"/>
    </xf>
    <xf numFmtId="0" fontId="6" fillId="10" borderId="14" xfId="3" applyFont="1" applyFill="1" applyBorder="1" applyAlignment="1">
      <alignment horizontal="left" vertical="center" wrapText="1"/>
    </xf>
    <xf numFmtId="0" fontId="6" fillId="11" borderId="13" xfId="0" applyFont="1" applyFill="1" applyBorder="1" applyAlignment="1" applyProtection="1">
      <alignment horizontal="left" vertical="center"/>
      <protection locked="0"/>
    </xf>
    <xf numFmtId="0" fontId="6" fillId="11" borderId="46" xfId="0" applyFont="1" applyFill="1" applyBorder="1" applyAlignment="1" applyProtection="1">
      <alignment horizontal="left" vertical="center"/>
      <protection locked="0"/>
    </xf>
    <xf numFmtId="0" fontId="6" fillId="10" borderId="26" xfId="3" applyFont="1" applyFill="1" applyBorder="1" applyAlignment="1">
      <alignment horizontal="left" vertical="center" wrapText="1"/>
    </xf>
    <xf numFmtId="0" fontId="6" fillId="10" borderId="47" xfId="3" applyFont="1" applyFill="1" applyBorder="1" applyAlignment="1">
      <alignment horizontal="left" vertical="center" wrapText="1"/>
    </xf>
    <xf numFmtId="0" fontId="6" fillId="10" borderId="27" xfId="3" applyFont="1" applyFill="1" applyBorder="1" applyAlignment="1">
      <alignment horizontal="left" vertical="center" wrapText="1"/>
    </xf>
    <xf numFmtId="0" fontId="6" fillId="11" borderId="47" xfId="0" applyFont="1" applyFill="1" applyBorder="1" applyAlignment="1" applyProtection="1">
      <alignment horizontal="left" vertical="center"/>
      <protection locked="0"/>
    </xf>
    <xf numFmtId="0" fontId="6" fillId="11" borderId="48" xfId="0" applyFont="1" applyFill="1" applyBorder="1" applyAlignment="1" applyProtection="1">
      <alignment horizontal="left" vertical="center"/>
      <protection locked="0"/>
    </xf>
    <xf numFmtId="0" fontId="11" fillId="10" borderId="50" xfId="3" applyFont="1" applyFill="1" applyBorder="1" applyAlignment="1">
      <alignment horizontal="left" vertical="center" wrapText="1"/>
    </xf>
    <xf numFmtId="0" fontId="11" fillId="10" borderId="2" xfId="3" applyFont="1" applyFill="1" applyBorder="1" applyAlignment="1">
      <alignment horizontal="left" vertical="center" wrapText="1"/>
    </xf>
    <xf numFmtId="0" fontId="11" fillId="10" borderId="3" xfId="3" applyFont="1" applyFill="1" applyBorder="1" applyAlignment="1">
      <alignment horizontal="left" vertical="center" wrapText="1"/>
    </xf>
    <xf numFmtId="0" fontId="10" fillId="9" borderId="49" xfId="1" applyFont="1" applyFill="1" applyBorder="1" applyAlignment="1">
      <alignment horizontal="left" vertical="center" wrapText="1"/>
    </xf>
    <xf numFmtId="0" fontId="11" fillId="10" borderId="42" xfId="3" applyFont="1" applyFill="1" applyBorder="1" applyAlignment="1">
      <alignment horizontal="center" vertical="center" wrapText="1"/>
    </xf>
    <xf numFmtId="0" fontId="11" fillId="10" borderId="28" xfId="3" applyFont="1" applyFill="1" applyBorder="1" applyAlignment="1">
      <alignment horizontal="center" vertical="center" wrapText="1"/>
    </xf>
    <xf numFmtId="0" fontId="11" fillId="10" borderId="40" xfId="3" applyFont="1" applyFill="1" applyBorder="1" applyAlignment="1">
      <alignment horizontal="center" vertical="center" wrapText="1"/>
    </xf>
    <xf numFmtId="164" fontId="16" fillId="11" borderId="11" xfId="5" applyNumberFormat="1" applyFont="1" applyFill="1" applyBorder="1" applyAlignment="1" applyProtection="1">
      <alignment horizontal="center" vertical="center" wrapText="1"/>
      <protection locked="0"/>
    </xf>
    <xf numFmtId="0" fontId="25" fillId="11" borderId="13" xfId="3" applyFont="1" applyFill="1" applyBorder="1" applyAlignment="1" applyProtection="1">
      <alignment horizontal="center" vertical="center" wrapText="1"/>
      <protection locked="0"/>
    </xf>
    <xf numFmtId="0" fontId="25" fillId="11" borderId="11" xfId="3" applyFont="1" applyFill="1" applyBorder="1" applyAlignment="1" applyProtection="1">
      <alignment horizontal="center" vertical="center" wrapText="1"/>
      <protection locked="0"/>
    </xf>
    <xf numFmtId="0" fontId="16" fillId="11" borderId="11" xfId="0" applyFont="1" applyFill="1" applyBorder="1" applyAlignment="1" applyProtection="1">
      <alignment vertical="center" wrapText="1"/>
      <protection locked="0"/>
    </xf>
    <xf numFmtId="9" fontId="25" fillId="11" borderId="11" xfId="0" applyNumberFormat="1" applyFont="1" applyFill="1" applyBorder="1" applyAlignment="1" applyProtection="1">
      <alignment vertical="center" wrapText="1"/>
      <protection locked="0"/>
    </xf>
    <xf numFmtId="0" fontId="25" fillId="11" borderId="11" xfId="1" applyFont="1" applyFill="1" applyBorder="1" applyAlignment="1" applyProtection="1">
      <alignment vertical="center" wrapText="1"/>
      <protection locked="0"/>
    </xf>
    <xf numFmtId="0" fontId="16" fillId="0" borderId="0" xfId="0" applyFont="1" applyProtection="1">
      <protection locked="0" hidden="1"/>
    </xf>
    <xf numFmtId="0" fontId="16" fillId="0" borderId="0" xfId="0" applyFont="1" applyAlignment="1" applyProtection="1">
      <alignment vertical="center"/>
      <protection locked="0" hidden="1"/>
    </xf>
    <xf numFmtId="0" fontId="16" fillId="10" borderId="11" xfId="3" applyFont="1" applyFill="1" applyBorder="1" applyAlignment="1" applyProtection="1">
      <alignment horizontal="center" vertical="center" wrapText="1"/>
      <protection hidden="1"/>
    </xf>
    <xf numFmtId="0" fontId="16" fillId="10" borderId="0" xfId="3" applyFont="1" applyFill="1" applyAlignment="1" applyProtection="1">
      <alignment vertical="center" wrapText="1"/>
      <protection hidden="1"/>
    </xf>
    <xf numFmtId="0" fontId="16" fillId="10" borderId="0" xfId="3" applyFont="1" applyFill="1" applyAlignment="1" applyProtection="1">
      <alignment horizontal="center" vertical="center" wrapText="1"/>
      <protection hidden="1"/>
    </xf>
    <xf numFmtId="0" fontId="16" fillId="10" borderId="10" xfId="3" applyFont="1" applyFill="1" applyBorder="1" applyAlignment="1" applyProtection="1">
      <alignment horizontal="center" vertical="center" wrapText="1"/>
      <protection hidden="1"/>
    </xf>
    <xf numFmtId="0" fontId="20" fillId="0" borderId="0" xfId="2" applyFont="1" applyAlignment="1" applyProtection="1">
      <alignment vertical="center"/>
      <protection hidden="1"/>
    </xf>
    <xf numFmtId="0" fontId="21" fillId="0" borderId="0" xfId="2" applyFont="1" applyAlignment="1" applyProtection="1">
      <alignment vertical="center"/>
      <protection hidden="1"/>
    </xf>
    <xf numFmtId="0" fontId="16" fillId="0" borderId="11" xfId="2" applyFont="1" applyBorder="1" applyAlignment="1" applyProtection="1">
      <alignment vertical="center"/>
      <protection hidden="1"/>
    </xf>
    <xf numFmtId="3" fontId="16" fillId="0" borderId="11" xfId="2" applyNumberFormat="1" applyFont="1" applyBorder="1" applyAlignment="1" applyProtection="1">
      <alignment horizontal="center" vertical="center"/>
      <protection hidden="1"/>
    </xf>
    <xf numFmtId="44" fontId="16" fillId="0" borderId="11" xfId="2" applyNumberFormat="1" applyFont="1" applyBorder="1" applyAlignment="1" applyProtection="1">
      <alignment horizontal="center" vertical="center"/>
      <protection hidden="1"/>
    </xf>
    <xf numFmtId="1" fontId="20" fillId="0" borderId="0" xfId="2" applyNumberFormat="1" applyFont="1" applyAlignment="1" applyProtection="1">
      <alignment vertical="center"/>
      <protection hidden="1"/>
    </xf>
    <xf numFmtId="0" fontId="19" fillId="9" borderId="12" xfId="1" applyFont="1" applyFill="1" applyBorder="1" applyAlignment="1" applyProtection="1">
      <alignment horizontal="left" vertical="center" wrapText="1"/>
      <protection hidden="1"/>
    </xf>
    <xf numFmtId="0" fontId="19" fillId="9" borderId="13" xfId="1" applyFont="1" applyFill="1" applyBorder="1" applyAlignment="1" applyProtection="1">
      <alignment horizontal="left" vertical="center" wrapText="1"/>
      <protection hidden="1"/>
    </xf>
    <xf numFmtId="0" fontId="19" fillId="9" borderId="13" xfId="1" applyFont="1" applyFill="1" applyBorder="1" applyAlignment="1" applyProtection="1">
      <alignment horizontal="center" vertical="center" wrapText="1"/>
      <protection hidden="1"/>
    </xf>
    <xf numFmtId="0" fontId="19" fillId="9" borderId="14" xfId="1" applyFont="1" applyFill="1" applyBorder="1" applyAlignment="1" applyProtection="1">
      <alignment horizontal="center" vertical="center" wrapText="1"/>
      <protection hidden="1"/>
    </xf>
    <xf numFmtId="1" fontId="22" fillId="0" borderId="0" xfId="2" applyNumberFormat="1" applyFont="1" applyAlignment="1" applyProtection="1">
      <alignment vertical="center"/>
      <protection hidden="1"/>
    </xf>
    <xf numFmtId="0" fontId="23" fillId="0" borderId="0" xfId="2" applyFont="1" applyAlignment="1" applyProtection="1">
      <alignment vertical="center"/>
      <protection hidden="1"/>
    </xf>
    <xf numFmtId="0" fontId="16" fillId="10" borderId="12" xfId="3" applyFont="1" applyFill="1" applyBorder="1" applyAlignment="1" applyProtection="1">
      <alignment horizontal="center" vertical="center" wrapText="1"/>
      <protection hidden="1"/>
    </xf>
    <xf numFmtId="0" fontId="16" fillId="10" borderId="13" xfId="3" applyFont="1" applyFill="1" applyBorder="1" applyAlignment="1" applyProtection="1">
      <alignment vertical="center" wrapText="1"/>
      <protection hidden="1"/>
    </xf>
    <xf numFmtId="0" fontId="16" fillId="10" borderId="13" xfId="3" applyFont="1" applyFill="1" applyBorder="1" applyAlignment="1" applyProtection="1">
      <alignment horizontal="center" vertical="center" wrapText="1"/>
      <protection hidden="1"/>
    </xf>
    <xf numFmtId="0" fontId="16" fillId="10" borderId="13" xfId="3" applyFont="1" applyFill="1" applyBorder="1" applyAlignment="1" applyProtection="1">
      <alignment horizontal="center" vertical="center" wrapText="1"/>
      <protection hidden="1"/>
    </xf>
    <xf numFmtId="0" fontId="16" fillId="10" borderId="14" xfId="3" applyFont="1" applyFill="1" applyBorder="1" applyAlignment="1" applyProtection="1">
      <alignment horizontal="center" vertical="center" wrapText="1"/>
      <protection hidden="1"/>
    </xf>
    <xf numFmtId="0" fontId="24" fillId="9" borderId="18" xfId="1" applyFont="1" applyFill="1" applyBorder="1" applyAlignment="1" applyProtection="1">
      <alignment horizontal="left" vertical="center" wrapText="1"/>
      <protection hidden="1"/>
    </xf>
    <xf numFmtId="0" fontId="16" fillId="10" borderId="12" xfId="3" applyFont="1" applyFill="1" applyBorder="1" applyAlignment="1" applyProtection="1">
      <alignment horizontal="center" vertical="center" wrapText="1"/>
      <protection hidden="1"/>
    </xf>
    <xf numFmtId="0" fontId="16" fillId="10" borderId="14" xfId="3" applyFont="1" applyFill="1" applyBorder="1" applyAlignment="1" applyProtection="1">
      <alignment horizontal="center" vertical="center" wrapText="1"/>
      <protection hidden="1"/>
    </xf>
    <xf numFmtId="0" fontId="16" fillId="0" borderId="11" xfId="6" applyFont="1" applyBorder="1" applyAlignment="1" applyProtection="1">
      <alignment vertical="center" wrapText="1"/>
      <protection hidden="1"/>
    </xf>
    <xf numFmtId="164" fontId="16" fillId="0" borderId="11" xfId="5" applyNumberFormat="1" applyFont="1" applyBorder="1" applyAlignment="1" applyProtection="1">
      <alignment horizontal="center" vertical="center"/>
      <protection hidden="1"/>
    </xf>
    <xf numFmtId="3" fontId="16" fillId="0" borderId="11" xfId="5" applyNumberFormat="1" applyFont="1" applyBorder="1" applyAlignment="1" applyProtection="1">
      <alignment horizontal="center" vertical="center" wrapText="1"/>
      <protection hidden="1"/>
    </xf>
    <xf numFmtId="44" fontId="16" fillId="0" borderId="11" xfId="9" applyFont="1" applyBorder="1" applyAlignment="1" applyProtection="1">
      <alignment horizontal="center" vertical="center" wrapText="1"/>
      <protection hidden="1"/>
    </xf>
    <xf numFmtId="166" fontId="25" fillId="0" borderId="0" xfId="2" applyNumberFormat="1" applyFont="1" applyAlignment="1" applyProtection="1">
      <alignment horizontal="center" vertical="center"/>
      <protection hidden="1"/>
    </xf>
    <xf numFmtId="0" fontId="26" fillId="0" borderId="11" xfId="6" applyFont="1" applyBorder="1" applyAlignment="1" applyProtection="1">
      <alignment horizontal="left" vertical="center"/>
      <protection hidden="1"/>
    </xf>
    <xf numFmtId="9" fontId="16" fillId="0" borderId="11" xfId="10" applyFont="1" applyFill="1" applyBorder="1" applyAlignment="1" applyProtection="1">
      <alignment horizontal="center" vertical="center"/>
      <protection locked="0" hidden="1"/>
    </xf>
    <xf numFmtId="165" fontId="16" fillId="4" borderId="11" xfId="3" applyNumberFormat="1" applyFont="1" applyFill="1" applyBorder="1" applyAlignment="1" applyProtection="1">
      <alignment horizontal="center" vertical="center" wrapText="1"/>
      <protection hidden="1"/>
    </xf>
    <xf numFmtId="0" fontId="16" fillId="4" borderId="11" xfId="3" applyFont="1" applyFill="1" applyBorder="1" applyAlignment="1" applyProtection="1">
      <alignment horizontal="center" vertical="center" wrapText="1"/>
      <protection hidden="1"/>
    </xf>
    <xf numFmtId="0" fontId="16" fillId="0" borderId="11" xfId="6" applyFont="1" applyBorder="1" applyAlignment="1" applyProtection="1">
      <alignment horizontal="left" vertical="center" wrapText="1"/>
      <protection hidden="1"/>
    </xf>
    <xf numFmtId="0" fontId="16" fillId="4" borderId="11" xfId="3" applyFont="1" applyFill="1" applyBorder="1" applyAlignment="1" applyProtection="1">
      <alignment horizontal="center" vertical="center" wrapText="1"/>
      <protection hidden="1"/>
    </xf>
    <xf numFmtId="44" fontId="16" fillId="0" borderId="11" xfId="0" applyNumberFormat="1" applyFont="1" applyBorder="1" applyAlignment="1" applyProtection="1">
      <alignment horizontal="center" vertical="center" wrapText="1"/>
      <protection hidden="1"/>
    </xf>
    <xf numFmtId="0" fontId="16" fillId="0" borderId="9" xfId="0" applyFont="1" applyBorder="1" applyAlignment="1" applyProtection="1">
      <alignment horizontal="center" vertical="center" wrapText="1"/>
      <protection hidden="1"/>
    </xf>
    <xf numFmtId="165" fontId="16" fillId="11" borderId="11" xfId="6" applyNumberFormat="1" applyFont="1" applyFill="1" applyBorder="1" applyAlignment="1" applyProtection="1">
      <alignment horizontal="center" vertical="center" wrapText="1"/>
      <protection locked="0" hidden="1"/>
    </xf>
    <xf numFmtId="0" fontId="24" fillId="9" borderId="12" xfId="1" applyFont="1" applyFill="1" applyBorder="1" applyAlignment="1" applyProtection="1">
      <alignment horizontal="left" vertical="center" wrapText="1"/>
      <protection hidden="1"/>
    </xf>
    <xf numFmtId="0" fontId="24" fillId="9" borderId="13" xfId="1" applyFont="1" applyFill="1" applyBorder="1" applyAlignment="1" applyProtection="1">
      <alignment horizontal="left" vertical="center" wrapText="1"/>
      <protection hidden="1"/>
    </xf>
    <xf numFmtId="0" fontId="25" fillId="0" borderId="0" xfId="2" applyFont="1" applyAlignment="1" applyProtection="1">
      <alignment vertical="center"/>
      <protection hidden="1"/>
    </xf>
    <xf numFmtId="0" fontId="25" fillId="10" borderId="18" xfId="3" applyFont="1" applyFill="1" applyBorder="1" applyAlignment="1" applyProtection="1">
      <alignment horizontal="center" vertical="center" wrapText="1"/>
      <protection hidden="1"/>
    </xf>
    <xf numFmtId="0" fontId="25" fillId="10" borderId="18" xfId="3" applyFont="1" applyFill="1" applyBorder="1" applyAlignment="1" applyProtection="1">
      <alignment horizontal="center" vertical="center" wrapText="1"/>
      <protection hidden="1"/>
    </xf>
    <xf numFmtId="0" fontId="27" fillId="10" borderId="9" xfId="3" applyFont="1" applyFill="1" applyBorder="1" applyAlignment="1" applyProtection="1">
      <alignment horizontal="center" vertical="center" wrapText="1"/>
      <protection hidden="1"/>
    </xf>
    <xf numFmtId="0" fontId="27" fillId="10" borderId="0" xfId="3" applyFont="1" applyFill="1" applyAlignment="1" applyProtection="1">
      <alignment horizontal="center" vertical="center" wrapText="1"/>
      <protection hidden="1"/>
    </xf>
    <xf numFmtId="0" fontId="25" fillId="0" borderId="11" xfId="6" applyFont="1" applyBorder="1" applyAlignment="1" applyProtection="1">
      <alignment horizontal="center" vertical="center"/>
      <protection hidden="1"/>
    </xf>
    <xf numFmtId="0" fontId="16" fillId="0" borderId="11" xfId="6" applyFont="1" applyBorder="1" applyAlignment="1" applyProtection="1">
      <alignment horizontal="center" vertical="center" wrapText="1"/>
      <protection hidden="1"/>
    </xf>
    <xf numFmtId="44" fontId="16" fillId="0" borderId="11" xfId="6" applyNumberFormat="1" applyFont="1" applyBorder="1" applyAlignment="1" applyProtection="1">
      <alignment horizontal="center" vertical="center"/>
      <protection hidden="1"/>
    </xf>
    <xf numFmtId="165" fontId="26" fillId="0" borderId="11" xfId="6" applyNumberFormat="1" applyFont="1" applyBorder="1" applyAlignment="1" applyProtection="1">
      <alignment horizontal="center" vertical="center" wrapText="1"/>
      <protection hidden="1"/>
    </xf>
    <xf numFmtId="0" fontId="16" fillId="0" borderId="6" xfId="6" applyFont="1" applyBorder="1" applyAlignment="1" applyProtection="1">
      <alignment horizontal="center" vertical="center" wrapText="1"/>
      <protection hidden="1"/>
    </xf>
    <xf numFmtId="0" fontId="16" fillId="0" borderId="7" xfId="6" applyFont="1" applyBorder="1" applyAlignment="1" applyProtection="1">
      <alignment horizontal="center" vertical="center" wrapText="1"/>
      <protection hidden="1"/>
    </xf>
    <xf numFmtId="0" fontId="19" fillId="9" borderId="22" xfId="1" applyFont="1" applyFill="1" applyBorder="1" applyAlignment="1" applyProtection="1">
      <alignment horizontal="center" vertical="center" wrapText="1"/>
      <protection hidden="1"/>
    </xf>
    <xf numFmtId="165" fontId="15" fillId="0" borderId="29" xfId="5" applyNumberFormat="1" applyFont="1" applyBorder="1" applyAlignment="1" applyProtection="1">
      <alignment horizontal="center" vertical="center" wrapText="1"/>
      <protection hidden="1"/>
    </xf>
    <xf numFmtId="165" fontId="16" fillId="0" borderId="0" xfId="5" applyNumberFormat="1" applyFont="1" applyAlignment="1" applyProtection="1">
      <alignment horizontal="center" vertical="center" wrapText="1"/>
      <protection hidden="1"/>
    </xf>
    <xf numFmtId="0" fontId="16" fillId="0" borderId="0" xfId="1" applyFont="1" applyAlignment="1" applyProtection="1">
      <alignment vertical="center"/>
      <protection hidden="1"/>
    </xf>
    <xf numFmtId="0" fontId="16" fillId="0" borderId="11" xfId="1" applyFont="1" applyBorder="1" applyAlignment="1" applyProtection="1">
      <alignment horizontal="center" vertical="center"/>
      <protection hidden="1"/>
    </xf>
    <xf numFmtId="0" fontId="16" fillId="9" borderId="0" xfId="1" applyFont="1" applyFill="1" applyAlignment="1" applyProtection="1">
      <alignment horizontal="center" vertical="center" wrapText="1"/>
      <protection hidden="1"/>
    </xf>
    <xf numFmtId="0" fontId="16" fillId="10" borderId="0" xfId="3" applyFont="1" applyFill="1" applyAlignment="1" applyProtection="1">
      <alignment horizontal="left" vertical="center" wrapText="1"/>
      <protection hidden="1"/>
    </xf>
    <xf numFmtId="0" fontId="16" fillId="0" borderId="11" xfId="5" applyFont="1" applyBorder="1" applyAlignment="1" applyProtection="1">
      <alignment horizontal="left" vertical="center"/>
      <protection hidden="1"/>
    </xf>
    <xf numFmtId="0" fontId="16" fillId="0" borderId="11" xfId="6" applyFont="1" applyBorder="1" applyAlignment="1" applyProtection="1">
      <alignment horizontal="left" vertical="center" wrapText="1"/>
      <protection hidden="1"/>
    </xf>
    <xf numFmtId="0" fontId="16" fillId="0" borderId="11" xfId="5" applyFont="1" applyBorder="1" applyAlignment="1" applyProtection="1">
      <alignment horizontal="left" vertical="center" wrapText="1"/>
      <protection hidden="1"/>
    </xf>
    <xf numFmtId="0" fontId="25" fillId="0" borderId="11" xfId="2" applyFont="1" applyBorder="1" applyAlignment="1" applyProtection="1">
      <alignment horizontal="center" vertical="center"/>
      <protection hidden="1"/>
    </xf>
    <xf numFmtId="0" fontId="25" fillId="0" borderId="11" xfId="6" applyFont="1" applyBorder="1" applyAlignment="1" applyProtection="1">
      <alignment horizontal="left" vertical="center" wrapText="1"/>
      <protection hidden="1"/>
    </xf>
  </cellXfs>
  <cellStyles count="13">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 name="Valuta 2 2" xfId="11" xr:uid="{5D8FBB9F-A953-4D35-A132-68E234211D20}"/>
    <cellStyle name="Valuta 3" xfId="12" xr:uid="{891CDA8A-B253-404F-B265-A236A7137824}"/>
  </cellStyles>
  <dxfs count="0"/>
  <tableStyles count="0" defaultTableStyle="TableStyleMedium2" defaultPivotStyle="PivotStyleLight16"/>
  <colors>
    <mruColors>
      <color rgb="FF259E62"/>
      <color rgb="FF91D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628650</xdr:colOff>
      <xdr:row>1</xdr:row>
      <xdr:rowOff>390525</xdr:rowOff>
    </xdr:from>
    <xdr:to>
      <xdr:col>7</xdr:col>
      <xdr:colOff>121500</xdr:colOff>
      <xdr:row>2</xdr:row>
      <xdr:rowOff>179933</xdr:rowOff>
    </xdr:to>
    <xdr:pic>
      <xdr:nvPicPr>
        <xdr:cNvPr id="4" name="Afbeelding 3">
          <a:extLst>
            <a:ext uri="{FF2B5EF4-FFF2-40B4-BE49-F238E27FC236}">
              <a16:creationId xmlns:a16="http://schemas.microsoft.com/office/drawing/2014/main" id="{CD3E76D5-B96D-092A-9667-C8A610C78011}"/>
            </a:ext>
          </a:extLst>
        </xdr:cNvPr>
        <xdr:cNvPicPr>
          <a:picLocks noChangeAspect="1"/>
        </xdr:cNvPicPr>
      </xdr:nvPicPr>
      <xdr:blipFill>
        <a:blip xmlns:r="http://schemas.openxmlformats.org/officeDocument/2006/relationships" r:embed="rId1"/>
        <a:stretch>
          <a:fillRect/>
        </a:stretch>
      </xdr:blipFill>
      <xdr:spPr>
        <a:xfrm>
          <a:off x="762000" y="504825"/>
          <a:ext cx="4064850" cy="11705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pn1725003-my.sharepoint.com/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pageSetUpPr fitToPage="1"/>
  </sheetPr>
  <dimension ref="B1:H28"/>
  <sheetViews>
    <sheetView showGridLines="0" tabSelected="1" view="pageBreakPreview" zoomScale="80" zoomScaleNormal="100" zoomScaleSheetLayoutView="80" workbookViewId="0">
      <selection activeCell="C11" sqref="C11:H11"/>
    </sheetView>
  </sheetViews>
  <sheetFormatPr defaultColWidth="9.109375" defaultRowHeight="13.8"/>
  <cols>
    <col min="1" max="1" width="1.88671875" style="66" customWidth="1"/>
    <col min="2" max="2" width="11.109375" style="65" customWidth="1"/>
    <col min="3" max="8" width="11.109375" style="66" customWidth="1"/>
    <col min="9" max="16384" width="9.109375" style="66"/>
  </cols>
  <sheetData>
    <row r="1" spans="2:8" ht="9" customHeight="1" thickBot="1"/>
    <row r="2" spans="2:8" ht="108.75" customHeight="1">
      <c r="B2" s="67"/>
      <c r="C2" s="68"/>
      <c r="D2" s="68"/>
      <c r="E2" s="68"/>
      <c r="F2" s="68"/>
      <c r="G2" s="68"/>
      <c r="H2" s="69"/>
    </row>
    <row r="3" spans="2:8" ht="40.5" customHeight="1">
      <c r="B3" s="70"/>
      <c r="H3" s="71"/>
    </row>
    <row r="4" spans="2:8" ht="117" customHeight="1">
      <c r="B4" s="192" t="s">
        <v>148</v>
      </c>
      <c r="C4" s="193"/>
      <c r="D4" s="193"/>
      <c r="E4" s="193"/>
      <c r="F4" s="193"/>
      <c r="G4" s="193"/>
      <c r="H4" s="194"/>
    </row>
    <row r="5" spans="2:8" ht="33.6" customHeight="1">
      <c r="B5" s="72" t="s">
        <v>0</v>
      </c>
      <c r="H5" s="71"/>
    </row>
    <row r="6" spans="2:8" ht="33.6" customHeight="1">
      <c r="B6" s="70" t="s">
        <v>1</v>
      </c>
      <c r="C6" s="66" t="s">
        <v>150</v>
      </c>
      <c r="H6" s="71"/>
    </row>
    <row r="7" spans="2:8" ht="39.75" customHeight="1">
      <c r="B7" s="70" t="s">
        <v>2</v>
      </c>
      <c r="C7" s="190" t="s">
        <v>64</v>
      </c>
      <c r="D7" s="190"/>
      <c r="E7" s="190"/>
      <c r="F7" s="190"/>
      <c r="G7" s="190"/>
      <c r="H7" s="191"/>
    </row>
    <row r="8" spans="2:8" ht="39.75" customHeight="1">
      <c r="B8" s="70" t="s">
        <v>3</v>
      </c>
      <c r="C8" s="190" t="s">
        <v>65</v>
      </c>
      <c r="D8" s="190"/>
      <c r="E8" s="190"/>
      <c r="F8" s="190"/>
      <c r="G8" s="190"/>
      <c r="H8" s="191"/>
    </row>
    <row r="9" spans="2:8" ht="39.75" customHeight="1">
      <c r="B9" s="70" t="s">
        <v>276</v>
      </c>
      <c r="C9" s="190" t="s">
        <v>66</v>
      </c>
      <c r="D9" s="190"/>
      <c r="E9" s="190"/>
      <c r="F9" s="190"/>
      <c r="G9" s="190"/>
      <c r="H9" s="191"/>
    </row>
    <row r="10" spans="2:8" ht="39.75" customHeight="1">
      <c r="B10" s="70" t="s">
        <v>277</v>
      </c>
      <c r="C10" s="190" t="s">
        <v>275</v>
      </c>
      <c r="D10" s="190"/>
      <c r="E10" s="190"/>
      <c r="F10" s="190"/>
      <c r="G10" s="190"/>
      <c r="H10" s="191"/>
    </row>
    <row r="11" spans="2:8" ht="39.75" customHeight="1">
      <c r="B11" s="70"/>
      <c r="C11" s="190"/>
      <c r="D11" s="190"/>
      <c r="E11" s="190"/>
      <c r="F11" s="190"/>
      <c r="G11" s="190"/>
      <c r="H11" s="191"/>
    </row>
    <row r="12" spans="2:8" ht="39.75" customHeight="1">
      <c r="B12" s="70"/>
      <c r="C12" s="190"/>
      <c r="D12" s="190"/>
      <c r="E12" s="190"/>
      <c r="F12" s="190"/>
      <c r="G12" s="190"/>
      <c r="H12" s="191"/>
    </row>
    <row r="13" spans="2:8" ht="14.4" customHeight="1"/>
    <row r="14" spans="2:8" ht="16.5" customHeight="1"/>
    <row r="15" spans="2:8" ht="16.5" customHeight="1"/>
    <row r="16" spans="2: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sheetData>
  <sheetProtection algorithmName="SHA-512" hashValue="ehlCmRJ4u2pJCsXDXlVweMcWiCbzMcs0sHiHWiWVoMgm5OJPEolUzXYBlEAdKn2ivE8+OMhF7/ldDSxLSs5CTg==" saltValue="v7xkHzXKsU+0SoFwCpDwnA==" spinCount="100000" sheet="1" objects="1" scenarios="1"/>
  <mergeCells count="7">
    <mergeCell ref="C12:H12"/>
    <mergeCell ref="B4:H4"/>
    <mergeCell ref="C7:H7"/>
    <mergeCell ref="C8:H8"/>
    <mergeCell ref="C9:H9"/>
    <mergeCell ref="C10:H10"/>
    <mergeCell ref="C11:H11"/>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6CB3-1D68-4B94-83D8-69E3192EA9C8}">
  <sheetPr>
    <pageSetUpPr fitToPage="1"/>
  </sheetPr>
  <dimension ref="A1:J16"/>
  <sheetViews>
    <sheetView view="pageBreakPreview" zoomScaleNormal="100" zoomScaleSheetLayoutView="100" workbookViewId="0">
      <selection activeCell="C9" sqref="C9"/>
    </sheetView>
  </sheetViews>
  <sheetFormatPr defaultColWidth="9.109375" defaultRowHeight="13.8"/>
  <cols>
    <col min="1" max="2" width="2.6640625" style="64" customWidth="1"/>
    <col min="3" max="3" width="109.5546875" style="64" customWidth="1"/>
    <col min="4" max="6" width="2.6640625" style="64" customWidth="1"/>
    <col min="7" max="16384" width="9.109375" style="64"/>
  </cols>
  <sheetData>
    <row r="1" spans="1:10" s="30" customFormat="1" thickBot="1"/>
    <row r="2" spans="1:10" s="30" customFormat="1" ht="80.099999999999994" customHeight="1" thickBot="1">
      <c r="C2" s="56" t="s">
        <v>151</v>
      </c>
      <c r="D2" s="57"/>
    </row>
    <row r="3" spans="1:10" s="30" customFormat="1" ht="15" customHeight="1" thickBot="1">
      <c r="F3" s="57"/>
      <c r="G3" s="57"/>
      <c r="H3" s="57"/>
      <c r="I3" s="57"/>
      <c r="J3" s="57"/>
    </row>
    <row r="4" spans="1:10" s="30" customFormat="1" ht="30" customHeight="1">
      <c r="C4" s="58" t="s">
        <v>152</v>
      </c>
    </row>
    <row r="5" spans="1:10" s="30" customFormat="1" ht="13.2">
      <c r="C5" s="59" t="s">
        <v>327</v>
      </c>
    </row>
    <row r="6" spans="1:10" s="30" customFormat="1" ht="13.2">
      <c r="C6" s="60"/>
    </row>
    <row r="7" spans="1:10" s="30" customFormat="1" ht="13.2">
      <c r="C7" s="61" t="s">
        <v>328</v>
      </c>
    </row>
    <row r="8" spans="1:10" s="30" customFormat="1" ht="23.4">
      <c r="C8" s="62" t="s">
        <v>149</v>
      </c>
    </row>
    <row r="9" spans="1:10" s="30" customFormat="1" ht="43.2" customHeight="1">
      <c r="C9" s="59" t="s">
        <v>344</v>
      </c>
    </row>
    <row r="10" spans="1:10" s="30" customFormat="1" ht="92.4" thickBot="1">
      <c r="C10" s="63" t="s">
        <v>346</v>
      </c>
    </row>
    <row r="11" spans="1:10">
      <c r="F11" s="30"/>
    </row>
    <row r="12" spans="1:10">
      <c r="F12" s="30"/>
    </row>
    <row r="13" spans="1:10">
      <c r="A13" s="30"/>
      <c r="B13" s="30"/>
      <c r="C13" s="30"/>
      <c r="D13" s="30"/>
      <c r="E13" s="30"/>
      <c r="F13" s="30"/>
    </row>
    <row r="16" spans="1:10">
      <c r="C16" s="30"/>
    </row>
  </sheetData>
  <sheetProtection algorithmName="SHA-512" hashValue="OHbuqLXQ3KsPmDom5/RhhKPZ/bL/sHNnu5vZ04li4f7KcUH9FLnmOilLHZGeLovlZ+p+GBhmMJp0MLCE2xpqag==" saltValue="sQr6YODxEfVexnS4oDdfRw==" spinCount="100000" sheet="1" objects="1" scenarios="1"/>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S159"/>
  <sheetViews>
    <sheetView showGridLines="0" view="pageBreakPreview" zoomScale="80" zoomScaleNormal="85" zoomScaleSheetLayoutView="80" workbookViewId="0">
      <selection activeCell="E15" sqref="E15"/>
    </sheetView>
  </sheetViews>
  <sheetFormatPr defaultColWidth="9.109375" defaultRowHeight="13.2"/>
  <cols>
    <col min="1" max="1" width="9.44140625" style="76" customWidth="1"/>
    <col min="2" max="2" width="10.33203125" style="76" customWidth="1"/>
    <col min="3" max="3" width="57.33203125" style="76" customWidth="1"/>
    <col min="4" max="4" width="44.44140625" style="79" customWidth="1"/>
    <col min="5" max="5" width="38.44140625" style="79" customWidth="1"/>
    <col min="6" max="6" width="19.109375" style="79" bestFit="1" customWidth="1"/>
    <col min="7" max="7" width="52.5546875" style="79" customWidth="1"/>
    <col min="8" max="8" width="13.5546875" style="76" customWidth="1"/>
    <col min="9" max="9" width="9.109375" style="76"/>
    <col min="10" max="10" width="22" style="76" customWidth="1"/>
    <col min="11" max="16384" width="9.109375" style="76"/>
  </cols>
  <sheetData>
    <row r="1" spans="1:19" ht="36" customHeight="1">
      <c r="A1" s="195" t="s">
        <v>278</v>
      </c>
      <c r="B1" s="196"/>
      <c r="C1" s="196"/>
      <c r="D1" s="196"/>
      <c r="E1" s="196"/>
      <c r="F1" s="196"/>
      <c r="G1" s="197"/>
      <c r="H1" s="83"/>
      <c r="I1" s="83"/>
      <c r="J1" s="83"/>
      <c r="K1" s="83"/>
    </row>
    <row r="2" spans="1:19" s="77" customFormat="1" ht="15" customHeight="1">
      <c r="A2" s="198" t="s">
        <v>76</v>
      </c>
      <c r="B2" s="199"/>
      <c r="C2" s="199"/>
      <c r="D2" s="84"/>
      <c r="E2" s="84"/>
      <c r="F2" s="84"/>
      <c r="G2" s="85"/>
      <c r="H2" s="86"/>
      <c r="I2" s="86"/>
      <c r="J2" s="86"/>
      <c r="K2" s="86"/>
    </row>
    <row r="3" spans="1:19" s="30" customFormat="1" ht="15" customHeight="1" thickBot="1">
      <c r="A3" s="236" t="s">
        <v>153</v>
      </c>
      <c r="B3" s="237"/>
      <c r="C3" s="237"/>
      <c r="D3" s="237"/>
      <c r="E3" s="237"/>
      <c r="F3" s="237"/>
      <c r="G3" s="237"/>
      <c r="H3" s="87"/>
      <c r="I3" s="87"/>
      <c r="J3" s="87"/>
      <c r="K3" s="87"/>
    </row>
    <row r="4" spans="1:19" s="30" customFormat="1" ht="15" customHeight="1">
      <c r="A4" s="238" t="s">
        <v>154</v>
      </c>
      <c r="B4" s="239"/>
      <c r="C4" s="240"/>
      <c r="D4" s="253" t="s">
        <v>155</v>
      </c>
      <c r="E4" s="253"/>
      <c r="F4" s="253"/>
      <c r="G4" s="254"/>
      <c r="H4" s="87"/>
      <c r="I4" s="87"/>
      <c r="J4" s="87"/>
      <c r="K4" s="87"/>
    </row>
    <row r="5" spans="1:19" s="30" customFormat="1" ht="15" customHeight="1">
      <c r="A5" s="206" t="s">
        <v>156</v>
      </c>
      <c r="B5" s="207"/>
      <c r="C5" s="208"/>
      <c r="D5" s="246" t="s">
        <v>157</v>
      </c>
      <c r="E5" s="246"/>
      <c r="F5" s="246"/>
      <c r="G5" s="247"/>
      <c r="H5" s="88"/>
      <c r="I5" s="88"/>
      <c r="J5" s="87"/>
      <c r="K5" s="87"/>
    </row>
    <row r="6" spans="1:19" s="30" customFormat="1" ht="15" customHeight="1">
      <c r="A6" s="206" t="s">
        <v>158</v>
      </c>
      <c r="B6" s="207"/>
      <c r="C6" s="208"/>
      <c r="D6" s="246" t="s">
        <v>159</v>
      </c>
      <c r="E6" s="246"/>
      <c r="F6" s="246"/>
      <c r="G6" s="247"/>
      <c r="H6" s="88"/>
      <c r="I6" s="88"/>
      <c r="J6" s="87"/>
      <c r="K6" s="87"/>
    </row>
    <row r="7" spans="1:19" s="30" customFormat="1" ht="15" customHeight="1" thickBot="1">
      <c r="A7" s="241" t="s">
        <v>160</v>
      </c>
      <c r="B7" s="242"/>
      <c r="C7" s="243"/>
      <c r="D7" s="248" t="s">
        <v>161</v>
      </c>
      <c r="E7" s="248"/>
      <c r="F7" s="248"/>
      <c r="G7" s="249"/>
      <c r="H7" s="88"/>
      <c r="I7" s="88"/>
      <c r="J7" s="87"/>
      <c r="K7" s="87"/>
    </row>
    <row r="8" spans="1:19" s="30" customFormat="1" ht="15" customHeight="1">
      <c r="A8" s="89"/>
      <c r="B8" s="89"/>
      <c r="C8" s="90"/>
      <c r="D8" s="91"/>
      <c r="E8" s="92"/>
      <c r="F8" s="92"/>
      <c r="G8" s="92"/>
      <c r="H8" s="88"/>
      <c r="I8" s="88"/>
      <c r="J8" s="87"/>
      <c r="K8" s="87"/>
    </row>
    <row r="9" spans="1:19" s="77" customFormat="1" ht="15" customHeight="1">
      <c r="A9" s="214" t="s">
        <v>283</v>
      </c>
      <c r="B9" s="215"/>
      <c r="C9" s="215"/>
      <c r="D9" s="93"/>
      <c r="E9" s="93"/>
      <c r="F9" s="93"/>
      <c r="G9" s="94"/>
      <c r="H9" s="86"/>
      <c r="I9" s="86"/>
      <c r="J9" s="86"/>
      <c r="K9" s="86"/>
    </row>
    <row r="10" spans="1:19" s="77" customFormat="1" ht="123" customHeight="1">
      <c r="A10" s="95"/>
      <c r="B10" s="96"/>
      <c r="C10" s="97" t="s">
        <v>347</v>
      </c>
      <c r="D10" s="290" t="s">
        <v>350</v>
      </c>
      <c r="E10" s="98"/>
      <c r="F10" s="98"/>
      <c r="G10" s="99"/>
      <c r="H10" s="86"/>
      <c r="I10" s="86"/>
      <c r="J10" s="86"/>
      <c r="K10" s="86"/>
    </row>
    <row r="11" spans="1:19" s="78" customFormat="1" ht="27" thickBot="1">
      <c r="A11" s="230" t="s">
        <v>338</v>
      </c>
      <c r="B11" s="231"/>
      <c r="C11" s="100" t="s">
        <v>337</v>
      </c>
      <c r="D11" s="289"/>
      <c r="E11" s="101"/>
      <c r="F11" s="102"/>
      <c r="G11" s="103"/>
      <c r="H11" s="104"/>
      <c r="I11" s="102"/>
      <c r="J11" s="101"/>
      <c r="K11" s="101"/>
      <c r="L11" s="82"/>
      <c r="M11" s="73"/>
      <c r="N11" s="73"/>
      <c r="O11" s="74"/>
      <c r="P11" s="82"/>
      <c r="S11" s="73"/>
    </row>
    <row r="12" spans="1:19" s="78" customFormat="1" ht="29.4" thickBot="1">
      <c r="A12" s="232"/>
      <c r="B12" s="233"/>
      <c r="C12" s="105" t="s">
        <v>303</v>
      </c>
      <c r="D12" s="288"/>
      <c r="E12" s="106" t="s">
        <v>78</v>
      </c>
      <c r="F12" s="107">
        <f>D12*((47500)*D11)</f>
        <v>0</v>
      </c>
      <c r="G12" s="108" t="s">
        <v>304</v>
      </c>
      <c r="H12" s="109">
        <f>((F13-(F13*F14))*F12)/1000000</f>
        <v>0</v>
      </c>
      <c r="I12" s="102"/>
      <c r="J12" s="101"/>
      <c r="K12" s="101"/>
      <c r="L12" s="82"/>
      <c r="M12" s="73"/>
      <c r="N12" s="73"/>
      <c r="O12" s="74"/>
      <c r="P12" s="82"/>
      <c r="S12" s="73"/>
    </row>
    <row r="13" spans="1:19" s="78" customFormat="1" ht="26.4">
      <c r="A13" s="232"/>
      <c r="B13" s="233"/>
      <c r="C13" s="105" t="s">
        <v>305</v>
      </c>
      <c r="D13" s="288" t="s">
        <v>42</v>
      </c>
      <c r="E13" s="106" t="s">
        <v>306</v>
      </c>
      <c r="F13" s="101">
        <f>VLOOKUP(D13,$D$134:$E$142,2,FALSE)</f>
        <v>0</v>
      </c>
      <c r="G13" s="110"/>
      <c r="H13" s="111">
        <f>H12*G57</f>
        <v>0</v>
      </c>
      <c r="I13" s="102"/>
      <c r="J13" s="101"/>
      <c r="K13" s="101"/>
      <c r="L13" s="82"/>
      <c r="M13" s="73"/>
      <c r="N13" s="73"/>
      <c r="O13" s="74"/>
      <c r="P13" s="82"/>
      <c r="S13" s="73"/>
    </row>
    <row r="14" spans="1:19" s="78" customFormat="1" ht="28.8">
      <c r="A14" s="234"/>
      <c r="B14" s="235"/>
      <c r="C14" s="105" t="s">
        <v>307</v>
      </c>
      <c r="D14" s="288" t="s">
        <v>42</v>
      </c>
      <c r="E14" s="106" t="s">
        <v>308</v>
      </c>
      <c r="F14" s="112">
        <f>IF(D11=0,0,(1-(VLOOKUP(D14,$D$145:$E$158,2,FALSE))))</f>
        <v>0</v>
      </c>
      <c r="G14" s="113"/>
      <c r="H14" s="104"/>
      <c r="I14" s="102"/>
      <c r="J14" s="101"/>
      <c r="K14" s="101"/>
      <c r="L14" s="82"/>
      <c r="M14" s="73"/>
      <c r="N14" s="73"/>
      <c r="O14" s="74"/>
      <c r="P14" s="82"/>
      <c r="S14" s="73"/>
    </row>
    <row r="15" spans="1:19" s="77" customFormat="1" ht="123" customHeight="1">
      <c r="A15" s="95"/>
      <c r="B15" s="96"/>
      <c r="C15" s="97" t="s">
        <v>348</v>
      </c>
      <c r="D15" s="290" t="s">
        <v>336</v>
      </c>
      <c r="E15" s="98"/>
      <c r="F15" s="98"/>
      <c r="G15" s="99"/>
      <c r="H15" s="86"/>
      <c r="I15" s="86"/>
      <c r="J15" s="86"/>
      <c r="K15" s="86"/>
    </row>
    <row r="16" spans="1:19" s="78" customFormat="1" ht="36.75" customHeight="1" thickBot="1">
      <c r="A16" s="230" t="s">
        <v>339</v>
      </c>
      <c r="B16" s="231"/>
      <c r="C16" s="105" t="s">
        <v>309</v>
      </c>
      <c r="D16" s="114">
        <f>1-D11</f>
        <v>1</v>
      </c>
      <c r="E16" s="101"/>
      <c r="F16" s="102"/>
      <c r="G16" s="103"/>
      <c r="H16" s="104"/>
      <c r="I16" s="102"/>
      <c r="J16" s="101"/>
      <c r="K16" s="101"/>
      <c r="L16" s="82"/>
      <c r="M16" s="73"/>
      <c r="N16" s="73"/>
      <c r="O16" s="74"/>
      <c r="P16" s="82"/>
      <c r="S16" s="73"/>
    </row>
    <row r="17" spans="1:19" s="78" customFormat="1" ht="29.4" thickBot="1">
      <c r="A17" s="232"/>
      <c r="B17" s="233"/>
      <c r="C17" s="105" t="s">
        <v>303</v>
      </c>
      <c r="D17" s="288"/>
      <c r="E17" s="106" t="s">
        <v>78</v>
      </c>
      <c r="F17" s="107">
        <f>D17*((47500)*D16)</f>
        <v>0</v>
      </c>
      <c r="G17" s="108" t="s">
        <v>310</v>
      </c>
      <c r="H17" s="109">
        <f>((F18-(F18*F19))*F17)/1000000</f>
        <v>0</v>
      </c>
      <c r="I17" s="102"/>
      <c r="J17" s="101"/>
      <c r="K17" s="101"/>
      <c r="L17" s="82"/>
      <c r="M17" s="73"/>
      <c r="N17" s="73"/>
      <c r="O17" s="74"/>
      <c r="P17" s="82"/>
      <c r="S17" s="73"/>
    </row>
    <row r="18" spans="1:19" s="78" customFormat="1" ht="26.4">
      <c r="A18" s="232"/>
      <c r="B18" s="233"/>
      <c r="C18" s="105" t="s">
        <v>311</v>
      </c>
      <c r="D18" s="288" t="s">
        <v>42</v>
      </c>
      <c r="E18" s="106" t="s">
        <v>306</v>
      </c>
      <c r="F18" s="101">
        <f>VLOOKUP(D18,$D$134:$E$142,2,FALSE)</f>
        <v>0</v>
      </c>
      <c r="G18" s="115"/>
      <c r="H18" s="111">
        <f>H17*G57</f>
        <v>0</v>
      </c>
      <c r="I18" s="102"/>
      <c r="J18" s="101"/>
      <c r="K18" s="101"/>
      <c r="L18" s="82"/>
      <c r="M18" s="73"/>
      <c r="N18" s="73"/>
      <c r="O18" s="74"/>
      <c r="P18" s="82"/>
      <c r="S18" s="73"/>
    </row>
    <row r="19" spans="1:19" s="78" customFormat="1" ht="28.8">
      <c r="A19" s="234"/>
      <c r="B19" s="235"/>
      <c r="C19" s="105" t="s">
        <v>307</v>
      </c>
      <c r="D19" s="288" t="s">
        <v>42</v>
      </c>
      <c r="E19" s="116" t="s">
        <v>308</v>
      </c>
      <c r="F19" s="117">
        <f>IF(D16=0,0,(1-(VLOOKUP(D19,$D$145:$E$158,2,FALSE))))</f>
        <v>1</v>
      </c>
      <c r="G19" s="118"/>
      <c r="H19" s="104"/>
      <c r="I19" s="102"/>
      <c r="J19" s="101"/>
      <c r="K19" s="101"/>
      <c r="L19" s="82"/>
      <c r="M19" s="73"/>
      <c r="N19" s="73"/>
      <c r="O19" s="74"/>
      <c r="P19" s="82"/>
      <c r="S19" s="73"/>
    </row>
    <row r="20" spans="1:19" s="77" customFormat="1">
      <c r="A20" s="95"/>
      <c r="B20" s="96"/>
      <c r="C20" s="96"/>
      <c r="D20" s="98"/>
      <c r="E20" s="98"/>
      <c r="F20" s="98"/>
      <c r="G20" s="119"/>
      <c r="H20" s="86"/>
      <c r="I20" s="86"/>
      <c r="J20" s="86"/>
      <c r="K20" s="86"/>
    </row>
    <row r="21" spans="1:19" s="77" customFormat="1" ht="18" customHeight="1">
      <c r="A21" s="214" t="s">
        <v>284</v>
      </c>
      <c r="B21" s="215"/>
      <c r="C21" s="215"/>
      <c r="D21" s="93"/>
      <c r="E21" s="93"/>
      <c r="F21" s="93"/>
      <c r="G21" s="94"/>
      <c r="H21" s="86"/>
      <c r="I21" s="86"/>
      <c r="J21" s="86"/>
      <c r="K21" s="86"/>
    </row>
    <row r="22" spans="1:19" s="30" customFormat="1" ht="27" thickBot="1">
      <c r="A22" s="216"/>
      <c r="B22" s="217"/>
      <c r="C22" s="120" t="s">
        <v>146</v>
      </c>
      <c r="D22" s="200" t="s">
        <v>33</v>
      </c>
      <c r="E22" s="201"/>
      <c r="F22" s="121" t="s">
        <v>106</v>
      </c>
      <c r="G22" s="121" t="s">
        <v>107</v>
      </c>
      <c r="H22" s="87"/>
      <c r="I22" s="87"/>
      <c r="J22" s="87"/>
      <c r="K22" s="87"/>
    </row>
    <row r="23" spans="1:19" s="30" customFormat="1" ht="27" thickBot="1">
      <c r="A23" s="224" t="s">
        <v>340</v>
      </c>
      <c r="B23" s="225"/>
      <c r="C23" s="225"/>
      <c r="D23" s="122"/>
      <c r="E23" s="122"/>
      <c r="F23" s="123" t="s">
        <v>312</v>
      </c>
      <c r="G23" s="124"/>
      <c r="H23" s="87"/>
      <c r="I23" s="87"/>
      <c r="J23" s="87"/>
      <c r="K23" s="87"/>
    </row>
    <row r="24" spans="1:19" s="30" customFormat="1" ht="26.4">
      <c r="A24" s="125"/>
      <c r="B24" s="211" t="s">
        <v>288</v>
      </c>
      <c r="C24" s="126" t="s">
        <v>108</v>
      </c>
      <c r="D24" s="127" t="s">
        <v>325</v>
      </c>
      <c r="E24" s="202" t="s">
        <v>314</v>
      </c>
      <c r="F24" s="203"/>
      <c r="G24" s="128"/>
      <c r="H24" s="87"/>
      <c r="I24" s="87"/>
      <c r="J24" s="87"/>
      <c r="K24" s="87"/>
    </row>
    <row r="25" spans="1:19" s="30" customFormat="1">
      <c r="A25" s="129"/>
      <c r="B25" s="212"/>
      <c r="C25" s="130" t="s">
        <v>109</v>
      </c>
      <c r="D25" s="287"/>
      <c r="E25" s="132" t="s">
        <v>110</v>
      </c>
      <c r="F25" s="133">
        <v>0.55600000000000005</v>
      </c>
      <c r="G25" s="134">
        <f>D25*F25</f>
        <v>0</v>
      </c>
      <c r="H25" s="87"/>
      <c r="I25" s="87"/>
      <c r="J25" s="87"/>
      <c r="K25" s="87"/>
    </row>
    <row r="26" spans="1:19" s="30" customFormat="1">
      <c r="A26" s="129"/>
      <c r="B26" s="212"/>
      <c r="C26" s="130" t="s">
        <v>111</v>
      </c>
      <c r="D26" s="287"/>
      <c r="E26" s="132" t="s">
        <v>110</v>
      </c>
      <c r="F26" s="133">
        <v>0.20499999999999999</v>
      </c>
      <c r="G26" s="134">
        <f>D26*F26</f>
        <v>0</v>
      </c>
      <c r="H26" s="87"/>
      <c r="I26" s="87"/>
      <c r="J26" s="87"/>
      <c r="K26" s="87"/>
    </row>
    <row r="27" spans="1:19" s="30" customFormat="1" ht="13.8" thickBot="1">
      <c r="A27" s="129"/>
      <c r="B27" s="212"/>
      <c r="C27" s="130" t="s">
        <v>112</v>
      </c>
      <c r="D27" s="287"/>
      <c r="E27" s="132" t="s">
        <v>110</v>
      </c>
      <c r="F27" s="133">
        <v>0.20499999999999999</v>
      </c>
      <c r="G27" s="134">
        <f>D27*F27</f>
        <v>0</v>
      </c>
      <c r="H27" s="87"/>
      <c r="I27" s="87"/>
      <c r="J27" s="87"/>
      <c r="K27" s="87"/>
    </row>
    <row r="28" spans="1:19" s="30" customFormat="1" ht="26.4">
      <c r="A28" s="129"/>
      <c r="B28" s="212"/>
      <c r="C28" s="135" t="s">
        <v>113</v>
      </c>
      <c r="D28" s="127" t="s">
        <v>325</v>
      </c>
      <c r="E28" s="202" t="s">
        <v>315</v>
      </c>
      <c r="F28" s="203"/>
      <c r="G28" s="136"/>
      <c r="H28" s="87"/>
      <c r="I28" s="87"/>
      <c r="J28" s="87"/>
      <c r="K28" s="87"/>
    </row>
    <row r="29" spans="1:19" s="30" customFormat="1" ht="15.6">
      <c r="A29" s="129"/>
      <c r="B29" s="212"/>
      <c r="C29" s="130" t="s">
        <v>114</v>
      </c>
      <c r="D29" s="287"/>
      <c r="E29" s="132" t="s">
        <v>316</v>
      </c>
      <c r="F29" s="133">
        <v>1.8</v>
      </c>
      <c r="G29" s="134">
        <f>D29*F29</f>
        <v>0</v>
      </c>
      <c r="H29" s="87"/>
      <c r="I29" s="87"/>
      <c r="J29" s="87"/>
      <c r="K29" s="87"/>
    </row>
    <row r="30" spans="1:19" s="30" customFormat="1" ht="16.2" thickBot="1">
      <c r="A30" s="129"/>
      <c r="B30" s="212"/>
      <c r="C30" s="130" t="s">
        <v>115</v>
      </c>
      <c r="D30" s="287"/>
      <c r="E30" s="132" t="s">
        <v>316</v>
      </c>
      <c r="F30" s="137">
        <v>2</v>
      </c>
      <c r="G30" s="134">
        <f>D30*F30</f>
        <v>0</v>
      </c>
      <c r="H30" s="87"/>
      <c r="I30" s="87"/>
      <c r="J30" s="87"/>
      <c r="K30" s="87"/>
    </row>
    <row r="31" spans="1:19" s="30" customFormat="1" ht="26.4">
      <c r="A31" s="129"/>
      <c r="B31" s="212"/>
      <c r="C31" s="135" t="s">
        <v>116</v>
      </c>
      <c r="D31" s="127" t="s">
        <v>325</v>
      </c>
      <c r="E31" s="202" t="s">
        <v>317</v>
      </c>
      <c r="F31" s="203"/>
      <c r="G31" s="136"/>
      <c r="H31" s="87"/>
      <c r="I31" s="87"/>
      <c r="J31" s="87"/>
      <c r="K31" s="87"/>
    </row>
    <row r="32" spans="1:19" s="30" customFormat="1">
      <c r="A32" s="129"/>
      <c r="B32" s="212"/>
      <c r="C32" s="130" t="s">
        <v>117</v>
      </c>
      <c r="D32" s="287"/>
      <c r="E32" s="132" t="s">
        <v>118</v>
      </c>
      <c r="F32" s="138">
        <v>1.5</v>
      </c>
      <c r="G32" s="134">
        <f>D32*F32</f>
        <v>0</v>
      </c>
      <c r="H32" s="87"/>
      <c r="I32" s="87"/>
      <c r="J32" s="87"/>
      <c r="K32" s="87"/>
    </row>
    <row r="33" spans="1:11" s="30" customFormat="1">
      <c r="A33" s="129"/>
      <c r="B33" s="212"/>
      <c r="C33" s="130" t="s">
        <v>119</v>
      </c>
      <c r="D33" s="287"/>
      <c r="E33" s="132" t="s">
        <v>118</v>
      </c>
      <c r="F33" s="133">
        <v>0.1</v>
      </c>
      <c r="G33" s="134">
        <f t="shared" ref="G33:G46" si="0">D33*F33</f>
        <v>0</v>
      </c>
      <c r="H33" s="87"/>
      <c r="I33" s="87"/>
      <c r="J33" s="87"/>
      <c r="K33" s="87"/>
    </row>
    <row r="34" spans="1:11" s="30" customFormat="1">
      <c r="A34" s="129"/>
      <c r="B34" s="212"/>
      <c r="C34" s="130" t="s">
        <v>120</v>
      </c>
      <c r="D34" s="287"/>
      <c r="E34" s="132" t="s">
        <v>118</v>
      </c>
      <c r="F34" s="133">
        <v>0.5</v>
      </c>
      <c r="G34" s="134">
        <f t="shared" si="0"/>
        <v>0</v>
      </c>
      <c r="H34" s="87"/>
      <c r="I34" s="87"/>
      <c r="J34" s="87"/>
      <c r="K34" s="87"/>
    </row>
    <row r="35" spans="1:11" s="30" customFormat="1">
      <c r="A35" s="129"/>
      <c r="B35" s="212"/>
      <c r="C35" s="130" t="s">
        <v>121</v>
      </c>
      <c r="D35" s="287"/>
      <c r="E35" s="132" t="s">
        <v>118</v>
      </c>
      <c r="F35" s="133">
        <v>6.6</v>
      </c>
      <c r="G35" s="134">
        <f t="shared" si="0"/>
        <v>0</v>
      </c>
      <c r="H35" s="87"/>
      <c r="I35" s="87"/>
      <c r="J35" s="87"/>
      <c r="K35" s="87"/>
    </row>
    <row r="36" spans="1:11" s="30" customFormat="1">
      <c r="A36" s="129"/>
      <c r="B36" s="212"/>
      <c r="C36" s="130" t="s">
        <v>122</v>
      </c>
      <c r="D36" s="287"/>
      <c r="E36" s="132" t="s">
        <v>118</v>
      </c>
      <c r="F36" s="133">
        <v>0.3</v>
      </c>
      <c r="G36" s="134">
        <f t="shared" si="0"/>
        <v>0</v>
      </c>
      <c r="H36" s="87"/>
      <c r="I36" s="87"/>
      <c r="J36" s="87"/>
      <c r="K36" s="87"/>
    </row>
    <row r="37" spans="1:11" s="30" customFormat="1">
      <c r="A37" s="129"/>
      <c r="B37" s="212"/>
      <c r="C37" s="130" t="s">
        <v>123</v>
      </c>
      <c r="D37" s="287"/>
      <c r="E37" s="132" t="s">
        <v>118</v>
      </c>
      <c r="F37" s="133">
        <v>0</v>
      </c>
      <c r="G37" s="134">
        <f t="shared" si="0"/>
        <v>0</v>
      </c>
      <c r="H37" s="87"/>
      <c r="I37" s="87"/>
      <c r="J37" s="87"/>
      <c r="K37" s="87"/>
    </row>
    <row r="38" spans="1:11" s="30" customFormat="1">
      <c r="A38" s="129"/>
      <c r="B38" s="212"/>
      <c r="C38" s="130" t="s">
        <v>124</v>
      </c>
      <c r="D38" s="287"/>
      <c r="E38" s="132" t="s">
        <v>118</v>
      </c>
      <c r="F38" s="137">
        <v>2</v>
      </c>
      <c r="G38" s="134">
        <f t="shared" si="0"/>
        <v>0</v>
      </c>
      <c r="H38" s="87"/>
      <c r="I38" s="87"/>
      <c r="J38" s="87"/>
      <c r="K38" s="87"/>
    </row>
    <row r="39" spans="1:11" s="30" customFormat="1">
      <c r="A39" s="129"/>
      <c r="B39" s="212"/>
      <c r="C39" s="130" t="s">
        <v>125</v>
      </c>
      <c r="D39" s="287"/>
      <c r="E39" s="132" t="s">
        <v>118</v>
      </c>
      <c r="F39" s="137">
        <v>1</v>
      </c>
      <c r="G39" s="134">
        <f t="shared" si="0"/>
        <v>0</v>
      </c>
      <c r="H39" s="87"/>
      <c r="I39" s="87"/>
      <c r="J39" s="87"/>
      <c r="K39" s="87"/>
    </row>
    <row r="40" spans="1:11" s="30" customFormat="1">
      <c r="A40" s="129"/>
      <c r="B40" s="212"/>
      <c r="C40" s="130" t="s">
        <v>126</v>
      </c>
      <c r="D40" s="287"/>
      <c r="E40" s="132" t="s">
        <v>118</v>
      </c>
      <c r="F40" s="133">
        <v>0.5</v>
      </c>
      <c r="G40" s="134">
        <f t="shared" si="0"/>
        <v>0</v>
      </c>
      <c r="H40" s="87"/>
      <c r="I40" s="87"/>
      <c r="J40" s="87"/>
      <c r="K40" s="87"/>
    </row>
    <row r="41" spans="1:11" s="30" customFormat="1">
      <c r="A41" s="129"/>
      <c r="B41" s="212"/>
      <c r="C41" s="130" t="s">
        <v>127</v>
      </c>
      <c r="D41" s="287"/>
      <c r="E41" s="132" t="s">
        <v>118</v>
      </c>
      <c r="F41" s="133">
        <v>0</v>
      </c>
      <c r="G41" s="134">
        <f t="shared" si="0"/>
        <v>0</v>
      </c>
      <c r="H41" s="87"/>
      <c r="I41" s="87"/>
      <c r="J41" s="87"/>
      <c r="K41" s="87"/>
    </row>
    <row r="42" spans="1:11" s="30" customFormat="1">
      <c r="A42" s="129"/>
      <c r="B42" s="212"/>
      <c r="C42" s="130" t="s">
        <v>128</v>
      </c>
      <c r="D42" s="287"/>
      <c r="E42" s="132" t="s">
        <v>118</v>
      </c>
      <c r="F42" s="133">
        <v>0</v>
      </c>
      <c r="G42" s="134">
        <f t="shared" si="0"/>
        <v>0</v>
      </c>
      <c r="H42" s="87"/>
      <c r="I42" s="87"/>
      <c r="J42" s="87"/>
      <c r="K42" s="87"/>
    </row>
    <row r="43" spans="1:11" s="30" customFormat="1">
      <c r="A43" s="129"/>
      <c r="B43" s="212"/>
      <c r="C43" s="130" t="s">
        <v>129</v>
      </c>
      <c r="D43" s="287"/>
      <c r="E43" s="132" t="s">
        <v>118</v>
      </c>
      <c r="F43" s="133">
        <v>0</v>
      </c>
      <c r="G43" s="134">
        <f t="shared" si="0"/>
        <v>0</v>
      </c>
      <c r="H43" s="87"/>
      <c r="I43" s="87"/>
      <c r="J43" s="87"/>
      <c r="K43" s="87"/>
    </row>
    <row r="44" spans="1:11" s="30" customFormat="1">
      <c r="A44" s="129"/>
      <c r="B44" s="212"/>
      <c r="C44" s="130" t="s">
        <v>130</v>
      </c>
      <c r="D44" s="287"/>
      <c r="E44" s="132" t="s">
        <v>118</v>
      </c>
      <c r="F44" s="133">
        <v>0</v>
      </c>
      <c r="G44" s="134">
        <f t="shared" si="0"/>
        <v>0</v>
      </c>
      <c r="H44" s="87"/>
      <c r="I44" s="87"/>
      <c r="J44" s="87"/>
      <c r="K44" s="87"/>
    </row>
    <row r="45" spans="1:11" s="30" customFormat="1">
      <c r="A45" s="129"/>
      <c r="B45" s="212"/>
      <c r="C45" s="130" t="s">
        <v>131</v>
      </c>
      <c r="D45" s="287"/>
      <c r="E45" s="132" t="s">
        <v>118</v>
      </c>
      <c r="F45" s="133">
        <v>0.2</v>
      </c>
      <c r="G45" s="134">
        <f t="shared" si="0"/>
        <v>0</v>
      </c>
      <c r="H45" s="87"/>
      <c r="I45" s="87"/>
      <c r="J45" s="87"/>
      <c r="K45" s="87"/>
    </row>
    <row r="46" spans="1:11" s="30" customFormat="1" ht="13.8" thickBot="1">
      <c r="A46" s="129"/>
      <c r="B46" s="212"/>
      <c r="C46" s="130" t="s">
        <v>132</v>
      </c>
      <c r="D46" s="287"/>
      <c r="E46" s="132" t="s">
        <v>118</v>
      </c>
      <c r="F46" s="133">
        <v>0.1</v>
      </c>
      <c r="G46" s="134">
        <f t="shared" si="0"/>
        <v>0</v>
      </c>
      <c r="H46" s="87"/>
      <c r="I46" s="87"/>
      <c r="J46" s="87"/>
      <c r="K46" s="87"/>
    </row>
    <row r="47" spans="1:11" s="30" customFormat="1" ht="26.4" hidden="1">
      <c r="A47" s="129"/>
      <c r="B47" s="212"/>
      <c r="C47" s="135" t="s">
        <v>133</v>
      </c>
      <c r="D47" s="127" t="s">
        <v>134</v>
      </c>
      <c r="E47" s="139" t="s">
        <v>135</v>
      </c>
      <c r="F47" s="140" t="s">
        <v>136</v>
      </c>
      <c r="G47" s="128"/>
      <c r="H47" s="87"/>
      <c r="I47" s="87"/>
      <c r="J47" s="87"/>
      <c r="K47" s="87"/>
    </row>
    <row r="48" spans="1:11" s="30" customFormat="1" hidden="1">
      <c r="A48" s="129"/>
      <c r="B48" s="212"/>
      <c r="C48" s="130" t="s">
        <v>137</v>
      </c>
      <c r="D48" s="131">
        <v>0</v>
      </c>
      <c r="E48" s="132" t="s">
        <v>138</v>
      </c>
      <c r="F48" s="133">
        <v>-0.11</v>
      </c>
      <c r="G48" s="141">
        <f>D48*F48</f>
        <v>0</v>
      </c>
      <c r="H48" s="87"/>
      <c r="I48" s="87"/>
      <c r="J48" s="87"/>
      <c r="K48" s="87"/>
    </row>
    <row r="49" spans="1:11" s="30" customFormat="1" hidden="1">
      <c r="A49" s="129"/>
      <c r="B49" s="212"/>
      <c r="C49" s="130" t="s">
        <v>139</v>
      </c>
      <c r="D49" s="131">
        <v>0</v>
      </c>
      <c r="E49" s="132" t="s">
        <v>138</v>
      </c>
      <c r="F49" s="133">
        <v>-0.04</v>
      </c>
      <c r="G49" s="141">
        <f>D49*F49</f>
        <v>0</v>
      </c>
      <c r="H49" s="87"/>
      <c r="I49" s="87"/>
      <c r="J49" s="87"/>
      <c r="K49" s="87"/>
    </row>
    <row r="50" spans="1:11" s="30" customFormat="1" ht="13.8" hidden="1" thickBot="1">
      <c r="A50" s="129"/>
      <c r="B50" s="212"/>
      <c r="C50" s="130" t="s">
        <v>140</v>
      </c>
      <c r="D50" s="131">
        <v>0</v>
      </c>
      <c r="E50" s="132" t="s">
        <v>141</v>
      </c>
      <c r="F50" s="133">
        <v>-0.11</v>
      </c>
      <c r="G50" s="141">
        <f>D50*F50</f>
        <v>0</v>
      </c>
      <c r="H50" s="87"/>
      <c r="I50" s="87"/>
      <c r="J50" s="87"/>
      <c r="K50" s="87"/>
    </row>
    <row r="51" spans="1:11" s="30" customFormat="1" ht="26.4">
      <c r="A51" s="129"/>
      <c r="B51" s="212"/>
      <c r="C51" s="135" t="s">
        <v>142</v>
      </c>
      <c r="D51" s="127" t="s">
        <v>325</v>
      </c>
      <c r="E51" s="202" t="s">
        <v>317</v>
      </c>
      <c r="F51" s="203"/>
      <c r="G51" s="128"/>
      <c r="H51" s="87"/>
      <c r="I51" s="87"/>
      <c r="J51" s="87"/>
      <c r="K51" s="87"/>
    </row>
    <row r="52" spans="1:11" s="30" customFormat="1" ht="15.6">
      <c r="A52" s="129"/>
      <c r="B52" s="212"/>
      <c r="C52" s="130" t="s">
        <v>318</v>
      </c>
      <c r="D52" s="286"/>
      <c r="E52" s="132" t="s">
        <v>118</v>
      </c>
      <c r="F52" s="137">
        <v>-1</v>
      </c>
      <c r="G52" s="134">
        <f>D52*F52</f>
        <v>0</v>
      </c>
      <c r="H52" s="87"/>
      <c r="I52" s="87"/>
      <c r="J52" s="87"/>
      <c r="K52" s="87"/>
    </row>
    <row r="53" spans="1:11" s="30" customFormat="1" ht="26.4" hidden="1">
      <c r="A53" s="129"/>
      <c r="B53" s="212"/>
      <c r="C53" s="130" t="s">
        <v>143</v>
      </c>
      <c r="D53" s="286"/>
      <c r="E53" s="132"/>
      <c r="F53" s="137"/>
      <c r="G53" s="134"/>
      <c r="H53" s="87"/>
      <c r="I53" s="87"/>
      <c r="J53" s="87"/>
      <c r="K53" s="87"/>
    </row>
    <row r="54" spans="1:11" s="30" customFormat="1" hidden="1">
      <c r="A54" s="129"/>
      <c r="B54" s="212"/>
      <c r="C54" s="130" t="s">
        <v>144</v>
      </c>
      <c r="D54" s="286"/>
      <c r="E54" s="132"/>
      <c r="F54" s="137"/>
      <c r="G54" s="134"/>
      <c r="H54" s="87"/>
      <c r="I54" s="87"/>
      <c r="J54" s="87"/>
      <c r="K54" s="87"/>
    </row>
    <row r="55" spans="1:11" s="30" customFormat="1" ht="16.2" thickBot="1">
      <c r="A55" s="129"/>
      <c r="B55" s="212"/>
      <c r="C55" s="130" t="s">
        <v>319</v>
      </c>
      <c r="D55" s="286"/>
      <c r="E55" s="132" t="s">
        <v>118</v>
      </c>
      <c r="F55" s="133">
        <v>0.5</v>
      </c>
      <c r="G55" s="134">
        <f>D55*F55</f>
        <v>0</v>
      </c>
      <c r="H55" s="87"/>
      <c r="I55" s="87"/>
      <c r="J55" s="87"/>
      <c r="K55" s="87"/>
    </row>
    <row r="56" spans="1:11" s="30" customFormat="1" ht="31.5" customHeight="1">
      <c r="A56" s="129"/>
      <c r="B56" s="212"/>
      <c r="C56" s="143"/>
      <c r="D56" s="209" t="s">
        <v>302</v>
      </c>
      <c r="E56" s="210"/>
      <c r="F56" s="144"/>
      <c r="G56" s="145">
        <f>SUM(G25:G55)*47500*D11</f>
        <v>0</v>
      </c>
      <c r="H56" s="87"/>
      <c r="I56" s="87"/>
      <c r="J56" s="87"/>
      <c r="K56" s="87"/>
    </row>
    <row r="57" spans="1:11" s="30" customFormat="1" ht="238.95" customHeight="1">
      <c r="A57" s="129"/>
      <c r="B57" s="212"/>
      <c r="C57" s="146" t="s">
        <v>320</v>
      </c>
      <c r="D57" s="204" t="s">
        <v>321</v>
      </c>
      <c r="E57" s="205"/>
      <c r="F57" s="133"/>
      <c r="G57" s="147">
        <v>100</v>
      </c>
      <c r="H57" s="87"/>
      <c r="I57" s="87"/>
      <c r="J57" s="87"/>
      <c r="K57" s="87"/>
    </row>
    <row r="58" spans="1:11" s="30" customFormat="1" ht="13.8" thickBot="1">
      <c r="A58" s="148"/>
      <c r="B58" s="213"/>
      <c r="C58" s="149"/>
      <c r="D58" s="226" t="s">
        <v>145</v>
      </c>
      <c r="E58" s="227"/>
      <c r="F58" s="132"/>
      <c r="G58" s="150">
        <f>-G56*G57/1000</f>
        <v>0</v>
      </c>
      <c r="H58" s="87"/>
      <c r="I58" s="87"/>
      <c r="J58" s="87"/>
      <c r="K58" s="87"/>
    </row>
    <row r="59" spans="1:11" s="77" customFormat="1" ht="13.8" thickBot="1">
      <c r="A59" s="95"/>
      <c r="B59" s="96"/>
      <c r="C59" s="96" t="s">
        <v>77</v>
      </c>
      <c r="D59" s="98"/>
      <c r="E59" s="151" t="s">
        <v>292</v>
      </c>
      <c r="F59" s="98"/>
      <c r="G59" s="152">
        <f>G58/47500</f>
        <v>0</v>
      </c>
      <c r="H59" s="86"/>
      <c r="I59" s="86"/>
      <c r="J59" s="86"/>
      <c r="K59" s="86"/>
    </row>
    <row r="60" spans="1:11" s="30" customFormat="1" ht="27" thickBot="1">
      <c r="A60" s="224" t="s">
        <v>341</v>
      </c>
      <c r="B60" s="225"/>
      <c r="C60" s="225"/>
      <c r="D60" s="122"/>
      <c r="E60" s="122"/>
      <c r="F60" s="123" t="s">
        <v>312</v>
      </c>
      <c r="G60" s="124"/>
      <c r="H60" s="87"/>
      <c r="I60" s="87"/>
      <c r="J60" s="87"/>
      <c r="K60" s="87"/>
    </row>
    <row r="61" spans="1:11" s="30" customFormat="1" ht="26.4">
      <c r="A61" s="87"/>
      <c r="B61" s="228" t="s">
        <v>288</v>
      </c>
      <c r="C61" s="126" t="s">
        <v>108</v>
      </c>
      <c r="D61" s="127" t="s">
        <v>313</v>
      </c>
      <c r="E61" s="202" t="s">
        <v>314</v>
      </c>
      <c r="F61" s="203"/>
      <c r="G61" s="128"/>
      <c r="H61" s="87"/>
      <c r="I61" s="87"/>
      <c r="J61" s="87"/>
      <c r="K61" s="87"/>
    </row>
    <row r="62" spans="1:11" s="30" customFormat="1">
      <c r="A62" s="87"/>
      <c r="B62" s="229"/>
      <c r="C62" s="130" t="s">
        <v>109</v>
      </c>
      <c r="D62" s="287"/>
      <c r="E62" s="132" t="s">
        <v>110</v>
      </c>
      <c r="F62" s="133">
        <v>0.55600000000000005</v>
      </c>
      <c r="G62" s="134">
        <f>D62*F62</f>
        <v>0</v>
      </c>
      <c r="H62" s="87"/>
      <c r="I62" s="87"/>
      <c r="J62" s="87"/>
      <c r="K62" s="87"/>
    </row>
    <row r="63" spans="1:11" s="30" customFormat="1">
      <c r="A63" s="87"/>
      <c r="B63" s="229"/>
      <c r="C63" s="130" t="s">
        <v>111</v>
      </c>
      <c r="D63" s="287"/>
      <c r="E63" s="132" t="s">
        <v>110</v>
      </c>
      <c r="F63" s="133">
        <v>0.20499999999999999</v>
      </c>
      <c r="G63" s="134">
        <f>D63*F63</f>
        <v>0</v>
      </c>
      <c r="H63" s="87"/>
      <c r="I63" s="87"/>
      <c r="J63" s="87"/>
      <c r="K63" s="87"/>
    </row>
    <row r="64" spans="1:11" s="30" customFormat="1" ht="13.8" thickBot="1">
      <c r="A64" s="87"/>
      <c r="B64" s="229"/>
      <c r="C64" s="130" t="s">
        <v>112</v>
      </c>
      <c r="D64" s="287"/>
      <c r="E64" s="132" t="s">
        <v>110</v>
      </c>
      <c r="F64" s="133">
        <v>0.20499999999999999</v>
      </c>
      <c r="G64" s="134">
        <f>D64*F64</f>
        <v>0</v>
      </c>
      <c r="H64" s="87"/>
      <c r="I64" s="87"/>
      <c r="J64" s="87"/>
      <c r="K64" s="87"/>
    </row>
    <row r="65" spans="1:11" s="30" customFormat="1" ht="26.4">
      <c r="A65" s="87"/>
      <c r="B65" s="229"/>
      <c r="C65" s="135" t="s">
        <v>113</v>
      </c>
      <c r="D65" s="127" t="s">
        <v>313</v>
      </c>
      <c r="E65" s="202" t="s">
        <v>315</v>
      </c>
      <c r="F65" s="203"/>
      <c r="G65" s="136"/>
      <c r="H65" s="87"/>
      <c r="I65" s="87"/>
      <c r="J65" s="87"/>
      <c r="K65" s="87"/>
    </row>
    <row r="66" spans="1:11" s="30" customFormat="1" ht="15.6">
      <c r="A66" s="87"/>
      <c r="B66" s="229"/>
      <c r="C66" s="130" t="s">
        <v>114</v>
      </c>
      <c r="D66" s="287"/>
      <c r="E66" s="132" t="s">
        <v>316</v>
      </c>
      <c r="F66" s="133">
        <v>1.8</v>
      </c>
      <c r="G66" s="134">
        <f>D66*F66</f>
        <v>0</v>
      </c>
      <c r="H66" s="87"/>
      <c r="I66" s="87"/>
      <c r="J66" s="87"/>
      <c r="K66" s="87"/>
    </row>
    <row r="67" spans="1:11" s="30" customFormat="1" ht="16.2" thickBot="1">
      <c r="A67" s="87"/>
      <c r="B67" s="229"/>
      <c r="C67" s="130" t="s">
        <v>115</v>
      </c>
      <c r="D67" s="287"/>
      <c r="E67" s="132" t="s">
        <v>316</v>
      </c>
      <c r="F67" s="137">
        <v>2</v>
      </c>
      <c r="G67" s="134">
        <f>D67*F67</f>
        <v>0</v>
      </c>
      <c r="H67" s="87"/>
      <c r="I67" s="87"/>
      <c r="J67" s="87"/>
      <c r="K67" s="87"/>
    </row>
    <row r="68" spans="1:11" s="30" customFormat="1" ht="26.4">
      <c r="A68" s="87"/>
      <c r="B68" s="229"/>
      <c r="C68" s="135" t="s">
        <v>116</v>
      </c>
      <c r="D68" s="127" t="s">
        <v>313</v>
      </c>
      <c r="E68" s="202" t="s">
        <v>317</v>
      </c>
      <c r="F68" s="203"/>
      <c r="G68" s="136"/>
      <c r="H68" s="87"/>
      <c r="I68" s="87"/>
      <c r="J68" s="87"/>
      <c r="K68" s="87"/>
    </row>
    <row r="69" spans="1:11" s="30" customFormat="1">
      <c r="A69" s="87"/>
      <c r="B69" s="229"/>
      <c r="C69" s="130" t="s">
        <v>117</v>
      </c>
      <c r="D69" s="287"/>
      <c r="E69" s="132" t="s">
        <v>118</v>
      </c>
      <c r="F69" s="138">
        <v>1.5</v>
      </c>
      <c r="G69" s="134">
        <f>D69*F69</f>
        <v>0</v>
      </c>
      <c r="H69" s="87"/>
      <c r="I69" s="87"/>
      <c r="J69" s="87"/>
      <c r="K69" s="87"/>
    </row>
    <row r="70" spans="1:11" s="30" customFormat="1">
      <c r="A70" s="87"/>
      <c r="B70" s="229"/>
      <c r="C70" s="130" t="s">
        <v>119</v>
      </c>
      <c r="D70" s="287"/>
      <c r="E70" s="132" t="s">
        <v>118</v>
      </c>
      <c r="F70" s="133">
        <v>0.1</v>
      </c>
      <c r="G70" s="134">
        <f t="shared" ref="G70:G83" si="1">D70*F70</f>
        <v>0</v>
      </c>
      <c r="H70" s="87"/>
      <c r="I70" s="87"/>
      <c r="J70" s="87"/>
      <c r="K70" s="87"/>
    </row>
    <row r="71" spans="1:11" s="30" customFormat="1">
      <c r="A71" s="87"/>
      <c r="B71" s="229"/>
      <c r="C71" s="130" t="s">
        <v>120</v>
      </c>
      <c r="D71" s="287"/>
      <c r="E71" s="132" t="s">
        <v>118</v>
      </c>
      <c r="F71" s="133">
        <v>0.5</v>
      </c>
      <c r="G71" s="134">
        <f t="shared" si="1"/>
        <v>0</v>
      </c>
      <c r="H71" s="87"/>
      <c r="I71" s="87"/>
      <c r="J71" s="87"/>
      <c r="K71" s="87"/>
    </row>
    <row r="72" spans="1:11" s="30" customFormat="1">
      <c r="A72" s="87"/>
      <c r="B72" s="229"/>
      <c r="C72" s="130" t="s">
        <v>121</v>
      </c>
      <c r="D72" s="287"/>
      <c r="E72" s="132" t="s">
        <v>118</v>
      </c>
      <c r="F72" s="133">
        <v>6.6</v>
      </c>
      <c r="G72" s="134">
        <f t="shared" si="1"/>
        <v>0</v>
      </c>
      <c r="H72" s="87"/>
      <c r="I72" s="87"/>
      <c r="J72" s="87"/>
      <c r="K72" s="87"/>
    </row>
    <row r="73" spans="1:11" s="30" customFormat="1">
      <c r="A73" s="87"/>
      <c r="B73" s="229"/>
      <c r="C73" s="130" t="s">
        <v>122</v>
      </c>
      <c r="D73" s="287"/>
      <c r="E73" s="132" t="s">
        <v>118</v>
      </c>
      <c r="F73" s="133">
        <v>0.3</v>
      </c>
      <c r="G73" s="134">
        <f t="shared" si="1"/>
        <v>0</v>
      </c>
      <c r="H73" s="87"/>
      <c r="I73" s="87"/>
      <c r="J73" s="87"/>
      <c r="K73" s="87"/>
    </row>
    <row r="74" spans="1:11" s="30" customFormat="1">
      <c r="A74" s="87"/>
      <c r="B74" s="229"/>
      <c r="C74" s="130" t="s">
        <v>123</v>
      </c>
      <c r="D74" s="287"/>
      <c r="E74" s="132" t="s">
        <v>118</v>
      </c>
      <c r="F74" s="133">
        <v>0</v>
      </c>
      <c r="G74" s="134">
        <f t="shared" si="1"/>
        <v>0</v>
      </c>
      <c r="H74" s="87"/>
      <c r="I74" s="87"/>
      <c r="J74" s="87"/>
      <c r="K74" s="87"/>
    </row>
    <row r="75" spans="1:11" s="30" customFormat="1">
      <c r="A75" s="87"/>
      <c r="B75" s="229"/>
      <c r="C75" s="130" t="s">
        <v>124</v>
      </c>
      <c r="D75" s="287"/>
      <c r="E75" s="132" t="s">
        <v>118</v>
      </c>
      <c r="F75" s="137">
        <v>2</v>
      </c>
      <c r="G75" s="134">
        <f t="shared" si="1"/>
        <v>0</v>
      </c>
      <c r="H75" s="87"/>
      <c r="I75" s="87"/>
      <c r="J75" s="87"/>
      <c r="K75" s="87"/>
    </row>
    <row r="76" spans="1:11" s="30" customFormat="1">
      <c r="A76" s="87"/>
      <c r="B76" s="229"/>
      <c r="C76" s="130" t="s">
        <v>125</v>
      </c>
      <c r="D76" s="287"/>
      <c r="E76" s="132" t="s">
        <v>118</v>
      </c>
      <c r="F76" s="137">
        <v>1</v>
      </c>
      <c r="G76" s="134">
        <f t="shared" si="1"/>
        <v>0</v>
      </c>
      <c r="H76" s="87"/>
      <c r="I76" s="87"/>
      <c r="J76" s="87"/>
      <c r="K76" s="87"/>
    </row>
    <row r="77" spans="1:11" s="30" customFormat="1">
      <c r="A77" s="87"/>
      <c r="B77" s="229"/>
      <c r="C77" s="130" t="s">
        <v>126</v>
      </c>
      <c r="D77" s="287"/>
      <c r="E77" s="132" t="s">
        <v>118</v>
      </c>
      <c r="F77" s="133">
        <v>0.5</v>
      </c>
      <c r="G77" s="134">
        <f t="shared" si="1"/>
        <v>0</v>
      </c>
      <c r="H77" s="87"/>
      <c r="I77" s="87"/>
      <c r="J77" s="87"/>
      <c r="K77" s="87"/>
    </row>
    <row r="78" spans="1:11" s="30" customFormat="1">
      <c r="A78" s="87"/>
      <c r="B78" s="229"/>
      <c r="C78" s="130" t="s">
        <v>127</v>
      </c>
      <c r="D78" s="287"/>
      <c r="E78" s="132" t="s">
        <v>118</v>
      </c>
      <c r="F78" s="133">
        <v>0</v>
      </c>
      <c r="G78" s="134">
        <f t="shared" si="1"/>
        <v>0</v>
      </c>
      <c r="H78" s="87"/>
      <c r="I78" s="87"/>
      <c r="J78" s="87"/>
      <c r="K78" s="87"/>
    </row>
    <row r="79" spans="1:11" s="30" customFormat="1">
      <c r="A79" s="87"/>
      <c r="B79" s="229"/>
      <c r="C79" s="130" t="s">
        <v>128</v>
      </c>
      <c r="D79" s="287"/>
      <c r="E79" s="132" t="s">
        <v>118</v>
      </c>
      <c r="F79" s="133">
        <v>0</v>
      </c>
      <c r="G79" s="134">
        <f t="shared" si="1"/>
        <v>0</v>
      </c>
      <c r="H79" s="87"/>
      <c r="I79" s="87"/>
      <c r="J79" s="87"/>
      <c r="K79" s="87"/>
    </row>
    <row r="80" spans="1:11" s="30" customFormat="1">
      <c r="A80" s="87"/>
      <c r="B80" s="229"/>
      <c r="C80" s="130" t="s">
        <v>129</v>
      </c>
      <c r="D80" s="287"/>
      <c r="E80" s="132" t="s">
        <v>118</v>
      </c>
      <c r="F80" s="133">
        <v>0</v>
      </c>
      <c r="G80" s="134">
        <f t="shared" si="1"/>
        <v>0</v>
      </c>
      <c r="H80" s="87"/>
      <c r="I80" s="87"/>
      <c r="J80" s="87"/>
      <c r="K80" s="87"/>
    </row>
    <row r="81" spans="1:11" s="30" customFormat="1">
      <c r="A81" s="87"/>
      <c r="B81" s="229"/>
      <c r="C81" s="130" t="s">
        <v>130</v>
      </c>
      <c r="D81" s="287"/>
      <c r="E81" s="132" t="s">
        <v>118</v>
      </c>
      <c r="F81" s="133">
        <v>0</v>
      </c>
      <c r="G81" s="134">
        <f t="shared" si="1"/>
        <v>0</v>
      </c>
      <c r="H81" s="87"/>
      <c r="I81" s="87"/>
      <c r="J81" s="87"/>
      <c r="K81" s="87"/>
    </row>
    <row r="82" spans="1:11" s="30" customFormat="1">
      <c r="A82" s="87"/>
      <c r="B82" s="229"/>
      <c r="C82" s="130" t="s">
        <v>131</v>
      </c>
      <c r="D82" s="287"/>
      <c r="E82" s="132" t="s">
        <v>118</v>
      </c>
      <c r="F82" s="133">
        <v>0.2</v>
      </c>
      <c r="G82" s="134">
        <f t="shared" si="1"/>
        <v>0</v>
      </c>
      <c r="H82" s="87"/>
      <c r="I82" s="87"/>
      <c r="J82" s="87"/>
      <c r="K82" s="87"/>
    </row>
    <row r="83" spans="1:11" s="30" customFormat="1" ht="13.8" thickBot="1">
      <c r="A83" s="87"/>
      <c r="B83" s="229"/>
      <c r="C83" s="130" t="s">
        <v>132</v>
      </c>
      <c r="D83" s="287"/>
      <c r="E83" s="132" t="s">
        <v>118</v>
      </c>
      <c r="F83" s="133">
        <v>0.1</v>
      </c>
      <c r="G83" s="134">
        <f t="shared" si="1"/>
        <v>0</v>
      </c>
      <c r="H83" s="87"/>
      <c r="I83" s="87"/>
      <c r="J83" s="87"/>
      <c r="K83" s="87"/>
    </row>
    <row r="84" spans="1:11" s="30" customFormat="1" ht="26.4" hidden="1">
      <c r="A84" s="87"/>
      <c r="B84" s="229"/>
      <c r="C84" s="135" t="s">
        <v>133</v>
      </c>
      <c r="D84" s="127" t="s">
        <v>134</v>
      </c>
      <c r="E84" s="139" t="s">
        <v>135</v>
      </c>
      <c r="F84" s="140" t="s">
        <v>136</v>
      </c>
      <c r="G84" s="136"/>
      <c r="H84" s="87"/>
      <c r="I84" s="87"/>
      <c r="J84" s="87"/>
      <c r="K84" s="87"/>
    </row>
    <row r="85" spans="1:11" s="30" customFormat="1" hidden="1">
      <c r="A85" s="87"/>
      <c r="B85" s="229"/>
      <c r="C85" s="130" t="s">
        <v>137</v>
      </c>
      <c r="D85" s="131"/>
      <c r="E85" s="132" t="s">
        <v>138</v>
      </c>
      <c r="F85" s="133">
        <v>-0.11</v>
      </c>
      <c r="G85" s="134">
        <f>D85*F85</f>
        <v>0</v>
      </c>
      <c r="H85" s="87"/>
      <c r="I85" s="87"/>
      <c r="J85" s="87"/>
      <c r="K85" s="87"/>
    </row>
    <row r="86" spans="1:11" s="30" customFormat="1" hidden="1">
      <c r="A86" s="87"/>
      <c r="B86" s="229"/>
      <c r="C86" s="130" t="s">
        <v>139</v>
      </c>
      <c r="D86" s="131"/>
      <c r="E86" s="132" t="s">
        <v>138</v>
      </c>
      <c r="F86" s="133">
        <v>-0.04</v>
      </c>
      <c r="G86" s="134">
        <f>D86*F86</f>
        <v>0</v>
      </c>
      <c r="H86" s="87"/>
      <c r="I86" s="87"/>
      <c r="J86" s="87"/>
      <c r="K86" s="87"/>
    </row>
    <row r="87" spans="1:11" s="30" customFormat="1" ht="13.8" hidden="1" thickBot="1">
      <c r="A87" s="87"/>
      <c r="B87" s="229"/>
      <c r="C87" s="130" t="s">
        <v>140</v>
      </c>
      <c r="D87" s="131"/>
      <c r="E87" s="132" t="s">
        <v>141</v>
      </c>
      <c r="F87" s="133">
        <v>-0.11</v>
      </c>
      <c r="G87" s="134">
        <f>D87*F87</f>
        <v>0</v>
      </c>
      <c r="H87" s="87"/>
      <c r="I87" s="87"/>
      <c r="J87" s="87"/>
      <c r="K87" s="87"/>
    </row>
    <row r="88" spans="1:11" s="30" customFormat="1" ht="26.4">
      <c r="A88" s="87"/>
      <c r="B88" s="229"/>
      <c r="C88" s="135" t="s">
        <v>142</v>
      </c>
      <c r="D88" s="127" t="s">
        <v>313</v>
      </c>
      <c r="E88" s="202" t="s">
        <v>317</v>
      </c>
      <c r="F88" s="203"/>
      <c r="G88" s="136"/>
      <c r="H88" s="87"/>
      <c r="I88" s="87"/>
      <c r="J88" s="87"/>
      <c r="K88" s="87"/>
    </row>
    <row r="89" spans="1:11" s="30" customFormat="1" ht="15.6">
      <c r="A89" s="87"/>
      <c r="B89" s="229"/>
      <c r="C89" s="130" t="s">
        <v>318</v>
      </c>
      <c r="D89" s="286"/>
      <c r="E89" s="132" t="s">
        <v>118</v>
      </c>
      <c r="F89" s="137">
        <v>-1</v>
      </c>
      <c r="G89" s="134">
        <f>D89*F89</f>
        <v>0</v>
      </c>
      <c r="H89" s="87"/>
      <c r="I89" s="87"/>
      <c r="J89" s="87"/>
      <c r="K89" s="87"/>
    </row>
    <row r="90" spans="1:11" s="30" customFormat="1" ht="26.4" hidden="1">
      <c r="A90" s="87"/>
      <c r="B90" s="229"/>
      <c r="C90" s="130" t="s">
        <v>143</v>
      </c>
      <c r="D90" s="286"/>
      <c r="E90" s="132"/>
      <c r="F90" s="137"/>
      <c r="G90" s="134"/>
      <c r="H90" s="87"/>
      <c r="I90" s="87"/>
      <c r="J90" s="87"/>
      <c r="K90" s="87"/>
    </row>
    <row r="91" spans="1:11" s="30" customFormat="1" hidden="1">
      <c r="A91" s="87"/>
      <c r="B91" s="229"/>
      <c r="C91" s="130" t="s">
        <v>144</v>
      </c>
      <c r="D91" s="286"/>
      <c r="E91" s="132"/>
      <c r="F91" s="137"/>
      <c r="G91" s="134"/>
      <c r="H91" s="87"/>
      <c r="I91" s="87"/>
      <c r="J91" s="87"/>
      <c r="K91" s="87"/>
    </row>
    <row r="92" spans="1:11" s="30" customFormat="1" ht="16.2" thickBot="1">
      <c r="A92" s="87"/>
      <c r="B92" s="229"/>
      <c r="C92" s="130" t="s">
        <v>319</v>
      </c>
      <c r="D92" s="286"/>
      <c r="E92" s="132" t="s">
        <v>118</v>
      </c>
      <c r="F92" s="133">
        <v>0.5</v>
      </c>
      <c r="G92" s="134">
        <f>D92*F92</f>
        <v>0</v>
      </c>
      <c r="H92" s="87"/>
      <c r="I92" s="87"/>
      <c r="J92" s="87"/>
      <c r="K92" s="87"/>
    </row>
    <row r="93" spans="1:11" s="30" customFormat="1" ht="31.5" customHeight="1">
      <c r="A93" s="87"/>
      <c r="B93" s="229"/>
      <c r="C93" s="143"/>
      <c r="D93" s="209" t="s">
        <v>302</v>
      </c>
      <c r="E93" s="210"/>
      <c r="F93" s="144"/>
      <c r="G93" s="145">
        <f>SUM(G62:G92)*47500*D16</f>
        <v>0</v>
      </c>
      <c r="H93" s="87"/>
      <c r="I93" s="87"/>
      <c r="J93" s="87"/>
      <c r="K93" s="87"/>
    </row>
    <row r="94" spans="1:11" s="30" customFormat="1" ht="226.8">
      <c r="A94" s="87"/>
      <c r="B94" s="229"/>
      <c r="C94" s="146" t="s">
        <v>320</v>
      </c>
      <c r="D94" s="204" t="s">
        <v>321</v>
      </c>
      <c r="E94" s="205"/>
      <c r="F94" s="133"/>
      <c r="G94" s="147">
        <v>100</v>
      </c>
      <c r="H94" s="87"/>
      <c r="I94" s="87"/>
      <c r="J94" s="87"/>
      <c r="K94" s="87"/>
    </row>
    <row r="95" spans="1:11" s="30" customFormat="1" ht="13.8" thickBot="1">
      <c r="A95" s="87"/>
      <c r="B95" s="229"/>
      <c r="C95" s="149"/>
      <c r="D95" s="226" t="s">
        <v>145</v>
      </c>
      <c r="E95" s="227"/>
      <c r="F95" s="132"/>
      <c r="G95" s="150">
        <f>-G93*G94/1000</f>
        <v>0</v>
      </c>
      <c r="H95" s="87"/>
      <c r="I95" s="87"/>
      <c r="J95" s="87"/>
      <c r="K95" s="87"/>
    </row>
    <row r="96" spans="1:11" s="77" customFormat="1">
      <c r="A96" s="95"/>
      <c r="B96" s="96"/>
      <c r="C96" s="96" t="s">
        <v>77</v>
      </c>
      <c r="D96" s="98"/>
      <c r="E96" s="151" t="s">
        <v>292</v>
      </c>
      <c r="F96" s="98"/>
      <c r="G96" s="153">
        <f>G95/47500</f>
        <v>0</v>
      </c>
      <c r="H96" s="86"/>
      <c r="I96" s="86"/>
      <c r="J96" s="86"/>
      <c r="K96" s="86"/>
    </row>
    <row r="97" spans="1:11" s="77" customFormat="1">
      <c r="A97" s="95"/>
      <c r="B97" s="96"/>
      <c r="C97" s="96"/>
      <c r="D97" s="98"/>
      <c r="E97" s="98"/>
      <c r="F97" s="98"/>
      <c r="G97" s="99"/>
      <c r="H97" s="86"/>
      <c r="I97" s="86"/>
      <c r="J97" s="86"/>
      <c r="K97" s="86"/>
    </row>
    <row r="98" spans="1:11" s="77" customFormat="1">
      <c r="A98" s="214" t="s">
        <v>285</v>
      </c>
      <c r="B98" s="215"/>
      <c r="C98" s="215"/>
      <c r="D98" s="93"/>
      <c r="E98" s="93"/>
      <c r="F98" s="93"/>
      <c r="G98" s="94"/>
      <c r="H98" s="86"/>
      <c r="I98" s="86"/>
      <c r="J98" s="86"/>
      <c r="K98" s="86"/>
    </row>
    <row r="99" spans="1:11" ht="26.4">
      <c r="A99" s="154" t="s">
        <v>4</v>
      </c>
      <c r="B99" s="155" t="s">
        <v>31</v>
      </c>
      <c r="C99" s="156" t="s">
        <v>32</v>
      </c>
      <c r="D99" s="155" t="s">
        <v>38</v>
      </c>
      <c r="E99" s="155" t="s">
        <v>34</v>
      </c>
      <c r="F99" s="155" t="s">
        <v>35</v>
      </c>
      <c r="G99" s="157" t="s">
        <v>36</v>
      </c>
      <c r="H99" s="83"/>
      <c r="I99" s="83"/>
      <c r="J99" s="83"/>
      <c r="K99" s="83"/>
    </row>
    <row r="100" spans="1:11" ht="52.8">
      <c r="A100" s="158" t="s">
        <v>41</v>
      </c>
      <c r="B100" s="158" t="s">
        <v>37</v>
      </c>
      <c r="C100" s="159" t="s">
        <v>349</v>
      </c>
      <c r="D100" s="285" t="s">
        <v>39</v>
      </c>
      <c r="E100" s="160">
        <v>-200000</v>
      </c>
      <c r="F100" s="160">
        <f>E100*(VLOOKUP(D100,D102:E108,2,FALSE))</f>
        <v>0</v>
      </c>
      <c r="G100" s="161" t="s">
        <v>290</v>
      </c>
      <c r="H100" s="83"/>
      <c r="I100" s="83"/>
      <c r="J100" s="83"/>
      <c r="K100" s="83"/>
    </row>
    <row r="101" spans="1:11" ht="2.25" customHeight="1">
      <c r="A101" s="83"/>
      <c r="B101" s="83"/>
      <c r="C101" s="162"/>
      <c r="D101" s="163"/>
      <c r="E101" s="164"/>
      <c r="F101" s="164"/>
      <c r="G101" s="164"/>
      <c r="H101" s="83"/>
      <c r="I101" s="83"/>
      <c r="J101" s="83"/>
      <c r="K101" s="83"/>
    </row>
    <row r="102" spans="1:11" hidden="1">
      <c r="A102" s="83"/>
      <c r="B102" s="83"/>
      <c r="C102" s="162"/>
      <c r="D102" s="165" t="s">
        <v>39</v>
      </c>
      <c r="E102" s="164">
        <v>0</v>
      </c>
      <c r="F102" s="164"/>
      <c r="G102" s="164"/>
      <c r="H102" s="83"/>
      <c r="I102" s="83"/>
      <c r="J102" s="83"/>
      <c r="K102" s="83"/>
    </row>
    <row r="103" spans="1:11" hidden="1">
      <c r="A103" s="83"/>
      <c r="B103" s="83"/>
      <c r="C103" s="162"/>
      <c r="D103" s="166" t="s">
        <v>40</v>
      </c>
      <c r="E103" s="164">
        <v>0</v>
      </c>
      <c r="F103" s="164"/>
      <c r="G103" s="164"/>
      <c r="H103" s="83"/>
      <c r="I103" s="83"/>
      <c r="J103" s="83"/>
      <c r="K103" s="83"/>
    </row>
    <row r="104" spans="1:11" hidden="1">
      <c r="A104" s="83"/>
      <c r="B104" s="83"/>
      <c r="C104" s="162"/>
      <c r="D104" s="165" t="s">
        <v>289</v>
      </c>
      <c r="E104" s="164">
        <v>0.33</v>
      </c>
      <c r="F104" s="164"/>
      <c r="G104" s="164"/>
      <c r="H104" s="83"/>
      <c r="I104" s="83"/>
      <c r="J104" s="83"/>
      <c r="K104" s="83"/>
    </row>
    <row r="105" spans="1:11" hidden="1">
      <c r="A105" s="83"/>
      <c r="B105" s="83"/>
      <c r="C105" s="162"/>
      <c r="D105" s="165" t="s">
        <v>147</v>
      </c>
      <c r="E105" s="164">
        <v>0.67</v>
      </c>
      <c r="F105" s="164"/>
      <c r="G105" s="164"/>
      <c r="H105" s="83"/>
      <c r="I105" s="83"/>
      <c r="J105" s="83"/>
      <c r="K105" s="83"/>
    </row>
    <row r="106" spans="1:11" hidden="1">
      <c r="A106" s="83"/>
      <c r="B106" s="83"/>
      <c r="C106" s="162"/>
      <c r="D106" s="165" t="s">
        <v>69</v>
      </c>
      <c r="E106" s="164">
        <v>1</v>
      </c>
      <c r="F106" s="164"/>
      <c r="G106" s="164"/>
      <c r="H106" s="83"/>
      <c r="I106" s="83"/>
      <c r="J106" s="83"/>
      <c r="K106" s="83"/>
    </row>
    <row r="107" spans="1:11" hidden="1">
      <c r="A107" s="83"/>
      <c r="B107" s="83"/>
      <c r="C107" s="162"/>
      <c r="D107" s="165"/>
      <c r="E107" s="164"/>
      <c r="F107" s="164"/>
      <c r="G107" s="164"/>
      <c r="H107" s="83"/>
      <c r="I107" s="83"/>
      <c r="J107" s="83"/>
      <c r="K107" s="83"/>
    </row>
    <row r="108" spans="1:11" hidden="1">
      <c r="A108" s="83"/>
      <c r="B108" s="83"/>
      <c r="C108" s="162"/>
      <c r="D108" s="165"/>
      <c r="E108" s="164"/>
      <c r="F108" s="164"/>
      <c r="G108" s="164"/>
      <c r="H108" s="83"/>
      <c r="I108" s="83"/>
      <c r="J108" s="83"/>
      <c r="K108" s="83"/>
    </row>
    <row r="109" spans="1:11" hidden="1">
      <c r="A109" s="83"/>
      <c r="B109" s="83"/>
      <c r="C109" s="162"/>
      <c r="D109" s="163"/>
      <c r="E109" s="164"/>
      <c r="F109" s="164"/>
      <c r="G109" s="164"/>
      <c r="H109" s="83"/>
      <c r="I109" s="83"/>
      <c r="J109" s="83"/>
      <c r="K109" s="83"/>
    </row>
    <row r="110" spans="1:11" ht="2.25" hidden="1" customHeight="1">
      <c r="A110" s="83"/>
      <c r="B110" s="83"/>
      <c r="C110" s="162"/>
      <c r="D110" s="163"/>
      <c r="E110" s="164"/>
      <c r="F110" s="164"/>
      <c r="G110" s="164"/>
      <c r="H110" s="83"/>
      <c r="I110" s="83"/>
      <c r="J110" s="83"/>
      <c r="K110" s="83"/>
    </row>
    <row r="111" spans="1:11" hidden="1">
      <c r="A111" s="83"/>
      <c r="B111" s="83"/>
      <c r="C111" s="162"/>
      <c r="D111" s="165" t="s">
        <v>39</v>
      </c>
      <c r="E111" s="164">
        <v>0</v>
      </c>
      <c r="F111" s="164"/>
      <c r="G111" s="164"/>
      <c r="H111" s="83"/>
      <c r="I111" s="83"/>
      <c r="J111" s="83"/>
      <c r="K111" s="83"/>
    </row>
    <row r="112" spans="1:11" hidden="1">
      <c r="A112" s="83"/>
      <c r="B112" s="83"/>
      <c r="C112" s="162"/>
      <c r="D112" s="166" t="s">
        <v>58</v>
      </c>
      <c r="E112" s="164">
        <v>0</v>
      </c>
      <c r="F112" s="164"/>
      <c r="G112" s="164"/>
      <c r="H112" s="83"/>
      <c r="I112" s="83"/>
      <c r="J112" s="83"/>
      <c r="K112" s="83"/>
    </row>
    <row r="113" spans="1:11" hidden="1">
      <c r="A113" s="83"/>
      <c r="B113" s="83"/>
      <c r="C113" s="162"/>
      <c r="D113" s="165" t="s">
        <v>59</v>
      </c>
      <c r="E113" s="164">
        <v>0.2</v>
      </c>
      <c r="F113" s="164"/>
      <c r="G113" s="164"/>
      <c r="H113" s="83"/>
      <c r="I113" s="83"/>
      <c r="J113" s="83"/>
      <c r="K113" s="83"/>
    </row>
    <row r="114" spans="1:11" hidden="1">
      <c r="A114" s="83"/>
      <c r="B114" s="83"/>
      <c r="C114" s="162"/>
      <c r="D114" s="165" t="s">
        <v>60</v>
      </c>
      <c r="E114" s="164">
        <v>0.4</v>
      </c>
      <c r="F114" s="164"/>
      <c r="G114" s="164"/>
      <c r="H114" s="83"/>
      <c r="I114" s="83"/>
      <c r="J114" s="83"/>
      <c r="K114" s="83"/>
    </row>
    <row r="115" spans="1:11" hidden="1">
      <c r="A115" s="83"/>
      <c r="B115" s="83"/>
      <c r="C115" s="162"/>
      <c r="D115" s="165" t="s">
        <v>61</v>
      </c>
      <c r="E115" s="164">
        <v>0.6</v>
      </c>
      <c r="F115" s="164"/>
      <c r="G115" s="164"/>
      <c r="H115" s="83"/>
      <c r="I115" s="83"/>
      <c r="J115" s="83"/>
      <c r="K115" s="83"/>
    </row>
    <row r="116" spans="1:11" hidden="1">
      <c r="A116" s="83"/>
      <c r="B116" s="83"/>
      <c r="C116" s="162"/>
      <c r="D116" s="165" t="s">
        <v>62</v>
      </c>
      <c r="E116" s="164">
        <v>0.8</v>
      </c>
      <c r="F116" s="164"/>
      <c r="G116" s="164"/>
      <c r="H116" s="83"/>
      <c r="I116" s="83"/>
      <c r="J116" s="83"/>
      <c r="K116" s="83"/>
    </row>
    <row r="117" spans="1:11" hidden="1">
      <c r="A117" s="83"/>
      <c r="B117" s="83"/>
      <c r="C117" s="162"/>
      <c r="D117" s="165" t="s">
        <v>63</v>
      </c>
      <c r="E117" s="164">
        <v>1</v>
      </c>
      <c r="F117" s="164"/>
      <c r="G117" s="164"/>
      <c r="H117" s="83"/>
      <c r="I117" s="83"/>
      <c r="J117" s="83"/>
      <c r="K117" s="83"/>
    </row>
    <row r="118" spans="1:11" ht="2.25" hidden="1" customHeight="1">
      <c r="A118" s="83"/>
      <c r="B118" s="83"/>
      <c r="C118" s="162"/>
      <c r="D118" s="163"/>
      <c r="E118" s="164"/>
      <c r="F118" s="164"/>
      <c r="G118" s="167"/>
      <c r="H118" s="83"/>
      <c r="I118" s="83"/>
      <c r="J118" s="83"/>
      <c r="K118" s="83"/>
    </row>
    <row r="119" spans="1:11" hidden="1">
      <c r="A119" s="83"/>
      <c r="B119" s="83"/>
      <c r="C119" s="162"/>
      <c r="D119" s="163" t="s">
        <v>39</v>
      </c>
      <c r="E119" s="164" t="s">
        <v>42</v>
      </c>
      <c r="F119" s="164">
        <v>0</v>
      </c>
      <c r="G119" s="168" t="e">
        <f>#REF!*((1+0.25)/2)</f>
        <v>#REF!</v>
      </c>
      <c r="H119" s="83"/>
      <c r="I119" s="83"/>
      <c r="J119" s="83"/>
      <c r="K119" s="83"/>
    </row>
    <row r="120" spans="1:11" ht="26.4" hidden="1">
      <c r="A120" s="83"/>
      <c r="B120" s="163" t="s">
        <v>39</v>
      </c>
      <c r="C120" s="83">
        <v>0</v>
      </c>
      <c r="D120" s="163" t="s">
        <v>43</v>
      </c>
      <c r="E120" s="164" t="s">
        <v>44</v>
      </c>
      <c r="F120" s="164">
        <v>0</v>
      </c>
      <c r="G120" s="167"/>
      <c r="H120" s="83"/>
      <c r="I120" s="83"/>
      <c r="J120" s="83"/>
      <c r="K120" s="83"/>
    </row>
    <row r="121" spans="1:11" ht="26.4" hidden="1">
      <c r="A121" s="83"/>
      <c r="B121" s="169" t="s">
        <v>45</v>
      </c>
      <c r="C121" s="83">
        <v>0.25</v>
      </c>
      <c r="D121" s="163" t="s">
        <v>46</v>
      </c>
      <c r="E121" s="164" t="s">
        <v>47</v>
      </c>
      <c r="F121" s="164">
        <v>1</v>
      </c>
      <c r="G121" s="167"/>
      <c r="H121" s="83"/>
      <c r="I121" s="83"/>
      <c r="J121" s="83"/>
      <c r="K121" s="83"/>
    </row>
    <row r="122" spans="1:11" ht="52.8" hidden="1">
      <c r="A122" s="83"/>
      <c r="B122" s="169" t="s">
        <v>48</v>
      </c>
      <c r="C122" s="83">
        <v>0.5</v>
      </c>
      <c r="D122" s="170"/>
      <c r="E122" s="164" t="s">
        <v>49</v>
      </c>
      <c r="F122" s="164">
        <v>0.75</v>
      </c>
      <c r="G122" s="167"/>
      <c r="H122" s="83"/>
      <c r="I122" s="83"/>
      <c r="J122" s="83"/>
      <c r="K122" s="83"/>
    </row>
    <row r="123" spans="1:11" ht="52.8" hidden="1">
      <c r="A123" s="83"/>
      <c r="B123" s="169" t="s">
        <v>50</v>
      </c>
      <c r="C123" s="83">
        <v>0.75</v>
      </c>
      <c r="D123" s="170"/>
      <c r="E123" s="164" t="s">
        <v>51</v>
      </c>
      <c r="F123" s="164">
        <v>0.5</v>
      </c>
      <c r="G123" s="167"/>
      <c r="H123" s="83"/>
      <c r="I123" s="83"/>
      <c r="J123" s="83"/>
      <c r="K123" s="83"/>
    </row>
    <row r="124" spans="1:11" hidden="1">
      <c r="A124" s="83"/>
      <c r="B124" s="169" t="s">
        <v>52</v>
      </c>
      <c r="C124" s="83">
        <v>1</v>
      </c>
      <c r="D124" s="163"/>
      <c r="E124" s="164"/>
      <c r="F124" s="164"/>
      <c r="G124" s="167"/>
      <c r="H124" s="83"/>
      <c r="I124" s="83"/>
      <c r="J124" s="83"/>
      <c r="K124" s="83"/>
    </row>
    <row r="125" spans="1:11" ht="28.5" customHeight="1" thickBot="1">
      <c r="A125" s="83"/>
      <c r="B125" s="169"/>
      <c r="C125" s="83"/>
      <c r="D125" s="163"/>
      <c r="E125" s="171" t="s">
        <v>53</v>
      </c>
      <c r="F125" s="171" t="s">
        <v>35</v>
      </c>
      <c r="G125" s="167"/>
      <c r="H125" s="83"/>
      <c r="I125" s="83"/>
      <c r="J125" s="83"/>
      <c r="K125" s="83"/>
    </row>
    <row r="126" spans="1:11" ht="18" customHeight="1" thickBot="1">
      <c r="A126" s="83"/>
      <c r="B126" s="83"/>
      <c r="C126" s="162"/>
      <c r="D126" s="172"/>
      <c r="E126" s="173" t="s">
        <v>54</v>
      </c>
      <c r="F126" s="174">
        <f>F100+G58+G95+H12*G57+H17*G57</f>
        <v>0</v>
      </c>
      <c r="G126" s="167"/>
      <c r="H126" s="83"/>
      <c r="I126" s="83"/>
      <c r="J126" s="83"/>
      <c r="K126" s="83"/>
    </row>
    <row r="127" spans="1:11">
      <c r="A127" s="83"/>
      <c r="B127" s="83"/>
      <c r="C127" s="162"/>
      <c r="D127" s="163"/>
      <c r="E127" s="164"/>
      <c r="F127" s="164"/>
      <c r="G127" s="167"/>
      <c r="H127" s="83"/>
      <c r="I127" s="83"/>
      <c r="J127" s="83"/>
      <c r="K127" s="83"/>
    </row>
    <row r="128" spans="1:11">
      <c r="A128" s="214" t="s">
        <v>24</v>
      </c>
      <c r="B128" s="215"/>
      <c r="C128" s="215"/>
      <c r="D128" s="175"/>
      <c r="E128" s="175"/>
      <c r="F128" s="175"/>
      <c r="G128" s="176"/>
      <c r="H128" s="83"/>
      <c r="I128" s="83"/>
      <c r="J128" s="83"/>
      <c r="K128" s="83"/>
    </row>
    <row r="129" spans="1:11">
      <c r="A129" s="154"/>
      <c r="B129" s="155"/>
      <c r="C129" s="219" t="s">
        <v>25</v>
      </c>
      <c r="D129" s="219"/>
      <c r="E129" s="219"/>
      <c r="F129" s="219"/>
      <c r="G129" s="220"/>
      <c r="H129" s="83"/>
      <c r="I129" s="83"/>
      <c r="J129" s="83"/>
      <c r="K129" s="83"/>
    </row>
    <row r="130" spans="1:11" ht="28.5" customHeight="1">
      <c r="A130" s="142" t="s">
        <v>26</v>
      </c>
      <c r="B130" s="221" t="s">
        <v>329</v>
      </c>
      <c r="C130" s="222"/>
      <c r="D130" s="222"/>
      <c r="E130" s="222"/>
      <c r="F130" s="222"/>
      <c r="G130" s="223"/>
      <c r="H130" s="83"/>
      <c r="I130" s="83"/>
      <c r="J130" s="83"/>
      <c r="K130" s="83"/>
    </row>
    <row r="131" spans="1:11">
      <c r="A131" s="83"/>
      <c r="B131" s="83"/>
      <c r="C131" s="83"/>
      <c r="D131" s="177"/>
      <c r="E131" s="177"/>
      <c r="F131" s="177"/>
      <c r="G131" s="177"/>
      <c r="H131" s="83"/>
      <c r="I131" s="83"/>
      <c r="J131" s="83"/>
      <c r="K131" s="83"/>
    </row>
    <row r="132" spans="1:11" hidden="1">
      <c r="A132" s="83"/>
      <c r="B132" s="83"/>
      <c r="C132" s="218" t="s">
        <v>81</v>
      </c>
      <c r="D132" s="218"/>
      <c r="E132" s="218"/>
      <c r="F132" s="218"/>
      <c r="G132" s="218"/>
      <c r="H132" s="218"/>
      <c r="I132" s="218"/>
      <c r="J132" s="218"/>
      <c r="K132" s="218"/>
    </row>
    <row r="133" spans="1:11" hidden="1">
      <c r="A133" s="83"/>
      <c r="B133" s="83"/>
      <c r="C133" s="102"/>
      <c r="D133" s="178" t="s">
        <v>82</v>
      </c>
      <c r="E133" s="178" t="s">
        <v>83</v>
      </c>
      <c r="F133" s="179"/>
      <c r="G133" s="102"/>
      <c r="H133" s="102"/>
      <c r="I133" s="102"/>
      <c r="J133" s="102"/>
      <c r="K133" s="102"/>
    </row>
    <row r="134" spans="1:11" hidden="1">
      <c r="A134" s="83"/>
      <c r="B134" s="83"/>
      <c r="C134" s="102"/>
      <c r="D134" s="180" t="s">
        <v>84</v>
      </c>
      <c r="E134" s="181">
        <v>0</v>
      </c>
      <c r="F134" s="179"/>
      <c r="G134" s="102"/>
      <c r="H134" s="102"/>
      <c r="I134" s="102"/>
      <c r="J134" s="102"/>
      <c r="K134" s="102"/>
    </row>
    <row r="135" spans="1:11" hidden="1">
      <c r="A135" s="83"/>
      <c r="B135" s="83"/>
      <c r="C135" s="102"/>
      <c r="D135" s="180" t="s">
        <v>42</v>
      </c>
      <c r="E135" s="181">
        <v>0</v>
      </c>
      <c r="F135" s="179"/>
      <c r="G135" s="102"/>
      <c r="H135" s="102"/>
      <c r="I135" s="102"/>
      <c r="J135" s="102"/>
      <c r="K135" s="102"/>
    </row>
    <row r="136" spans="1:11" hidden="1">
      <c r="A136" s="83"/>
      <c r="B136" s="83"/>
      <c r="C136" s="102"/>
      <c r="D136" s="182" t="s">
        <v>85</v>
      </c>
      <c r="E136" s="180">
        <v>256</v>
      </c>
      <c r="F136" s="101"/>
      <c r="G136" s="102"/>
      <c r="H136" s="102"/>
      <c r="I136" s="102"/>
      <c r="J136" s="102"/>
      <c r="K136" s="102"/>
    </row>
    <row r="137" spans="1:11" hidden="1">
      <c r="A137" s="83"/>
      <c r="B137" s="83"/>
      <c r="C137" s="102"/>
      <c r="D137" s="183" t="s">
        <v>79</v>
      </c>
      <c r="E137" s="180">
        <v>88</v>
      </c>
      <c r="F137" s="184"/>
      <c r="G137" s="102"/>
      <c r="H137" s="102"/>
      <c r="I137" s="102"/>
      <c r="J137" s="102"/>
      <c r="K137" s="102"/>
    </row>
    <row r="138" spans="1:11" hidden="1">
      <c r="A138" s="83"/>
      <c r="B138" s="83"/>
      <c r="C138" s="102"/>
      <c r="D138" s="183" t="s">
        <v>86</v>
      </c>
      <c r="E138" s="180">
        <v>121</v>
      </c>
      <c r="F138" s="184"/>
      <c r="G138" s="102"/>
      <c r="H138" s="102"/>
      <c r="I138" s="102"/>
      <c r="J138" s="102"/>
      <c r="K138" s="102"/>
    </row>
    <row r="139" spans="1:11" hidden="1">
      <c r="A139" s="83"/>
      <c r="B139" s="83"/>
      <c r="C139" s="102"/>
      <c r="D139" s="183" t="s">
        <v>87</v>
      </c>
      <c r="E139" s="180">
        <v>12</v>
      </c>
      <c r="F139" s="184"/>
      <c r="G139" s="102"/>
      <c r="H139" s="102"/>
      <c r="I139" s="102"/>
      <c r="J139" s="102"/>
      <c r="K139" s="102"/>
    </row>
    <row r="140" spans="1:11" hidden="1">
      <c r="A140" s="83"/>
      <c r="B140" s="83"/>
      <c r="C140" s="102"/>
      <c r="D140" s="183" t="s">
        <v>88</v>
      </c>
      <c r="E140" s="180">
        <v>22</v>
      </c>
      <c r="F140" s="184"/>
      <c r="G140" s="102"/>
      <c r="H140" s="102"/>
      <c r="I140" s="102"/>
      <c r="J140" s="102"/>
      <c r="K140" s="102"/>
    </row>
    <row r="141" spans="1:11" hidden="1">
      <c r="A141" s="83"/>
      <c r="B141" s="83"/>
      <c r="C141" s="102"/>
      <c r="D141" s="183" t="s">
        <v>89</v>
      </c>
      <c r="E141" s="180">
        <v>24</v>
      </c>
      <c r="F141" s="184"/>
      <c r="G141" s="102"/>
      <c r="H141" s="102"/>
      <c r="I141" s="102"/>
      <c r="J141" s="102"/>
      <c r="K141" s="102"/>
    </row>
    <row r="142" spans="1:11" ht="26.4" hidden="1">
      <c r="A142" s="83"/>
      <c r="B142" s="83"/>
      <c r="C142" s="102"/>
      <c r="D142" s="183" t="s">
        <v>90</v>
      </c>
      <c r="E142" s="180">
        <v>32</v>
      </c>
      <c r="F142" s="184"/>
      <c r="G142" s="102"/>
      <c r="H142" s="102"/>
      <c r="I142" s="102"/>
      <c r="J142" s="102"/>
      <c r="K142" s="102"/>
    </row>
    <row r="143" spans="1:11" hidden="1">
      <c r="A143" s="83"/>
      <c r="B143" s="83"/>
      <c r="C143" s="102"/>
      <c r="D143" s="185"/>
      <c r="E143" s="185"/>
      <c r="F143" s="184"/>
      <c r="G143" s="102"/>
      <c r="H143" s="102"/>
      <c r="I143" s="102"/>
      <c r="J143" s="102"/>
      <c r="K143" s="102"/>
    </row>
    <row r="144" spans="1:11" hidden="1">
      <c r="A144" s="83"/>
      <c r="B144" s="83"/>
      <c r="C144" s="102"/>
      <c r="D144" s="178" t="s">
        <v>91</v>
      </c>
      <c r="E144" s="178" t="s">
        <v>92</v>
      </c>
      <c r="F144" s="186" t="s">
        <v>93</v>
      </c>
      <c r="G144" s="102"/>
      <c r="H144" s="102"/>
      <c r="I144" s="102"/>
      <c r="J144" s="102"/>
      <c r="K144" s="102"/>
    </row>
    <row r="145" spans="1:11" hidden="1">
      <c r="A145" s="83"/>
      <c r="B145" s="83"/>
      <c r="C145" s="102"/>
      <c r="D145" s="180" t="s">
        <v>94</v>
      </c>
      <c r="E145" s="181">
        <v>0</v>
      </c>
      <c r="F145" s="187">
        <v>0</v>
      </c>
      <c r="G145" s="102"/>
      <c r="H145" s="102"/>
      <c r="I145" s="102"/>
      <c r="J145" s="102"/>
      <c r="K145" s="102"/>
    </row>
    <row r="146" spans="1:11" hidden="1">
      <c r="A146" s="83"/>
      <c r="B146" s="83"/>
      <c r="C146" s="102"/>
      <c r="D146" s="180" t="s">
        <v>42</v>
      </c>
      <c r="E146" s="181">
        <v>0</v>
      </c>
      <c r="F146" s="187">
        <v>0</v>
      </c>
      <c r="G146" s="102"/>
      <c r="H146" s="102"/>
      <c r="I146" s="102"/>
      <c r="J146" s="102"/>
      <c r="K146" s="102"/>
    </row>
    <row r="147" spans="1:11" hidden="1">
      <c r="A147" s="83"/>
      <c r="B147" s="83"/>
      <c r="C147" s="102"/>
      <c r="D147" s="182" t="s">
        <v>95</v>
      </c>
      <c r="E147" s="181">
        <v>1</v>
      </c>
      <c r="F147" s="187">
        <v>1</v>
      </c>
      <c r="G147" s="102"/>
      <c r="H147" s="102"/>
      <c r="I147" s="102"/>
      <c r="J147" s="102"/>
      <c r="K147" s="102"/>
    </row>
    <row r="148" spans="1:11" hidden="1">
      <c r="A148" s="83"/>
      <c r="B148" s="83"/>
      <c r="C148" s="102"/>
      <c r="D148" s="182" t="s">
        <v>96</v>
      </c>
      <c r="E148" s="181">
        <v>0.94</v>
      </c>
      <c r="F148" s="187">
        <v>0.97</v>
      </c>
      <c r="G148" s="102"/>
      <c r="H148" s="102"/>
      <c r="I148" s="102"/>
      <c r="J148" s="102"/>
      <c r="K148" s="102"/>
    </row>
    <row r="149" spans="1:11" ht="26.4" hidden="1">
      <c r="A149" s="83"/>
      <c r="B149" s="83"/>
      <c r="C149" s="102"/>
      <c r="D149" s="182" t="s">
        <v>97</v>
      </c>
      <c r="E149" s="181">
        <v>0.16</v>
      </c>
      <c r="F149" s="187">
        <v>0.16</v>
      </c>
      <c r="G149" s="102"/>
      <c r="H149" s="102"/>
      <c r="I149" s="102"/>
      <c r="J149" s="102"/>
      <c r="K149" s="102"/>
    </row>
    <row r="150" spans="1:11" hidden="1">
      <c r="A150" s="83"/>
      <c r="B150" s="83"/>
      <c r="C150" s="102"/>
      <c r="D150" s="182" t="s">
        <v>98</v>
      </c>
      <c r="E150" s="181">
        <v>0.11</v>
      </c>
      <c r="F150" s="187">
        <v>0.11</v>
      </c>
      <c r="G150" s="102"/>
      <c r="H150" s="102"/>
      <c r="I150" s="102"/>
      <c r="J150" s="102"/>
      <c r="K150" s="102"/>
    </row>
    <row r="151" spans="1:11" hidden="1">
      <c r="A151" s="83"/>
      <c r="B151" s="83"/>
      <c r="C151" s="102"/>
      <c r="D151" s="182" t="s">
        <v>80</v>
      </c>
      <c r="E151" s="181">
        <v>0.84</v>
      </c>
      <c r="F151" s="188"/>
      <c r="G151" s="102"/>
      <c r="H151" s="102"/>
      <c r="I151" s="102"/>
      <c r="J151" s="102"/>
      <c r="K151" s="102"/>
    </row>
    <row r="152" spans="1:11" hidden="1">
      <c r="A152" s="83"/>
      <c r="B152" s="83"/>
      <c r="C152" s="102"/>
      <c r="D152" s="182" t="s">
        <v>99</v>
      </c>
      <c r="E152" s="181">
        <v>0.34</v>
      </c>
      <c r="F152" s="188"/>
      <c r="G152" s="102"/>
      <c r="H152" s="102"/>
      <c r="I152" s="102"/>
      <c r="J152" s="102"/>
      <c r="K152" s="102"/>
    </row>
    <row r="153" spans="1:11" hidden="1">
      <c r="A153" s="83"/>
      <c r="B153" s="83"/>
      <c r="C153" s="102"/>
      <c r="D153" s="182" t="s">
        <v>100</v>
      </c>
      <c r="E153" s="181">
        <v>0.91</v>
      </c>
      <c r="F153" s="187">
        <v>0.91</v>
      </c>
      <c r="G153" s="102"/>
      <c r="H153" s="102"/>
      <c r="I153" s="102"/>
      <c r="J153" s="102"/>
      <c r="K153" s="102"/>
    </row>
    <row r="154" spans="1:11" hidden="1">
      <c r="A154" s="83"/>
      <c r="B154" s="83"/>
      <c r="C154" s="102"/>
      <c r="D154" s="182" t="s">
        <v>101</v>
      </c>
      <c r="E154" s="181">
        <v>0.36</v>
      </c>
      <c r="F154" s="187">
        <v>0.36</v>
      </c>
      <c r="G154" s="102"/>
      <c r="H154" s="102"/>
      <c r="I154" s="102"/>
      <c r="J154" s="102"/>
      <c r="K154" s="102"/>
    </row>
    <row r="155" spans="1:11" hidden="1">
      <c r="A155" s="83"/>
      <c r="B155" s="83"/>
      <c r="C155" s="102"/>
      <c r="D155" s="182" t="s">
        <v>102</v>
      </c>
      <c r="E155" s="181">
        <v>0.71</v>
      </c>
      <c r="F155" s="187">
        <v>0.7</v>
      </c>
      <c r="G155" s="102"/>
      <c r="H155" s="102"/>
      <c r="I155" s="102"/>
      <c r="J155" s="102"/>
      <c r="K155" s="102"/>
    </row>
    <row r="156" spans="1:11" hidden="1">
      <c r="A156" s="83"/>
      <c r="B156" s="83"/>
      <c r="C156" s="102"/>
      <c r="D156" s="182" t="s">
        <v>103</v>
      </c>
      <c r="E156" s="181">
        <v>0.81</v>
      </c>
      <c r="F156" s="187">
        <v>0.8</v>
      </c>
      <c r="G156" s="102"/>
      <c r="H156" s="102"/>
      <c r="I156" s="102"/>
      <c r="J156" s="102"/>
      <c r="K156" s="102"/>
    </row>
    <row r="157" spans="1:11" hidden="1">
      <c r="A157" s="83"/>
      <c r="B157" s="83"/>
      <c r="C157" s="102"/>
      <c r="D157" s="182" t="s">
        <v>104</v>
      </c>
      <c r="E157" s="189">
        <v>1</v>
      </c>
      <c r="F157" s="187"/>
      <c r="G157" s="102"/>
      <c r="H157" s="102"/>
      <c r="I157" s="102"/>
      <c r="J157" s="102"/>
      <c r="K157" s="102"/>
    </row>
    <row r="158" spans="1:11" hidden="1">
      <c r="A158" s="83"/>
      <c r="B158" s="83"/>
      <c r="C158" s="102"/>
      <c r="D158" s="182" t="s">
        <v>105</v>
      </c>
      <c r="E158" s="189">
        <v>1</v>
      </c>
      <c r="F158" s="187"/>
      <c r="G158" s="102"/>
      <c r="H158" s="102"/>
      <c r="I158" s="102"/>
      <c r="J158" s="102"/>
      <c r="K158" s="102"/>
    </row>
    <row r="159" spans="1:11">
      <c r="A159" s="83"/>
      <c r="B159" s="83"/>
      <c r="C159" s="102"/>
      <c r="D159" s="102"/>
      <c r="E159" s="102"/>
      <c r="F159" s="102"/>
      <c r="G159" s="102"/>
      <c r="H159" s="102"/>
      <c r="I159" s="102"/>
      <c r="J159" s="102"/>
      <c r="K159" s="102"/>
    </row>
  </sheetData>
  <sheetProtection algorithmName="SHA-512" hashValue="/BT8HDzAmz0E+TKi53LkByxaidtiJyUTyTxmrjcaKH1QDDDxUPbcAv02xAVnntImzJINJjga62+ObROzogzaiA==" saltValue="KnIGT4gw7TQool0OK2umog==" spinCount="100000" sheet="1" objects="1" scenarios="1"/>
  <protectedRanges>
    <protectedRange sqref="F4:F8 D4:D8" name="gegevens_1_2_1"/>
  </protectedRanges>
  <mergeCells count="40">
    <mergeCell ref="D94:E94"/>
    <mergeCell ref="A16:B19"/>
    <mergeCell ref="D7:G7"/>
    <mergeCell ref="A3:G3"/>
    <mergeCell ref="A4:C4"/>
    <mergeCell ref="A5:C5"/>
    <mergeCell ref="A7:C7"/>
    <mergeCell ref="A11:B14"/>
    <mergeCell ref="C132:K132"/>
    <mergeCell ref="A21:C21"/>
    <mergeCell ref="A128:C128"/>
    <mergeCell ref="C129:G129"/>
    <mergeCell ref="B130:G130"/>
    <mergeCell ref="A98:C98"/>
    <mergeCell ref="A23:C23"/>
    <mergeCell ref="D58:E58"/>
    <mergeCell ref="A60:C60"/>
    <mergeCell ref="B61:B95"/>
    <mergeCell ref="E61:F61"/>
    <mergeCell ref="E65:F65"/>
    <mergeCell ref="E68:F68"/>
    <mergeCell ref="E88:F88"/>
    <mergeCell ref="D93:E93"/>
    <mergeCell ref="D95:E95"/>
    <mergeCell ref="A1:G1"/>
    <mergeCell ref="A2:C2"/>
    <mergeCell ref="D22:E22"/>
    <mergeCell ref="E51:F51"/>
    <mergeCell ref="D57:E57"/>
    <mergeCell ref="A6:C6"/>
    <mergeCell ref="D4:G4"/>
    <mergeCell ref="D5:G5"/>
    <mergeCell ref="D6:G6"/>
    <mergeCell ref="D56:E56"/>
    <mergeCell ref="B24:B58"/>
    <mergeCell ref="E24:F24"/>
    <mergeCell ref="E28:F28"/>
    <mergeCell ref="E31:F31"/>
    <mergeCell ref="A9:C9"/>
    <mergeCell ref="A22:B22"/>
  </mergeCells>
  <phoneticPr fontId="4" type="noConversion"/>
  <dataValidations count="6">
    <dataValidation operator="lessThanOrEqual" allowBlank="1" showInputMessage="1" showErrorMessage="1" sqref="C129 B120:B125 C126:C127 B130 D99 D101:D109 E99:G109 C99:C119 D110:G127" xr:uid="{1C09DE1C-5477-467F-BE3D-81439B1EF33C}"/>
    <dataValidation type="list" operator="lessThanOrEqual" allowBlank="1" showInputMessage="1" showErrorMessage="1" sqref="D100" xr:uid="{6E658FA3-4A2D-47A6-B72D-93E6A5A7E861}">
      <formula1>$D$102:$D$108</formula1>
    </dataValidation>
    <dataValidation operator="lessThan" allowBlank="1" showInputMessage="1" showErrorMessage="1" sqref="D11 D16" xr:uid="{CA144490-B93C-412B-A884-68F679128EB4}"/>
    <dataValidation type="whole" operator="lessThan" allowBlank="1" showInputMessage="1" showErrorMessage="1" sqref="D17 D12" xr:uid="{2B0EEDAA-A4D6-46C1-91E4-4F4650AC2805}">
      <formula1>1000</formula1>
    </dataValidation>
    <dataValidation type="list" allowBlank="1" showInputMessage="1" showErrorMessage="1" sqref="D13 D18" xr:uid="{3E511737-3427-48B5-ADC7-7ACBC2FFBDDD}">
      <formula1>$D$134:$D$142</formula1>
    </dataValidation>
    <dataValidation type="list" allowBlank="1" showInputMessage="1" showErrorMessage="1" sqref="D19 D14" xr:uid="{6B1ECD53-7AA0-441C-974A-FC6F754B114D}">
      <formula1>$D$145:$D$158</formula1>
    </dataValidation>
  </dataValidations>
  <pageMargins left="0.7" right="0.7" top="0.75" bottom="0.75" header="0.3" footer="0.3"/>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I46"/>
  <sheetViews>
    <sheetView showGridLines="0" view="pageBreakPreview" zoomScale="80" zoomScaleNormal="100" zoomScaleSheetLayoutView="80" workbookViewId="0">
      <selection activeCell="J30" sqref="J30"/>
    </sheetView>
  </sheetViews>
  <sheetFormatPr defaultColWidth="9.109375" defaultRowHeight="13.2"/>
  <cols>
    <col min="1" max="1" width="15.6640625" style="76" customWidth="1"/>
    <col min="2" max="2" width="43.33203125" style="76" customWidth="1"/>
    <col min="3" max="4" width="20.6640625" style="79" customWidth="1"/>
    <col min="5" max="6" width="30.6640625" style="79" customWidth="1"/>
    <col min="7" max="7" width="22.5546875" style="79" customWidth="1"/>
    <col min="8" max="8" width="22.5546875" style="76" hidden="1" customWidth="1"/>
    <col min="9" max="9" width="22.5546875" style="76" customWidth="1"/>
    <col min="10" max="16384" width="9.109375" style="76"/>
  </cols>
  <sheetData>
    <row r="1" spans="1:9" ht="36" customHeight="1">
      <c r="A1" s="195" t="s">
        <v>279</v>
      </c>
      <c r="B1" s="196"/>
      <c r="C1" s="196"/>
      <c r="D1" s="196"/>
      <c r="E1" s="196"/>
      <c r="F1" s="196"/>
      <c r="G1" s="197"/>
      <c r="H1" s="83"/>
      <c r="I1" s="83"/>
    </row>
    <row r="2" spans="1:9" s="30" customFormat="1" ht="15" customHeight="1" thickBot="1">
      <c r="A2" s="236" t="s">
        <v>153</v>
      </c>
      <c r="B2" s="237"/>
      <c r="C2" s="237"/>
      <c r="D2" s="237"/>
      <c r="E2" s="237"/>
      <c r="F2" s="237"/>
      <c r="G2" s="237"/>
      <c r="H2" s="87"/>
      <c r="I2" s="87"/>
    </row>
    <row r="3" spans="1:9" s="30" customFormat="1" ht="15" customHeight="1">
      <c r="A3" s="238" t="s">
        <v>154</v>
      </c>
      <c r="B3" s="239"/>
      <c r="C3" s="240"/>
      <c r="D3" s="253" t="s">
        <v>155</v>
      </c>
      <c r="E3" s="253"/>
      <c r="F3" s="253"/>
      <c r="G3" s="254"/>
      <c r="H3" s="291"/>
      <c r="I3" s="291"/>
    </row>
    <row r="4" spans="1:9" s="30" customFormat="1" ht="15" customHeight="1">
      <c r="A4" s="206" t="s">
        <v>156</v>
      </c>
      <c r="B4" s="207"/>
      <c r="C4" s="208"/>
      <c r="D4" s="246" t="s">
        <v>157</v>
      </c>
      <c r="E4" s="246"/>
      <c r="F4" s="246"/>
      <c r="G4" s="247"/>
      <c r="H4" s="292"/>
      <c r="I4" s="292"/>
    </row>
    <row r="5" spans="1:9" s="30" customFormat="1" ht="15" customHeight="1">
      <c r="A5" s="206" t="s">
        <v>158</v>
      </c>
      <c r="B5" s="207"/>
      <c r="C5" s="208"/>
      <c r="D5" s="246" t="s">
        <v>159</v>
      </c>
      <c r="E5" s="246"/>
      <c r="F5" s="246"/>
      <c r="G5" s="247"/>
      <c r="H5" s="292"/>
      <c r="I5" s="292"/>
    </row>
    <row r="6" spans="1:9" s="30" customFormat="1" ht="15" customHeight="1" thickBot="1">
      <c r="A6" s="241" t="s">
        <v>160</v>
      </c>
      <c r="B6" s="242"/>
      <c r="C6" s="243"/>
      <c r="D6" s="248" t="s">
        <v>161</v>
      </c>
      <c r="E6" s="248"/>
      <c r="F6" s="248"/>
      <c r="G6" s="249"/>
      <c r="H6" s="292"/>
      <c r="I6" s="292"/>
    </row>
    <row r="7" spans="1:9" s="77" customFormat="1" ht="15" customHeight="1">
      <c r="A7" s="198" t="s">
        <v>324</v>
      </c>
      <c r="B7" s="199"/>
      <c r="C7" s="84"/>
      <c r="D7" s="84"/>
      <c r="E7" s="84"/>
      <c r="F7" s="84"/>
      <c r="G7" s="85"/>
      <c r="H7" s="86"/>
      <c r="I7" s="86"/>
    </row>
    <row r="8" spans="1:9" ht="15" customHeight="1">
      <c r="A8" s="293" t="s">
        <v>70</v>
      </c>
      <c r="B8" s="294" t="s">
        <v>5</v>
      </c>
      <c r="C8" s="295" t="s">
        <v>6</v>
      </c>
      <c r="D8" s="295"/>
      <c r="E8" s="295" t="s">
        <v>296</v>
      </c>
      <c r="F8" s="295" t="s">
        <v>297</v>
      </c>
      <c r="G8" s="296" t="s">
        <v>332</v>
      </c>
      <c r="H8" s="297"/>
      <c r="I8" s="298"/>
    </row>
    <row r="9" spans="1:9" ht="15" customHeight="1">
      <c r="A9" s="158" t="s">
        <v>8</v>
      </c>
      <c r="B9" s="299" t="s">
        <v>163</v>
      </c>
      <c r="C9" s="158" t="s">
        <v>9</v>
      </c>
      <c r="D9" s="299"/>
      <c r="E9" s="33"/>
      <c r="F9" s="300">
        <v>47500</v>
      </c>
      <c r="G9" s="301">
        <f>F9*E9</f>
        <v>0</v>
      </c>
      <c r="H9" s="302"/>
      <c r="I9" s="298"/>
    </row>
    <row r="10" spans="1:9" ht="15" customHeight="1">
      <c r="A10" s="83"/>
      <c r="B10" s="83"/>
      <c r="C10" s="177"/>
      <c r="D10" s="177"/>
      <c r="E10" s="177"/>
      <c r="F10" s="177"/>
      <c r="G10" s="177"/>
      <c r="H10" s="302"/>
      <c r="I10" s="298"/>
    </row>
    <row r="11" spans="1:9" s="77" customFormat="1" ht="15" customHeight="1">
      <c r="A11" s="303" t="s">
        <v>10</v>
      </c>
      <c r="B11" s="304"/>
      <c r="C11" s="305"/>
      <c r="D11" s="305"/>
      <c r="E11" s="305"/>
      <c r="F11" s="305"/>
      <c r="G11" s="306"/>
      <c r="H11" s="307"/>
      <c r="I11" s="308"/>
    </row>
    <row r="12" spans="1:9" ht="30" hidden="1" customHeight="1">
      <c r="A12" s="309" t="s">
        <v>4</v>
      </c>
      <c r="B12" s="310" t="s">
        <v>5</v>
      </c>
      <c r="C12" s="311" t="s">
        <v>6</v>
      </c>
      <c r="D12" s="312" t="s">
        <v>298</v>
      </c>
      <c r="E12" s="312"/>
      <c r="F12" s="311" t="s">
        <v>297</v>
      </c>
      <c r="G12" s="313" t="s">
        <v>7</v>
      </c>
      <c r="H12" s="302"/>
      <c r="I12" s="298"/>
    </row>
    <row r="13" spans="1:9" s="78" customFormat="1" ht="15" customHeight="1">
      <c r="A13" s="314" t="s">
        <v>342</v>
      </c>
      <c r="B13" s="314"/>
      <c r="C13" s="314"/>
      <c r="D13" s="314"/>
      <c r="E13" s="314"/>
      <c r="F13" s="314"/>
      <c r="G13" s="314"/>
      <c r="H13" s="102"/>
      <c r="I13" s="102"/>
    </row>
    <row r="14" spans="1:9" s="78" customFormat="1" ht="30" customHeight="1">
      <c r="A14" s="293" t="s">
        <v>70</v>
      </c>
      <c r="B14" s="294" t="s">
        <v>5</v>
      </c>
      <c r="C14" s="293" t="s">
        <v>6</v>
      </c>
      <c r="D14" s="315" t="s">
        <v>335</v>
      </c>
      <c r="E14" s="316"/>
      <c r="F14" s="293" t="s">
        <v>334</v>
      </c>
      <c r="G14" s="293" t="s">
        <v>333</v>
      </c>
      <c r="H14" s="293" t="s">
        <v>74</v>
      </c>
      <c r="I14" s="102"/>
    </row>
    <row r="15" spans="1:9" ht="15" customHeight="1">
      <c r="A15" s="158" t="s">
        <v>11</v>
      </c>
      <c r="B15" s="317" t="s">
        <v>326</v>
      </c>
      <c r="C15" s="318" t="s">
        <v>9</v>
      </c>
      <c r="D15" s="244"/>
      <c r="E15" s="245"/>
      <c r="F15" s="319">
        <f>47500*'2. Kwaliteit Perceel 1'!D11</f>
        <v>0</v>
      </c>
      <c r="G15" s="320">
        <f>(D15+E16)*F15</f>
        <v>0</v>
      </c>
      <c r="H15" s="321">
        <v>1</v>
      </c>
      <c r="I15" s="298"/>
    </row>
    <row r="16" spans="1:9" s="78" customFormat="1" ht="15" customHeight="1">
      <c r="A16" s="158" t="s">
        <v>12</v>
      </c>
      <c r="B16" s="322" t="s">
        <v>299</v>
      </c>
      <c r="C16" s="318"/>
      <c r="D16" s="323">
        <f>100%-('2. Kwaliteit Perceel 1'!D32+'2. Kwaliteit Perceel 1'!D33+'2. Kwaliteit Perceel 1'!D34+'2. Kwaliteit Perceel 1'!D35+'2. Kwaliteit Perceel 1'!D36+'2. Kwaliteit Perceel 1'!D37+'2. Kwaliteit Perceel 1'!D38+'2. Kwaliteit Perceel 1'!D39+'2. Kwaliteit Perceel 1'!D40+'2. Kwaliteit Perceel 1'!D41+'2. Kwaliteit Perceel 1'!D42+'2. Kwaliteit Perceel 1'!D43+'2. Kwaliteit Perceel 1'!D45+'2. Kwaliteit Perceel 1'!D46)/1000</f>
        <v>1</v>
      </c>
      <c r="E16" s="324">
        <f>D16*E27</f>
        <v>35.700000000000003</v>
      </c>
      <c r="F16" s="325"/>
      <c r="G16" s="320"/>
      <c r="H16" s="321"/>
      <c r="I16" s="102"/>
    </row>
    <row r="17" spans="1:9" s="78" customFormat="1" ht="26.4" hidden="1">
      <c r="A17" s="158" t="s">
        <v>67</v>
      </c>
      <c r="B17" s="326" t="s">
        <v>300</v>
      </c>
      <c r="C17" s="327" t="s">
        <v>71</v>
      </c>
      <c r="D17" s="325"/>
      <c r="E17" s="324">
        <f>SUM(E18:E19)</f>
        <v>95.7</v>
      </c>
      <c r="F17" s="325">
        <v>0</v>
      </c>
      <c r="G17" s="328">
        <f>F17*E17</f>
        <v>0</v>
      </c>
      <c r="H17" s="329">
        <v>0</v>
      </c>
      <c r="I17" s="102"/>
    </row>
    <row r="18" spans="1:9" s="78" customFormat="1" hidden="1">
      <c r="A18" s="158" t="s">
        <v>13</v>
      </c>
      <c r="B18" s="322" t="s">
        <v>301</v>
      </c>
      <c r="C18" s="327"/>
      <c r="D18" s="330">
        <v>60</v>
      </c>
      <c r="E18" s="324">
        <f>D18</f>
        <v>60</v>
      </c>
      <c r="F18" s="325"/>
      <c r="G18" s="328"/>
      <c r="H18" s="329"/>
      <c r="I18" s="102"/>
    </row>
    <row r="19" spans="1:9" s="78" customFormat="1" hidden="1">
      <c r="A19" s="158" t="s">
        <v>286</v>
      </c>
      <c r="B19" s="322" t="s">
        <v>299</v>
      </c>
      <c r="C19" s="327"/>
      <c r="D19" s="323">
        <f>100%-('2. Kwaliteit Perceel 1'!D69+'2. Kwaliteit Perceel 1'!D70+'2. Kwaliteit Perceel 1'!D71+'2. Kwaliteit Perceel 1'!D72+'2. Kwaliteit Perceel 1'!D73+'2. Kwaliteit Perceel 1'!D74+'2. Kwaliteit Perceel 1'!D75+'2. Kwaliteit Perceel 1'!D76+'2. Kwaliteit Perceel 1'!D77+'2. Kwaliteit Perceel 1'!D78+'2. Kwaliteit Perceel 1'!D79+'2. Kwaliteit Perceel 1'!D80+'2. Kwaliteit Perceel 1'!D82+'2. Kwaliteit Perceel 1'!D83)/1000</f>
        <v>1</v>
      </c>
      <c r="E19" s="324">
        <f>D19*E27</f>
        <v>35.700000000000003</v>
      </c>
      <c r="F19" s="325"/>
      <c r="G19" s="328"/>
      <c r="H19" s="329"/>
      <c r="I19" s="102"/>
    </row>
    <row r="20" spans="1:9" s="78" customFormat="1" ht="15" customHeight="1">
      <c r="A20" s="314" t="s">
        <v>343</v>
      </c>
      <c r="B20" s="314"/>
      <c r="C20" s="314"/>
      <c r="D20" s="314"/>
      <c r="E20" s="314"/>
      <c r="F20" s="314"/>
      <c r="G20" s="314"/>
      <c r="H20" s="102"/>
      <c r="I20" s="102"/>
    </row>
    <row r="21" spans="1:9" s="78" customFormat="1" ht="30" customHeight="1">
      <c r="A21" s="293" t="s">
        <v>70</v>
      </c>
      <c r="B21" s="294" t="s">
        <v>5</v>
      </c>
      <c r="C21" s="293" t="s">
        <v>6</v>
      </c>
      <c r="D21" s="315" t="s">
        <v>335</v>
      </c>
      <c r="E21" s="316"/>
      <c r="F21" s="293" t="s">
        <v>334</v>
      </c>
      <c r="G21" s="293" t="s">
        <v>333</v>
      </c>
      <c r="H21" s="293" t="s">
        <v>74</v>
      </c>
      <c r="I21" s="102"/>
    </row>
    <row r="22" spans="1:9" ht="15" customHeight="1">
      <c r="A22" s="158" t="s">
        <v>11</v>
      </c>
      <c r="B22" s="317" t="s">
        <v>326</v>
      </c>
      <c r="C22" s="318" t="s">
        <v>9</v>
      </c>
      <c r="D22" s="244"/>
      <c r="E22" s="245"/>
      <c r="F22" s="319">
        <f>47500*'2. Kwaliteit Perceel 1'!D16</f>
        <v>47500</v>
      </c>
      <c r="G22" s="320">
        <f>(D22+E23)*F22</f>
        <v>1695750.0000000002</v>
      </c>
      <c r="H22" s="321">
        <v>1</v>
      </c>
      <c r="I22" s="298"/>
    </row>
    <row r="23" spans="1:9" s="78" customFormat="1" ht="15" customHeight="1">
      <c r="A23" s="158" t="s">
        <v>12</v>
      </c>
      <c r="B23" s="322" t="s">
        <v>299</v>
      </c>
      <c r="C23" s="318"/>
      <c r="D23" s="323">
        <f>100%-('2. Kwaliteit Perceel 1'!D69+'2. Kwaliteit Perceel 1'!D70+'2. Kwaliteit Perceel 1'!D71+'2. Kwaliteit Perceel 1'!D72+'2. Kwaliteit Perceel 1'!D73+'2. Kwaliteit Perceel 1'!D74+'2. Kwaliteit Perceel 1'!D75+'2. Kwaliteit Perceel 1'!D76+'2. Kwaliteit Perceel 1'!D77+'2. Kwaliteit Perceel 1'!D78+'2. Kwaliteit Perceel 1'!D80+'2. Kwaliteit Perceel 1'!D82+'2. Kwaliteit Perceel 1'!D83)/1000</f>
        <v>1</v>
      </c>
      <c r="E23" s="325">
        <f>D23*E27</f>
        <v>35.700000000000003</v>
      </c>
      <c r="F23" s="325"/>
      <c r="G23" s="320"/>
      <c r="H23" s="321"/>
      <c r="I23" s="102"/>
    </row>
    <row r="24" spans="1:9">
      <c r="A24" s="83"/>
      <c r="B24" s="162"/>
      <c r="C24" s="163"/>
      <c r="D24" s="164"/>
      <c r="E24" s="164"/>
      <c r="F24" s="164"/>
      <c r="G24" s="164"/>
      <c r="H24" s="83"/>
      <c r="I24" s="83"/>
    </row>
    <row r="25" spans="1:9" s="80" customFormat="1" ht="15" customHeight="1">
      <c r="A25" s="331" t="s">
        <v>72</v>
      </c>
      <c r="B25" s="332"/>
      <c r="C25" s="332"/>
      <c r="D25" s="332"/>
      <c r="E25" s="332"/>
      <c r="F25" s="332"/>
      <c r="G25" s="332"/>
      <c r="H25" s="333"/>
      <c r="I25" s="333"/>
    </row>
    <row r="26" spans="1:9" s="80" customFormat="1">
      <c r="A26" s="293" t="s">
        <v>70</v>
      </c>
      <c r="B26" s="294" t="s">
        <v>5</v>
      </c>
      <c r="C26" s="334" t="s">
        <v>6</v>
      </c>
      <c r="D26" s="334"/>
      <c r="E26" s="335" t="s">
        <v>73</v>
      </c>
      <c r="F26" s="336"/>
      <c r="G26" s="337"/>
      <c r="H26" s="333"/>
      <c r="I26" s="333"/>
    </row>
    <row r="27" spans="1:9" s="80" customFormat="1" ht="15" customHeight="1" thickBot="1">
      <c r="A27" s="338" t="s">
        <v>20</v>
      </c>
      <c r="B27" s="339" t="s">
        <v>331</v>
      </c>
      <c r="C27" s="340" t="s">
        <v>9</v>
      </c>
      <c r="D27" s="340"/>
      <c r="E27" s="341">
        <v>35.700000000000003</v>
      </c>
      <c r="F27" s="342"/>
      <c r="G27" s="343"/>
      <c r="H27" s="333"/>
      <c r="I27" s="333"/>
    </row>
    <row r="28" spans="1:9" ht="15" customHeight="1" thickBot="1">
      <c r="A28" s="83"/>
      <c r="B28" s="162"/>
      <c r="C28" s="163"/>
      <c r="D28" s="164"/>
      <c r="E28" s="164"/>
      <c r="F28" s="344" t="s">
        <v>14</v>
      </c>
      <c r="G28" s="345">
        <f>G9+H15*G15+H22*G22</f>
        <v>1695750.0000000002</v>
      </c>
      <c r="H28" s="83"/>
      <c r="I28" s="83"/>
    </row>
    <row r="29" spans="1:9" hidden="1">
      <c r="A29" s="83"/>
      <c r="B29" s="162"/>
      <c r="C29" s="163"/>
      <c r="D29" s="164"/>
      <c r="E29" s="164"/>
      <c r="F29" s="167" t="s">
        <v>291</v>
      </c>
      <c r="G29" s="346">
        <f>G28/F9</f>
        <v>35.700000000000003</v>
      </c>
      <c r="H29" s="83"/>
      <c r="I29" s="83"/>
    </row>
    <row r="30" spans="1:9" s="81" customFormat="1" ht="15" customHeight="1">
      <c r="A30" s="214" t="s">
        <v>75</v>
      </c>
      <c r="B30" s="215"/>
      <c r="C30" s="175"/>
      <c r="D30" s="175"/>
      <c r="E30" s="175"/>
      <c r="F30" s="175"/>
      <c r="G30" s="176"/>
      <c r="H30" s="347"/>
      <c r="I30" s="347"/>
    </row>
    <row r="31" spans="1:9" s="81" customFormat="1" ht="15" customHeight="1">
      <c r="A31" s="309" t="s">
        <v>4</v>
      </c>
      <c r="B31" s="310" t="s">
        <v>15</v>
      </c>
      <c r="C31" s="311" t="s">
        <v>21</v>
      </c>
      <c r="D31" s="311" t="s">
        <v>16</v>
      </c>
      <c r="E31" s="311" t="s">
        <v>17</v>
      </c>
      <c r="F31" s="311" t="s">
        <v>18</v>
      </c>
      <c r="G31" s="313" t="s">
        <v>19</v>
      </c>
      <c r="H31" s="347"/>
      <c r="I31" s="347"/>
    </row>
    <row r="32" spans="1:9" s="81" customFormat="1" ht="15" customHeight="1">
      <c r="A32" s="348" t="s">
        <v>287</v>
      </c>
      <c r="B32" s="34"/>
      <c r="C32" s="35"/>
      <c r="D32" s="36"/>
      <c r="E32" s="36"/>
      <c r="F32" s="36"/>
      <c r="G32" s="36"/>
      <c r="H32" s="347"/>
      <c r="I32" s="347"/>
    </row>
    <row r="33" spans="1:9" s="81" customFormat="1">
      <c r="A33" s="348" t="s">
        <v>22</v>
      </c>
      <c r="B33" s="34"/>
      <c r="C33" s="35"/>
      <c r="D33" s="36"/>
      <c r="E33" s="36"/>
      <c r="F33" s="36"/>
      <c r="G33" s="36"/>
      <c r="H33" s="347"/>
      <c r="I33" s="347"/>
    </row>
    <row r="34" spans="1:9" s="81" customFormat="1">
      <c r="A34" s="348" t="s">
        <v>23</v>
      </c>
      <c r="B34" s="34"/>
      <c r="C34" s="35"/>
      <c r="D34" s="36"/>
      <c r="E34" s="36"/>
      <c r="F34" s="36"/>
      <c r="G34" s="36"/>
      <c r="H34" s="347"/>
      <c r="I34" s="347"/>
    </row>
    <row r="35" spans="1:9">
      <c r="A35" s="83"/>
      <c r="B35" s="162"/>
      <c r="C35" s="163"/>
      <c r="D35" s="164"/>
      <c r="E35" s="164"/>
      <c r="F35" s="167"/>
      <c r="G35" s="346"/>
      <c r="H35" s="83"/>
      <c r="I35" s="83"/>
    </row>
    <row r="36" spans="1:9">
      <c r="A36" s="199" t="s">
        <v>24</v>
      </c>
      <c r="B36" s="199"/>
      <c r="C36" s="349"/>
      <c r="D36" s="349"/>
      <c r="E36" s="349"/>
      <c r="F36" s="349"/>
      <c r="G36" s="349"/>
      <c r="H36" s="83"/>
      <c r="I36" s="83"/>
    </row>
    <row r="37" spans="1:9">
      <c r="A37" s="295" t="s">
        <v>4</v>
      </c>
      <c r="B37" s="350" t="s">
        <v>25</v>
      </c>
      <c r="C37" s="350"/>
      <c r="D37" s="350"/>
      <c r="E37" s="350"/>
      <c r="F37" s="350"/>
      <c r="G37" s="350"/>
      <c r="H37" s="83"/>
      <c r="I37" s="83"/>
    </row>
    <row r="38" spans="1:9" ht="15" customHeight="1">
      <c r="A38" s="325" t="s">
        <v>26</v>
      </c>
      <c r="B38" s="351" t="s">
        <v>323</v>
      </c>
      <c r="C38" s="351"/>
      <c r="D38" s="351"/>
      <c r="E38" s="351"/>
      <c r="F38" s="351"/>
      <c r="G38" s="351"/>
      <c r="H38" s="83"/>
      <c r="I38" s="83"/>
    </row>
    <row r="39" spans="1:9" ht="15" customHeight="1">
      <c r="A39" s="158">
        <v>1</v>
      </c>
      <c r="B39" s="351" t="s">
        <v>27</v>
      </c>
      <c r="C39" s="351"/>
      <c r="D39" s="351"/>
      <c r="E39" s="351"/>
      <c r="F39" s="351"/>
      <c r="G39" s="351"/>
      <c r="H39" s="83"/>
      <c r="I39" s="83"/>
    </row>
    <row r="40" spans="1:9" ht="30" hidden="1" customHeight="1">
      <c r="A40" s="158">
        <v>2</v>
      </c>
      <c r="B40" s="352" t="s">
        <v>28</v>
      </c>
      <c r="C40" s="352"/>
      <c r="D40" s="352"/>
      <c r="E40" s="352"/>
      <c r="F40" s="352"/>
      <c r="G40" s="352"/>
      <c r="H40" s="83"/>
      <c r="I40" s="83"/>
    </row>
    <row r="41" spans="1:9" ht="30" customHeight="1">
      <c r="A41" s="158">
        <v>3</v>
      </c>
      <c r="B41" s="353" t="s">
        <v>29</v>
      </c>
      <c r="C41" s="353"/>
      <c r="D41" s="353"/>
      <c r="E41" s="353"/>
      <c r="F41" s="353"/>
      <c r="G41" s="353"/>
      <c r="H41" s="83"/>
      <c r="I41" s="83"/>
    </row>
    <row r="42" spans="1:9" ht="15" customHeight="1">
      <c r="A42" s="158">
        <v>4</v>
      </c>
      <c r="B42" s="351" t="s">
        <v>30</v>
      </c>
      <c r="C42" s="351"/>
      <c r="D42" s="351"/>
      <c r="E42" s="351"/>
      <c r="F42" s="351"/>
      <c r="G42" s="351"/>
      <c r="H42" s="83"/>
      <c r="I42" s="83"/>
    </row>
    <row r="43" spans="1:9" ht="15" customHeight="1">
      <c r="A43" s="354">
        <v>5</v>
      </c>
      <c r="B43" s="355" t="s">
        <v>330</v>
      </c>
      <c r="C43" s="355"/>
      <c r="D43" s="355"/>
      <c r="E43" s="355"/>
      <c r="F43" s="355"/>
      <c r="G43" s="355"/>
      <c r="H43" s="83"/>
      <c r="I43" s="83"/>
    </row>
    <row r="44" spans="1:9" ht="30" customHeight="1">
      <c r="A44" s="354">
        <v>6</v>
      </c>
      <c r="B44" s="355" t="s">
        <v>322</v>
      </c>
      <c r="C44" s="355"/>
      <c r="D44" s="355"/>
      <c r="E44" s="355"/>
      <c r="F44" s="355"/>
      <c r="G44" s="355"/>
      <c r="H44" s="83"/>
      <c r="I44" s="83"/>
    </row>
    <row r="45" spans="1:9" hidden="1">
      <c r="A45" s="354">
        <v>7</v>
      </c>
      <c r="B45" s="355" t="s">
        <v>162</v>
      </c>
      <c r="C45" s="355"/>
      <c r="D45" s="355"/>
      <c r="E45" s="355"/>
      <c r="F45" s="355"/>
      <c r="G45" s="355"/>
      <c r="H45" s="83"/>
      <c r="I45" s="83"/>
    </row>
    <row r="46" spans="1:9">
      <c r="A46" s="83"/>
      <c r="B46" s="83"/>
      <c r="C46" s="177"/>
      <c r="D46" s="177"/>
      <c r="E46" s="177"/>
      <c r="F46" s="177"/>
      <c r="G46" s="177"/>
      <c r="H46" s="83"/>
      <c r="I46" s="83"/>
    </row>
  </sheetData>
  <sheetProtection algorithmName="SHA-512" hashValue="FtCZcp1W8gwQYBvvc5qaz8utHqCZEX8iHSqK90BSIl8fC5EhLW3VqHwJbqKJVQ4iFd8KLpxXVeJO8jfykPfkQw==" saltValue="ZvHOSaRf0JGol+SZCw+1Lg==" spinCount="100000" sheet="1" objects="1" scenarios="1"/>
  <protectedRanges>
    <protectedRange sqref="F3:F6 D3:D6" name="gegevens_1_2_1"/>
  </protectedRanges>
  <mergeCells count="37">
    <mergeCell ref="B41:G41"/>
    <mergeCell ref="A1:G1"/>
    <mergeCell ref="A7:B7"/>
    <mergeCell ref="A11:B11"/>
    <mergeCell ref="D12:E12"/>
    <mergeCell ref="D15:E15"/>
    <mergeCell ref="A13:G13"/>
    <mergeCell ref="A2:G2"/>
    <mergeCell ref="A3:C3"/>
    <mergeCell ref="D3:G3"/>
    <mergeCell ref="A4:C4"/>
    <mergeCell ref="D4:G4"/>
    <mergeCell ref="A5:C5"/>
    <mergeCell ref="A6:C6"/>
    <mergeCell ref="D14:E14"/>
    <mergeCell ref="A20:G20"/>
    <mergeCell ref="H17:H19"/>
    <mergeCell ref="C17:C19"/>
    <mergeCell ref="B43:G43"/>
    <mergeCell ref="B45:G45"/>
    <mergeCell ref="A25:G25"/>
    <mergeCell ref="C26:D26"/>
    <mergeCell ref="C27:D27"/>
    <mergeCell ref="F27:G27"/>
    <mergeCell ref="A30:B30"/>
    <mergeCell ref="B42:G42"/>
    <mergeCell ref="A36:B36"/>
    <mergeCell ref="B37:G37"/>
    <mergeCell ref="B38:G38"/>
    <mergeCell ref="B39:G39"/>
    <mergeCell ref="B40:G40"/>
    <mergeCell ref="B44:G44"/>
    <mergeCell ref="D21:E21"/>
    <mergeCell ref="D22:E22"/>
    <mergeCell ref="G17:G19"/>
    <mergeCell ref="D5:G5"/>
    <mergeCell ref="D6:G6"/>
  </mergeCells>
  <phoneticPr fontId="4" type="noConversion"/>
  <dataValidations count="2">
    <dataValidation operator="lessThanOrEqual" allowBlank="1" showInputMessage="1" showErrorMessage="1" sqref="B31:G35 B8:G8 F12:G12 B12:D12 D24:G24 G26 E26:F27 B37:B45 D28:G29 B14 F15:G19 D15:D17 D19 B26:C29 B15:C19 B22:C24 B21 F22:G23 D22:D23" xr:uid="{A489833A-DE15-4585-8DCD-5A7B4E20ED15}"/>
    <dataValidation type="decimal" operator="lessThanOrEqual" allowBlank="1" showInputMessage="1" showErrorMessage="1" error="Het ingevude bedrag voldoet niet aan Voorwaarde 7" sqref="D18" xr:uid="{3CA8851C-5008-44DA-9A14-746119EB4FC1}">
      <formula1>D15</formula1>
    </dataValidation>
  </dataValidations>
  <pageMargins left="0.7" right="0.7" top="0.75" bottom="0.75" header="0.3" footer="0.3"/>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G13"/>
  <sheetViews>
    <sheetView showGridLines="0" view="pageBreakPreview" zoomScale="80" zoomScaleNormal="100" zoomScaleSheetLayoutView="80" workbookViewId="0">
      <selection activeCell="G21" sqref="G21"/>
    </sheetView>
  </sheetViews>
  <sheetFormatPr defaultColWidth="9.109375" defaultRowHeight="14.4"/>
  <cols>
    <col min="1" max="2" width="30.6640625" style="12" customWidth="1"/>
    <col min="3" max="3" width="30.6640625" style="14" customWidth="1"/>
    <col min="4" max="4" width="17.33203125" style="12" bestFit="1" customWidth="1"/>
    <col min="5" max="16384" width="9.109375" style="12"/>
  </cols>
  <sheetData>
    <row r="1" spans="1:7" ht="35.25" customHeight="1">
      <c r="A1" s="255" t="s">
        <v>280</v>
      </c>
      <c r="B1" s="256"/>
      <c r="C1" s="256"/>
    </row>
    <row r="2" spans="1:7" s="30" customFormat="1" ht="15" customHeight="1" thickBot="1">
      <c r="A2" s="251" t="s">
        <v>153</v>
      </c>
      <c r="B2" s="252"/>
      <c r="C2" s="252"/>
      <c r="D2" s="250"/>
      <c r="E2" s="250"/>
      <c r="F2" s="250"/>
      <c r="G2" s="250"/>
    </row>
    <row r="3" spans="1:7" s="30" customFormat="1" ht="15" customHeight="1">
      <c r="A3" s="39" t="s">
        <v>154</v>
      </c>
      <c r="B3" s="42" t="s">
        <v>155</v>
      </c>
      <c r="C3" s="42"/>
      <c r="D3" s="45"/>
      <c r="E3" s="46"/>
      <c r="F3" s="31"/>
      <c r="G3" s="31"/>
    </row>
    <row r="4" spans="1:7" s="30" customFormat="1" ht="15" customHeight="1">
      <c r="A4" s="40" t="s">
        <v>156</v>
      </c>
      <c r="B4" s="43" t="s">
        <v>157</v>
      </c>
      <c r="C4" s="43"/>
      <c r="D4" s="45"/>
      <c r="E4" s="46"/>
      <c r="F4" s="32"/>
      <c r="G4" s="32"/>
    </row>
    <row r="5" spans="1:7" s="30" customFormat="1" ht="15" customHeight="1">
      <c r="A5" s="40" t="s">
        <v>158</v>
      </c>
      <c r="B5" s="43" t="s">
        <v>159</v>
      </c>
      <c r="C5" s="43"/>
      <c r="D5" s="45"/>
      <c r="E5" s="46"/>
      <c r="F5" s="32"/>
      <c r="G5" s="32"/>
    </row>
    <row r="6" spans="1:7" s="30" customFormat="1" ht="15" customHeight="1" thickBot="1">
      <c r="A6" s="41" t="s">
        <v>160</v>
      </c>
      <c r="B6" s="44" t="s">
        <v>161</v>
      </c>
      <c r="C6" s="44"/>
      <c r="D6" s="45"/>
      <c r="E6" s="46"/>
      <c r="F6" s="32"/>
      <c r="G6" s="32"/>
    </row>
    <row r="7" spans="1:7" s="13" customFormat="1" ht="15" customHeight="1">
      <c r="A7" s="257"/>
      <c r="B7" s="258"/>
      <c r="C7" s="15"/>
    </row>
    <row r="8" spans="1:7" ht="15" customHeight="1">
      <c r="A8" s="16" t="s">
        <v>4</v>
      </c>
      <c r="B8" s="17" t="s">
        <v>5</v>
      </c>
      <c r="C8" s="18"/>
    </row>
    <row r="9" spans="1:7" ht="15" customHeight="1">
      <c r="A9" s="19" t="s">
        <v>55</v>
      </c>
      <c r="B9" s="20" t="s">
        <v>35</v>
      </c>
      <c r="C9" s="21">
        <f>'2. Kwaliteit Perceel 1'!F126</f>
        <v>0</v>
      </c>
      <c r="D9" s="37"/>
    </row>
    <row r="10" spans="1:7" ht="15" customHeight="1">
      <c r="A10" s="19" t="s">
        <v>56</v>
      </c>
      <c r="B10" s="20" t="s">
        <v>57</v>
      </c>
      <c r="C10" s="21">
        <f>'3. Prijs Perceel 1'!G28</f>
        <v>1695750.0000000002</v>
      </c>
      <c r="D10" s="38"/>
    </row>
    <row r="11" spans="1:7" ht="15" customHeight="1">
      <c r="A11" s="22"/>
      <c r="B11" s="23"/>
      <c r="C11" s="24"/>
    </row>
    <row r="12" spans="1:7" ht="27.6">
      <c r="A12" s="25"/>
      <c r="B12" s="26" t="s">
        <v>68</v>
      </c>
      <c r="C12" s="27">
        <f>SUM(C9:C10)</f>
        <v>1695750.0000000002</v>
      </c>
    </row>
    <row r="13" spans="1:7" hidden="1">
      <c r="A13" s="25"/>
      <c r="B13" s="28" t="s">
        <v>291</v>
      </c>
      <c r="C13" s="29">
        <f>C12/47500</f>
        <v>35.700000000000003</v>
      </c>
    </row>
  </sheetData>
  <sheetProtection algorithmName="SHA-512" hashValue="md6kMGaI+SOiZY5Ka9AAK1Trbb9g92vIxf9Ny7/TQ5TQn8NK+rqTHwFBh0eRuX3T6chDNsqV5ql428oSjswrgQ==" saltValue="Ir6MosD/BH3wp0AsZ73Enw==" spinCount="100000" sheet="1" objects="1" scenarios="1"/>
  <protectedRanges>
    <protectedRange sqref="D3:D6 B3:B6" name="gegevens_1_2_1"/>
  </protectedRanges>
  <mergeCells count="3">
    <mergeCell ref="A1:C1"/>
    <mergeCell ref="A7:B7"/>
    <mergeCell ref="A2:G2"/>
  </mergeCells>
  <dataValidations count="1">
    <dataValidation operator="lessThanOrEqual" allowBlank="1" showInputMessage="1" showErrorMessage="1" sqref="B8:C13" xr:uid="{BC0333D7-B4A4-44F9-A712-11D777960C39}"/>
  </dataValidations>
  <pageMargins left="0.7" right="0.7" top="0.75" bottom="0.75"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F5FC-E7BF-43A5-B2F9-472AF824F7C3}">
  <sheetPr>
    <pageSetUpPr fitToPage="1"/>
  </sheetPr>
  <dimension ref="A1:N128"/>
  <sheetViews>
    <sheetView view="pageBreakPreview" topLeftCell="A50" zoomScaleNormal="85" zoomScaleSheetLayoutView="100" workbookViewId="0">
      <selection activeCell="D76" sqref="D76"/>
    </sheetView>
  </sheetViews>
  <sheetFormatPr defaultRowHeight="14.4"/>
  <cols>
    <col min="1" max="4" width="18.6640625" style="1" customWidth="1"/>
    <col min="5" max="5" width="18.6640625" style="9" customWidth="1"/>
    <col min="6" max="7" width="15.6640625" style="9" customWidth="1"/>
    <col min="8" max="9" width="24.88671875" style="9" hidden="1" customWidth="1"/>
  </cols>
  <sheetData>
    <row r="1" spans="1:9" s="1" customFormat="1" ht="13.8" hidden="1"/>
    <row r="2" spans="1:9" s="55" customFormat="1" ht="36" hidden="1" customHeight="1">
      <c r="A2" s="259" t="s">
        <v>281</v>
      </c>
      <c r="B2" s="260"/>
      <c r="C2" s="260"/>
      <c r="D2" s="260"/>
      <c r="E2" s="260"/>
      <c r="F2" s="260"/>
      <c r="G2" s="260"/>
      <c r="H2" s="260"/>
      <c r="I2" s="260"/>
    </row>
    <row r="3" spans="1:9" s="1" customFormat="1" ht="15" hidden="1" customHeight="1">
      <c r="A3" s="3"/>
      <c r="B3" s="3"/>
      <c r="C3" s="3"/>
      <c r="D3" s="3"/>
      <c r="E3" s="3"/>
      <c r="F3" s="3"/>
      <c r="G3" s="3"/>
      <c r="H3" s="3"/>
      <c r="I3" s="3"/>
    </row>
    <row r="4" spans="1:9" s="1" customFormat="1" ht="15" hidden="1" customHeight="1" thickBot="1">
      <c r="A4" s="261" t="s">
        <v>153</v>
      </c>
      <c r="B4" s="262"/>
      <c r="C4" s="262"/>
      <c r="D4" s="262"/>
      <c r="E4" s="262"/>
      <c r="F4" s="262"/>
      <c r="G4" s="262"/>
    </row>
    <row r="5" spans="1:9" s="1" customFormat="1" ht="15" hidden="1" customHeight="1">
      <c r="A5" s="263" t="s">
        <v>154</v>
      </c>
      <c r="B5" s="264"/>
      <c r="C5" s="265"/>
      <c r="D5" s="266" t="s">
        <v>155</v>
      </c>
      <c r="E5" s="266"/>
      <c r="F5" s="266"/>
      <c r="G5" s="267"/>
      <c r="H5" s="3"/>
      <c r="I5" s="3"/>
    </row>
    <row r="6" spans="1:9" s="1" customFormat="1" ht="15" hidden="1" customHeight="1">
      <c r="A6" s="268" t="s">
        <v>156</v>
      </c>
      <c r="B6" s="269"/>
      <c r="C6" s="270"/>
      <c r="D6" s="271" t="s">
        <v>157</v>
      </c>
      <c r="E6" s="271"/>
      <c r="F6" s="271"/>
      <c r="G6" s="272"/>
      <c r="H6" s="4"/>
      <c r="I6" s="4"/>
    </row>
    <row r="7" spans="1:9" s="1" customFormat="1" ht="15" hidden="1" customHeight="1">
      <c r="A7" s="268" t="s">
        <v>158</v>
      </c>
      <c r="B7" s="269"/>
      <c r="C7" s="270"/>
      <c r="D7" s="271" t="s">
        <v>159</v>
      </c>
      <c r="E7" s="271"/>
      <c r="F7" s="271"/>
      <c r="G7" s="272"/>
      <c r="H7" s="4"/>
      <c r="I7" s="4"/>
    </row>
    <row r="8" spans="1:9" s="1" customFormat="1" ht="15" hidden="1" customHeight="1" thickBot="1">
      <c r="A8" s="273" t="s">
        <v>160</v>
      </c>
      <c r="B8" s="274"/>
      <c r="C8" s="275"/>
      <c r="D8" s="276" t="s">
        <v>161</v>
      </c>
      <c r="E8" s="276"/>
      <c r="F8" s="276"/>
      <c r="G8" s="277"/>
      <c r="H8" s="4"/>
      <c r="I8" s="4"/>
    </row>
    <row r="9" spans="1:9" s="1" customFormat="1" ht="15" hidden="1" customHeight="1"/>
    <row r="10" spans="1:9" s="1" customFormat="1" ht="15" hidden="1" customHeight="1" thickBot="1">
      <c r="A10" s="261" t="s">
        <v>164</v>
      </c>
      <c r="B10" s="262"/>
      <c r="C10" s="262"/>
      <c r="D10" s="262"/>
      <c r="E10" s="262"/>
      <c r="F10" s="262"/>
      <c r="G10" s="262"/>
      <c r="H10" s="262"/>
      <c r="I10" s="281"/>
    </row>
    <row r="11" spans="1:9" s="1" customFormat="1" ht="30" hidden="1" customHeight="1" thickBot="1">
      <c r="A11" s="47" t="s">
        <v>165</v>
      </c>
      <c r="B11" s="282" t="s">
        <v>166</v>
      </c>
      <c r="C11" s="283"/>
      <c r="D11" s="284"/>
      <c r="E11" s="47" t="s">
        <v>167</v>
      </c>
      <c r="F11" s="47" t="s">
        <v>168</v>
      </c>
      <c r="G11" s="47" t="s">
        <v>282</v>
      </c>
      <c r="H11" s="48" t="s">
        <v>169</v>
      </c>
      <c r="I11" s="49" t="s">
        <v>54</v>
      </c>
    </row>
    <row r="12" spans="1:9" s="1" customFormat="1" ht="15" hidden="1" customHeight="1" thickBot="1">
      <c r="A12" s="50" t="s">
        <v>170</v>
      </c>
      <c r="B12" s="51" t="s">
        <v>171</v>
      </c>
      <c r="C12" s="51" t="s">
        <v>172</v>
      </c>
      <c r="D12" s="51" t="s">
        <v>170</v>
      </c>
      <c r="E12" s="75"/>
      <c r="F12" s="52"/>
      <c r="G12" s="50">
        <v>0</v>
      </c>
      <c r="H12" s="53">
        <v>0.125</v>
      </c>
      <c r="I12" s="54">
        <f>F12*G12*H12</f>
        <v>0</v>
      </c>
    </row>
    <row r="13" spans="1:9" s="1" customFormat="1" ht="15" hidden="1" customHeight="1" thickBot="1">
      <c r="A13" s="50" t="s">
        <v>173</v>
      </c>
      <c r="B13" s="51" t="s">
        <v>174</v>
      </c>
      <c r="C13" s="51" t="s">
        <v>175</v>
      </c>
      <c r="D13" s="51" t="s">
        <v>176</v>
      </c>
      <c r="E13" s="75"/>
      <c r="F13" s="52"/>
      <c r="G13" s="50">
        <v>0</v>
      </c>
      <c r="H13" s="53">
        <v>0.125</v>
      </c>
      <c r="I13" s="54">
        <f t="shared" ref="I13:I32" si="0">F13*G13*H13</f>
        <v>0</v>
      </c>
    </row>
    <row r="14" spans="1:9" s="1" customFormat="1" ht="15" hidden="1" customHeight="1" thickBot="1">
      <c r="A14" s="50" t="s">
        <v>177</v>
      </c>
      <c r="B14" s="51" t="s">
        <v>178</v>
      </c>
      <c r="C14" s="51" t="s">
        <v>179</v>
      </c>
      <c r="D14" s="51" t="s">
        <v>180</v>
      </c>
      <c r="E14" s="75"/>
      <c r="F14" s="52"/>
      <c r="G14" s="50">
        <v>0</v>
      </c>
      <c r="H14" s="53">
        <v>0.125</v>
      </c>
      <c r="I14" s="54">
        <f t="shared" si="0"/>
        <v>0</v>
      </c>
    </row>
    <row r="15" spans="1:9" s="1" customFormat="1" ht="15" hidden="1" customHeight="1" thickBot="1">
      <c r="A15" s="50" t="s">
        <v>181</v>
      </c>
      <c r="B15" s="51" t="s">
        <v>182</v>
      </c>
      <c r="C15" s="51" t="s">
        <v>183</v>
      </c>
      <c r="D15" s="51" t="s">
        <v>184</v>
      </c>
      <c r="E15" s="75"/>
      <c r="F15" s="52"/>
      <c r="G15" s="50">
        <v>0</v>
      </c>
      <c r="H15" s="53">
        <v>0.125</v>
      </c>
      <c r="I15" s="54">
        <f t="shared" si="0"/>
        <v>0</v>
      </c>
    </row>
    <row r="16" spans="1:9" s="1" customFormat="1" ht="15" hidden="1" customHeight="1" thickBot="1">
      <c r="A16" s="50" t="s">
        <v>185</v>
      </c>
      <c r="B16" s="51" t="s">
        <v>186</v>
      </c>
      <c r="C16" s="51" t="s">
        <v>187</v>
      </c>
      <c r="D16" s="51" t="s">
        <v>188</v>
      </c>
      <c r="E16" s="75"/>
      <c r="F16" s="52"/>
      <c r="G16" s="50">
        <v>0</v>
      </c>
      <c r="H16" s="53">
        <v>0.125</v>
      </c>
      <c r="I16" s="54">
        <f>F16*G16*H16</f>
        <v>0</v>
      </c>
    </row>
    <row r="17" spans="1:9" s="1" customFormat="1" ht="15" hidden="1" customHeight="1" thickBot="1">
      <c r="A17" s="50" t="s">
        <v>189</v>
      </c>
      <c r="B17" s="51" t="s">
        <v>190</v>
      </c>
      <c r="C17" s="51" t="s">
        <v>191</v>
      </c>
      <c r="D17" s="51" t="s">
        <v>189</v>
      </c>
      <c r="E17" s="75"/>
      <c r="F17" s="52"/>
      <c r="G17" s="50">
        <v>0</v>
      </c>
      <c r="H17" s="53">
        <v>0.125</v>
      </c>
      <c r="I17" s="54">
        <f t="shared" si="0"/>
        <v>0</v>
      </c>
    </row>
    <row r="18" spans="1:9" s="1" customFormat="1" ht="15" hidden="1" customHeight="1" thickBot="1">
      <c r="A18" s="50" t="s">
        <v>192</v>
      </c>
      <c r="B18" s="51" t="s">
        <v>193</v>
      </c>
      <c r="C18" s="51" t="s">
        <v>194</v>
      </c>
      <c r="D18" s="51" t="s">
        <v>195</v>
      </c>
      <c r="E18" s="75"/>
      <c r="F18" s="52"/>
      <c r="G18" s="50">
        <v>0</v>
      </c>
      <c r="H18" s="53">
        <v>0.125</v>
      </c>
      <c r="I18" s="54">
        <f t="shared" si="0"/>
        <v>0</v>
      </c>
    </row>
    <row r="19" spans="1:9" s="1" customFormat="1" ht="15" hidden="1" customHeight="1" thickBot="1">
      <c r="A19" s="50" t="s">
        <v>196</v>
      </c>
      <c r="B19" s="51" t="s">
        <v>197</v>
      </c>
      <c r="C19" s="51" t="s">
        <v>198</v>
      </c>
      <c r="D19" s="51" t="s">
        <v>199</v>
      </c>
      <c r="E19" s="75"/>
      <c r="F19" s="52"/>
      <c r="G19" s="50">
        <v>0</v>
      </c>
      <c r="H19" s="53">
        <v>0.125</v>
      </c>
      <c r="I19" s="54">
        <f t="shared" si="0"/>
        <v>0</v>
      </c>
    </row>
    <row r="20" spans="1:9" s="1" customFormat="1" ht="15" hidden="1" customHeight="1" thickBot="1">
      <c r="A20" s="50" t="s">
        <v>200</v>
      </c>
      <c r="B20" s="51" t="s">
        <v>201</v>
      </c>
      <c r="C20" s="51" t="s">
        <v>202</v>
      </c>
      <c r="D20" s="51" t="s">
        <v>203</v>
      </c>
      <c r="E20" s="75"/>
      <c r="F20" s="52"/>
      <c r="G20" s="50">
        <v>0</v>
      </c>
      <c r="H20" s="53">
        <v>0.125</v>
      </c>
      <c r="I20" s="54">
        <f t="shared" si="0"/>
        <v>0</v>
      </c>
    </row>
    <row r="21" spans="1:9" s="1" customFormat="1" ht="15" hidden="1" customHeight="1" thickBot="1">
      <c r="A21" s="50" t="s">
        <v>204</v>
      </c>
      <c r="B21" s="51" t="s">
        <v>205</v>
      </c>
      <c r="C21" s="51" t="s">
        <v>206</v>
      </c>
      <c r="D21" s="51" t="s">
        <v>204</v>
      </c>
      <c r="E21" s="75"/>
      <c r="F21" s="52"/>
      <c r="G21" s="50">
        <v>0</v>
      </c>
      <c r="H21" s="53">
        <v>0.125</v>
      </c>
      <c r="I21" s="54">
        <f t="shared" si="0"/>
        <v>0</v>
      </c>
    </row>
    <row r="22" spans="1:9" s="1" customFormat="1" ht="15" hidden="1" customHeight="1" thickBot="1">
      <c r="A22" s="50" t="s">
        <v>207</v>
      </c>
      <c r="B22" s="51" t="s">
        <v>208</v>
      </c>
      <c r="C22" s="51" t="s">
        <v>209</v>
      </c>
      <c r="D22" s="50" t="s">
        <v>207</v>
      </c>
      <c r="E22" s="75"/>
      <c r="F22" s="52"/>
      <c r="G22" s="50">
        <v>0</v>
      </c>
      <c r="H22" s="53">
        <v>0.125</v>
      </c>
      <c r="I22" s="54">
        <f t="shared" si="0"/>
        <v>0</v>
      </c>
    </row>
    <row r="23" spans="1:9" s="1" customFormat="1" ht="15" hidden="1" customHeight="1" thickBot="1">
      <c r="A23" s="50" t="s">
        <v>210</v>
      </c>
      <c r="B23" s="51" t="s">
        <v>174</v>
      </c>
      <c r="C23" s="51" t="s">
        <v>211</v>
      </c>
      <c r="D23" s="50" t="s">
        <v>210</v>
      </c>
      <c r="E23" s="75"/>
      <c r="F23" s="52"/>
      <c r="G23" s="50">
        <v>0</v>
      </c>
      <c r="H23" s="53">
        <v>0.125</v>
      </c>
      <c r="I23" s="54">
        <f t="shared" si="0"/>
        <v>0</v>
      </c>
    </row>
    <row r="24" spans="1:9" s="1" customFormat="1" ht="15" hidden="1" customHeight="1" thickBot="1">
      <c r="A24" s="50" t="s">
        <v>212</v>
      </c>
      <c r="B24" s="51" t="s">
        <v>213</v>
      </c>
      <c r="C24" s="51" t="s">
        <v>214</v>
      </c>
      <c r="D24" s="50" t="s">
        <v>215</v>
      </c>
      <c r="E24" s="75"/>
      <c r="F24" s="52"/>
      <c r="G24" s="50">
        <v>0</v>
      </c>
      <c r="H24" s="53">
        <v>0.125</v>
      </c>
      <c r="I24" s="54">
        <f t="shared" si="0"/>
        <v>0</v>
      </c>
    </row>
    <row r="25" spans="1:9" s="1" customFormat="1" ht="15" hidden="1" customHeight="1" thickBot="1">
      <c r="A25" s="50" t="s">
        <v>216</v>
      </c>
      <c r="B25" s="51" t="s">
        <v>217</v>
      </c>
      <c r="C25" s="51" t="s">
        <v>218</v>
      </c>
      <c r="D25" s="50" t="s">
        <v>219</v>
      </c>
      <c r="E25" s="75"/>
      <c r="F25" s="52"/>
      <c r="G25" s="50">
        <v>0</v>
      </c>
      <c r="H25" s="53">
        <v>0.125</v>
      </c>
      <c r="I25" s="54">
        <f t="shared" si="0"/>
        <v>0</v>
      </c>
    </row>
    <row r="26" spans="1:9" s="1" customFormat="1" ht="15" hidden="1" customHeight="1" thickBot="1">
      <c r="A26" s="50" t="s">
        <v>220</v>
      </c>
      <c r="B26" s="51" t="s">
        <v>221</v>
      </c>
      <c r="C26" s="51" t="s">
        <v>222</v>
      </c>
      <c r="D26" s="50" t="s">
        <v>220</v>
      </c>
      <c r="E26" s="75"/>
      <c r="F26" s="52"/>
      <c r="G26" s="50">
        <v>0</v>
      </c>
      <c r="H26" s="53">
        <v>0.125</v>
      </c>
      <c r="I26" s="54">
        <f t="shared" si="0"/>
        <v>0</v>
      </c>
    </row>
    <row r="27" spans="1:9" s="1" customFormat="1" ht="15" hidden="1" customHeight="1" thickBot="1">
      <c r="A27" s="50" t="s">
        <v>223</v>
      </c>
      <c r="B27" s="51" t="s">
        <v>224</v>
      </c>
      <c r="C27" s="51" t="s">
        <v>225</v>
      </c>
      <c r="D27" s="50" t="s">
        <v>226</v>
      </c>
      <c r="E27" s="75"/>
      <c r="F27" s="52"/>
      <c r="G27" s="50">
        <v>0</v>
      </c>
      <c r="H27" s="53">
        <v>0.125</v>
      </c>
      <c r="I27" s="54">
        <f t="shared" si="0"/>
        <v>0</v>
      </c>
    </row>
    <row r="28" spans="1:9" s="1" customFormat="1" ht="15" hidden="1" customHeight="1" thickBot="1">
      <c r="A28" s="50" t="s">
        <v>227</v>
      </c>
      <c r="B28" s="51" t="s">
        <v>228</v>
      </c>
      <c r="C28" s="51" t="s">
        <v>229</v>
      </c>
      <c r="D28" s="50" t="s">
        <v>227</v>
      </c>
      <c r="E28" s="75"/>
      <c r="F28" s="52"/>
      <c r="G28" s="50">
        <v>0</v>
      </c>
      <c r="H28" s="53">
        <v>0.125</v>
      </c>
      <c r="I28" s="54">
        <f t="shared" si="0"/>
        <v>0</v>
      </c>
    </row>
    <row r="29" spans="1:9" s="1" customFormat="1" ht="15" hidden="1" customHeight="1" thickBot="1">
      <c r="A29" s="50" t="s">
        <v>230</v>
      </c>
      <c r="B29" s="51" t="s">
        <v>231</v>
      </c>
      <c r="C29" s="51" t="s">
        <v>232</v>
      </c>
      <c r="D29" s="50" t="s">
        <v>230</v>
      </c>
      <c r="E29" s="75"/>
      <c r="F29" s="52"/>
      <c r="G29" s="50">
        <v>0</v>
      </c>
      <c r="H29" s="53">
        <v>0.125</v>
      </c>
      <c r="I29" s="54">
        <f t="shared" si="0"/>
        <v>0</v>
      </c>
    </row>
    <row r="30" spans="1:9" s="1" customFormat="1" ht="15" hidden="1" customHeight="1" thickBot="1">
      <c r="A30" s="50" t="s">
        <v>233</v>
      </c>
      <c r="B30" s="51" t="s">
        <v>234</v>
      </c>
      <c r="C30" s="51" t="s">
        <v>235</v>
      </c>
      <c r="D30" s="50" t="s">
        <v>233</v>
      </c>
      <c r="E30" s="75"/>
      <c r="F30" s="52"/>
      <c r="G30" s="50">
        <v>0</v>
      </c>
      <c r="H30" s="53">
        <v>0.125</v>
      </c>
      <c r="I30" s="54">
        <f t="shared" si="0"/>
        <v>0</v>
      </c>
    </row>
    <row r="31" spans="1:9" s="1" customFormat="1" ht="15" hidden="1" customHeight="1" thickBot="1">
      <c r="A31" s="50" t="s">
        <v>236</v>
      </c>
      <c r="B31" s="51" t="s">
        <v>237</v>
      </c>
      <c r="C31" s="51" t="s">
        <v>238</v>
      </c>
      <c r="D31" s="50" t="s">
        <v>236</v>
      </c>
      <c r="E31" s="75"/>
      <c r="F31" s="52"/>
      <c r="G31" s="50">
        <v>0</v>
      </c>
      <c r="H31" s="53">
        <v>0.125</v>
      </c>
      <c r="I31" s="54">
        <f t="shared" si="0"/>
        <v>0</v>
      </c>
    </row>
    <row r="32" spans="1:9" s="1" customFormat="1" ht="15" hidden="1" customHeight="1" thickBot="1">
      <c r="A32" s="50" t="s">
        <v>239</v>
      </c>
      <c r="B32" s="51" t="s">
        <v>240</v>
      </c>
      <c r="C32" s="51" t="s">
        <v>241</v>
      </c>
      <c r="D32" s="50" t="s">
        <v>239</v>
      </c>
      <c r="E32" s="75"/>
      <c r="F32" s="52"/>
      <c r="G32" s="50">
        <v>0</v>
      </c>
      <c r="H32" s="53">
        <v>0.125</v>
      </c>
      <c r="I32" s="54">
        <f t="shared" si="0"/>
        <v>0</v>
      </c>
    </row>
    <row r="33" spans="1:14" s="1" customFormat="1" ht="15" hidden="1" customHeight="1">
      <c r="A33" s="278" t="s">
        <v>242</v>
      </c>
      <c r="B33" s="279"/>
      <c r="C33" s="279"/>
      <c r="D33" s="279"/>
      <c r="E33" s="279"/>
      <c r="F33" s="279"/>
      <c r="G33" s="279"/>
      <c r="H33" s="279"/>
      <c r="I33" s="280"/>
    </row>
    <row r="34" spans="1:14" s="1" customFormat="1" ht="15" hidden="1" customHeight="1">
      <c r="A34" s="5"/>
      <c r="B34" s="3"/>
      <c r="C34" s="3"/>
      <c r="D34" s="3"/>
      <c r="E34" s="3"/>
      <c r="F34" s="3"/>
      <c r="G34" s="3"/>
      <c r="H34" s="3"/>
      <c r="I34" s="3"/>
    </row>
    <row r="35" spans="1:14" s="1" customFormat="1" ht="15" hidden="1" customHeight="1">
      <c r="A35" s="5"/>
      <c r="B35" s="3"/>
      <c r="C35" s="3"/>
      <c r="D35" s="3"/>
      <c r="E35" s="3"/>
      <c r="F35" s="3"/>
      <c r="G35" s="3"/>
      <c r="H35" s="3"/>
      <c r="I35" s="3"/>
      <c r="N35" s="1" t="s">
        <v>77</v>
      </c>
    </row>
    <row r="36" spans="1:14" s="1" customFormat="1" ht="15" hidden="1" customHeight="1" thickBot="1">
      <c r="A36" s="261" t="s">
        <v>243</v>
      </c>
      <c r="B36" s="262"/>
      <c r="C36" s="262"/>
      <c r="D36" s="262"/>
      <c r="E36" s="262"/>
      <c r="F36" s="262"/>
      <c r="G36" s="262"/>
      <c r="H36" s="262"/>
      <c r="I36" s="281"/>
    </row>
    <row r="37" spans="1:14" s="1" customFormat="1" ht="30" hidden="1" customHeight="1" thickBot="1">
      <c r="A37" s="47" t="s">
        <v>244</v>
      </c>
      <c r="B37" s="282" t="s">
        <v>166</v>
      </c>
      <c r="C37" s="283"/>
      <c r="D37" s="284"/>
      <c r="E37" s="47" t="s">
        <v>167</v>
      </c>
      <c r="F37" s="47" t="s">
        <v>245</v>
      </c>
      <c r="G37" s="47" t="s">
        <v>282</v>
      </c>
      <c r="H37" s="48" t="s">
        <v>169</v>
      </c>
      <c r="I37" s="49" t="s">
        <v>54</v>
      </c>
    </row>
    <row r="38" spans="1:14" s="1" customFormat="1" ht="15" hidden="1" customHeight="1" thickBot="1">
      <c r="A38" s="50" t="s">
        <v>246</v>
      </c>
      <c r="B38" s="51" t="s">
        <v>247</v>
      </c>
      <c r="C38" s="51" t="s">
        <v>248</v>
      </c>
      <c r="D38" s="50" t="s">
        <v>249</v>
      </c>
      <c r="E38" s="75"/>
      <c r="F38" s="52"/>
      <c r="G38" s="50"/>
      <c r="H38" s="53">
        <v>0.125</v>
      </c>
      <c r="I38" s="54">
        <f>F38*G38*H38</f>
        <v>0</v>
      </c>
    </row>
    <row r="39" spans="1:14" s="1" customFormat="1" ht="15" hidden="1" customHeight="1" thickBot="1">
      <c r="A39" s="50" t="s">
        <v>250</v>
      </c>
      <c r="B39" s="51" t="s">
        <v>251</v>
      </c>
      <c r="C39" s="51" t="s">
        <v>252</v>
      </c>
      <c r="D39" s="50" t="s">
        <v>250</v>
      </c>
      <c r="E39" s="75"/>
      <c r="F39" s="52"/>
      <c r="G39" s="50"/>
      <c r="H39" s="53">
        <v>0.125</v>
      </c>
      <c r="I39" s="54">
        <f t="shared" ref="I39:I48" si="1">F39*G39*H39</f>
        <v>0</v>
      </c>
    </row>
    <row r="40" spans="1:14" s="1" customFormat="1" ht="15" hidden="1" customHeight="1" thickBot="1">
      <c r="A40" s="50" t="s">
        <v>185</v>
      </c>
      <c r="B40" s="51" t="s">
        <v>293</v>
      </c>
      <c r="C40" s="51" t="s">
        <v>294</v>
      </c>
      <c r="D40" s="51" t="s">
        <v>295</v>
      </c>
      <c r="E40" s="75"/>
      <c r="F40" s="52"/>
      <c r="G40" s="50"/>
      <c r="H40" s="53">
        <v>0.125</v>
      </c>
      <c r="I40" s="54">
        <f t="shared" si="1"/>
        <v>0</v>
      </c>
    </row>
    <row r="41" spans="1:14" s="1" customFormat="1" ht="15" hidden="1" customHeight="1" thickBot="1">
      <c r="A41" s="50" t="s">
        <v>253</v>
      </c>
      <c r="B41" s="51" t="s">
        <v>254</v>
      </c>
      <c r="C41" s="51" t="s">
        <v>255</v>
      </c>
      <c r="D41" s="51" t="s">
        <v>256</v>
      </c>
      <c r="E41" s="75"/>
      <c r="F41" s="52"/>
      <c r="G41" s="50"/>
      <c r="H41" s="53">
        <v>0.125</v>
      </c>
      <c r="I41" s="54">
        <f t="shared" si="1"/>
        <v>0</v>
      </c>
    </row>
    <row r="42" spans="1:14" s="1" customFormat="1" ht="15" hidden="1" customHeight="1" thickBot="1">
      <c r="A42" s="50" t="s">
        <v>257</v>
      </c>
      <c r="B42" s="51" t="s">
        <v>258</v>
      </c>
      <c r="C42" s="51" t="s">
        <v>259</v>
      </c>
      <c r="D42" s="51" t="s">
        <v>257</v>
      </c>
      <c r="E42" s="75"/>
      <c r="F42" s="52"/>
      <c r="G42" s="50"/>
      <c r="H42" s="53">
        <v>0.125</v>
      </c>
      <c r="I42" s="54">
        <f t="shared" si="1"/>
        <v>0</v>
      </c>
    </row>
    <row r="43" spans="1:14" s="1" customFormat="1" ht="15" hidden="1" customHeight="1" thickBot="1">
      <c r="A43" s="50" t="s">
        <v>260</v>
      </c>
      <c r="B43" s="51" t="s">
        <v>261</v>
      </c>
      <c r="C43" s="51" t="s">
        <v>262</v>
      </c>
      <c r="D43" s="51" t="s">
        <v>260</v>
      </c>
      <c r="E43" s="75"/>
      <c r="F43" s="52"/>
      <c r="G43" s="50"/>
      <c r="H43" s="53">
        <v>0.125</v>
      </c>
      <c r="I43" s="54">
        <f t="shared" si="1"/>
        <v>0</v>
      </c>
    </row>
    <row r="44" spans="1:14" s="1" customFormat="1" ht="15" hidden="1" customHeight="1" thickBot="1">
      <c r="A44" s="50" t="s">
        <v>263</v>
      </c>
      <c r="B44" s="51" t="s">
        <v>174</v>
      </c>
      <c r="C44" s="51" t="s">
        <v>264</v>
      </c>
      <c r="D44" s="51" t="s">
        <v>263</v>
      </c>
      <c r="E44" s="75"/>
      <c r="F44" s="52"/>
      <c r="G44" s="50"/>
      <c r="H44" s="53">
        <v>0.125</v>
      </c>
      <c r="I44" s="54">
        <f t="shared" si="1"/>
        <v>0</v>
      </c>
    </row>
    <row r="45" spans="1:14" s="1" customFormat="1" ht="15" hidden="1" customHeight="1" thickBot="1">
      <c r="A45" s="50" t="s">
        <v>265</v>
      </c>
      <c r="B45" s="51" t="s">
        <v>266</v>
      </c>
      <c r="C45" s="51" t="s">
        <v>267</v>
      </c>
      <c r="D45" s="50" t="s">
        <v>265</v>
      </c>
      <c r="E45" s="75"/>
      <c r="F45" s="52"/>
      <c r="G45" s="50"/>
      <c r="H45" s="53">
        <v>0.125</v>
      </c>
      <c r="I45" s="54">
        <f t="shared" si="1"/>
        <v>0</v>
      </c>
    </row>
    <row r="46" spans="1:14" s="1" customFormat="1" ht="15" hidden="1" customHeight="1" thickBot="1">
      <c r="A46" s="50" t="s">
        <v>268</v>
      </c>
      <c r="B46" s="51" t="s">
        <v>345</v>
      </c>
      <c r="C46" s="51" t="s">
        <v>269</v>
      </c>
      <c r="D46" s="50" t="s">
        <v>268</v>
      </c>
      <c r="E46" s="75"/>
      <c r="F46" s="52"/>
      <c r="G46" s="50"/>
      <c r="H46" s="53">
        <v>0.125</v>
      </c>
      <c r="I46" s="54">
        <f t="shared" si="1"/>
        <v>0</v>
      </c>
    </row>
    <row r="47" spans="1:14" s="1" customFormat="1" ht="15" hidden="1" customHeight="1" thickBot="1">
      <c r="A47" s="50" t="s">
        <v>270</v>
      </c>
      <c r="B47" s="51" t="s">
        <v>174</v>
      </c>
      <c r="C47" s="51" t="s">
        <v>271</v>
      </c>
      <c r="D47" s="50" t="s">
        <v>270</v>
      </c>
      <c r="E47" s="75"/>
      <c r="F47" s="52"/>
      <c r="G47" s="50"/>
      <c r="H47" s="53">
        <v>0.125</v>
      </c>
      <c r="I47" s="54">
        <f t="shared" si="1"/>
        <v>0</v>
      </c>
    </row>
    <row r="48" spans="1:14" s="1" customFormat="1" ht="15" hidden="1" customHeight="1" thickBot="1">
      <c r="A48" s="50" t="s">
        <v>272</v>
      </c>
      <c r="B48" s="51" t="s">
        <v>273</v>
      </c>
      <c r="C48" s="51" t="s">
        <v>274</v>
      </c>
      <c r="D48" s="51" t="s">
        <v>257</v>
      </c>
      <c r="E48" s="75"/>
      <c r="F48" s="52"/>
      <c r="G48" s="50">
        <v>47500</v>
      </c>
      <c r="H48" s="53">
        <v>0.125</v>
      </c>
      <c r="I48" s="54">
        <f t="shared" si="1"/>
        <v>0</v>
      </c>
    </row>
    <row r="49" spans="1:9" s="1" customFormat="1" ht="15" hidden="1" customHeight="1">
      <c r="A49" s="278" t="s">
        <v>242</v>
      </c>
      <c r="B49" s="279"/>
      <c r="C49" s="279"/>
      <c r="D49" s="279"/>
      <c r="E49" s="279"/>
      <c r="F49" s="279"/>
      <c r="G49" s="279"/>
      <c r="H49" s="279"/>
      <c r="I49" s="280"/>
    </row>
    <row r="50" spans="1:9">
      <c r="A50" s="10"/>
      <c r="B50" s="11"/>
      <c r="C50" s="11"/>
      <c r="D50" s="11"/>
      <c r="E50" s="11"/>
      <c r="F50" s="11"/>
      <c r="G50" s="11"/>
      <c r="H50" s="11"/>
      <c r="I50" s="11"/>
    </row>
    <row r="51" spans="1:9">
      <c r="A51" s="5"/>
      <c r="B51" s="3"/>
      <c r="C51" s="3"/>
      <c r="D51" s="3"/>
      <c r="E51" s="3"/>
      <c r="F51" s="3"/>
      <c r="G51" s="3"/>
      <c r="H51" s="3"/>
      <c r="I51" s="3"/>
    </row>
    <row r="52" spans="1:9">
      <c r="C52" s="3"/>
      <c r="D52" s="3"/>
      <c r="E52" s="3"/>
      <c r="F52" s="3"/>
      <c r="G52" s="3"/>
      <c r="H52" s="3"/>
      <c r="I52" s="3"/>
    </row>
    <row r="53" spans="1:9">
      <c r="E53" s="3"/>
      <c r="F53" s="3"/>
      <c r="G53" s="3"/>
      <c r="H53" s="3"/>
      <c r="I53" s="3"/>
    </row>
    <row r="54" spans="1:9">
      <c r="A54" s="5"/>
      <c r="B54" s="3"/>
      <c r="C54" s="3"/>
      <c r="D54" s="3"/>
      <c r="E54" s="3"/>
      <c r="F54" s="3"/>
      <c r="G54" s="3"/>
      <c r="H54" s="3"/>
      <c r="I54" s="3"/>
    </row>
    <row r="55" spans="1:9">
      <c r="A55" s="6"/>
      <c r="B55" s="7"/>
      <c r="C55" s="7"/>
      <c r="D55" s="7"/>
      <c r="E55" s="7"/>
      <c r="F55" s="7"/>
      <c r="G55" s="7"/>
      <c r="H55" s="7"/>
      <c r="I55" s="7"/>
    </row>
    <row r="56" spans="1:9">
      <c r="A56" s="2"/>
      <c r="B56" s="2"/>
      <c r="C56" s="2"/>
      <c r="D56" s="2"/>
      <c r="E56" s="2"/>
      <c r="F56" s="2"/>
      <c r="G56" s="2"/>
      <c r="H56" s="2"/>
      <c r="I56" s="2"/>
    </row>
    <row r="57" spans="1:9">
      <c r="E57" s="1"/>
      <c r="F57" s="1"/>
      <c r="G57" s="1"/>
      <c r="H57" s="1"/>
      <c r="I57" s="1"/>
    </row>
    <row r="58" spans="1:9">
      <c r="E58" s="1"/>
      <c r="F58" s="1"/>
      <c r="G58" s="1"/>
      <c r="H58" s="1"/>
      <c r="I58" s="1"/>
    </row>
    <row r="59" spans="1:9">
      <c r="A59" s="8"/>
      <c r="E59" s="1"/>
      <c r="F59" s="1"/>
      <c r="G59" s="1"/>
      <c r="H59" s="1"/>
      <c r="I59" s="1"/>
    </row>
    <row r="60" spans="1:9">
      <c r="E60" s="1"/>
      <c r="F60" s="1"/>
      <c r="G60" s="1"/>
      <c r="H60" s="1"/>
      <c r="I60" s="1"/>
    </row>
    <row r="61" spans="1:9">
      <c r="E61" s="1"/>
      <c r="F61" s="1"/>
      <c r="G61" s="1"/>
      <c r="H61" s="1"/>
      <c r="I61" s="1"/>
    </row>
    <row r="62" spans="1:9">
      <c r="E62" s="1"/>
      <c r="F62" s="1"/>
      <c r="G62" s="1"/>
      <c r="H62" s="1"/>
      <c r="I62" s="1"/>
    </row>
    <row r="63" spans="1:9">
      <c r="E63" s="1"/>
      <c r="F63" s="1"/>
      <c r="G63" s="1"/>
      <c r="H63" s="1"/>
      <c r="I63" s="1"/>
    </row>
    <row r="64" spans="1:9">
      <c r="E64" s="1"/>
      <c r="F64" s="1"/>
      <c r="G64" s="1"/>
      <c r="H64" s="1"/>
      <c r="I64" s="1"/>
    </row>
    <row r="65" spans="5:9">
      <c r="E65" s="1"/>
      <c r="F65" s="1"/>
      <c r="G65" s="1"/>
      <c r="H65" s="1"/>
      <c r="I65" s="1"/>
    </row>
    <row r="66" spans="5:9">
      <c r="E66" s="1"/>
      <c r="F66" s="1"/>
      <c r="G66" s="1"/>
      <c r="H66" s="1"/>
      <c r="I66" s="1"/>
    </row>
    <row r="67" spans="5:9">
      <c r="E67" s="1"/>
      <c r="F67" s="1"/>
      <c r="G67" s="1"/>
      <c r="H67" s="1"/>
      <c r="I67" s="1"/>
    </row>
    <row r="68" spans="5:9">
      <c r="E68" s="1"/>
      <c r="F68" s="1"/>
      <c r="G68" s="1"/>
      <c r="H68" s="1"/>
      <c r="I68" s="1"/>
    </row>
    <row r="69" spans="5:9">
      <c r="E69" s="1"/>
      <c r="F69" s="1"/>
      <c r="G69" s="1"/>
      <c r="H69" s="1"/>
      <c r="I69" s="1"/>
    </row>
    <row r="70" spans="5:9">
      <c r="E70" s="1"/>
      <c r="F70" s="1"/>
      <c r="G70" s="1"/>
      <c r="H70" s="1"/>
      <c r="I70" s="1"/>
    </row>
    <row r="71" spans="5:9">
      <c r="E71" s="1"/>
      <c r="F71" s="1"/>
      <c r="G71" s="1"/>
      <c r="H71" s="1"/>
      <c r="I71" s="1"/>
    </row>
    <row r="72" spans="5:9">
      <c r="E72" s="1"/>
      <c r="F72" s="1"/>
      <c r="G72" s="1"/>
      <c r="H72" s="1"/>
      <c r="I72" s="1"/>
    </row>
    <row r="73" spans="5:9">
      <c r="E73" s="1"/>
      <c r="F73" s="1"/>
      <c r="G73" s="1"/>
      <c r="H73" s="1"/>
      <c r="I73" s="1"/>
    </row>
    <row r="74" spans="5:9">
      <c r="E74" s="1"/>
      <c r="F74" s="1"/>
      <c r="G74" s="1"/>
      <c r="H74" s="1"/>
      <c r="I74" s="1"/>
    </row>
    <row r="75" spans="5:9">
      <c r="E75" s="1"/>
      <c r="F75" s="1"/>
      <c r="G75" s="1"/>
      <c r="H75" s="1"/>
      <c r="I75" s="1"/>
    </row>
    <row r="76" spans="5:9">
      <c r="E76" s="1"/>
      <c r="F76" s="1"/>
      <c r="G76" s="1"/>
      <c r="H76" s="1"/>
      <c r="I76" s="1"/>
    </row>
    <row r="77" spans="5:9">
      <c r="E77" s="1"/>
      <c r="F77" s="1"/>
      <c r="G77" s="1"/>
      <c r="H77" s="1"/>
      <c r="I77" s="1"/>
    </row>
    <row r="78" spans="5:9">
      <c r="E78" s="1"/>
      <c r="F78" s="1"/>
      <c r="G78" s="1"/>
      <c r="H78" s="1"/>
      <c r="I78" s="1"/>
    </row>
    <row r="79" spans="5:9">
      <c r="E79" s="1"/>
      <c r="F79" s="1"/>
      <c r="G79" s="1"/>
      <c r="H79" s="1"/>
      <c r="I79" s="1"/>
    </row>
    <row r="80" spans="5:9">
      <c r="E80" s="1"/>
      <c r="F80" s="1"/>
      <c r="G80" s="1"/>
      <c r="H80" s="1"/>
      <c r="I80" s="1"/>
    </row>
    <row r="81" spans="5:9">
      <c r="E81" s="1"/>
      <c r="F81" s="1"/>
      <c r="G81" s="1"/>
      <c r="H81" s="1"/>
      <c r="I81" s="1"/>
    </row>
    <row r="82" spans="5:9">
      <c r="E82" s="1"/>
      <c r="F82" s="1"/>
      <c r="G82" s="1"/>
      <c r="H82" s="1"/>
      <c r="I82" s="1"/>
    </row>
    <row r="83" spans="5:9">
      <c r="E83" s="1"/>
      <c r="F83" s="1"/>
      <c r="G83" s="1"/>
      <c r="H83" s="1"/>
      <c r="I83" s="1"/>
    </row>
    <row r="84" spans="5:9">
      <c r="E84" s="1"/>
      <c r="F84" s="1"/>
      <c r="G84" s="1"/>
      <c r="H84" s="1"/>
      <c r="I84" s="1"/>
    </row>
    <row r="85" spans="5:9">
      <c r="E85" s="1"/>
      <c r="F85" s="1"/>
      <c r="G85" s="1"/>
      <c r="H85" s="1"/>
      <c r="I85" s="1"/>
    </row>
    <row r="86" spans="5:9">
      <c r="E86" s="1"/>
      <c r="F86" s="1"/>
      <c r="G86" s="1"/>
      <c r="H86" s="1"/>
      <c r="I86" s="1"/>
    </row>
    <row r="87" spans="5:9">
      <c r="E87" s="1"/>
      <c r="F87" s="1"/>
      <c r="G87" s="1"/>
      <c r="H87" s="1"/>
      <c r="I87" s="1"/>
    </row>
    <row r="88" spans="5:9">
      <c r="E88" s="1"/>
      <c r="F88" s="1"/>
      <c r="G88" s="1"/>
      <c r="H88" s="1"/>
      <c r="I88" s="1"/>
    </row>
    <row r="89" spans="5:9">
      <c r="E89" s="1"/>
      <c r="F89" s="1"/>
      <c r="G89" s="1"/>
      <c r="H89" s="1"/>
      <c r="I89" s="1"/>
    </row>
    <row r="90" spans="5:9">
      <c r="E90" s="1"/>
      <c r="F90" s="1"/>
      <c r="G90" s="1"/>
      <c r="H90" s="1"/>
      <c r="I90" s="1"/>
    </row>
    <row r="91" spans="5:9">
      <c r="E91" s="1"/>
      <c r="F91" s="1"/>
      <c r="G91" s="1"/>
      <c r="H91" s="1"/>
      <c r="I91" s="1"/>
    </row>
    <row r="92" spans="5:9">
      <c r="E92" s="1"/>
      <c r="F92" s="1"/>
      <c r="G92" s="1"/>
      <c r="H92" s="1"/>
      <c r="I92" s="1"/>
    </row>
    <row r="93" spans="5:9">
      <c r="E93" s="1"/>
      <c r="F93" s="1"/>
      <c r="G93" s="1"/>
      <c r="H93" s="1"/>
      <c r="I93" s="1"/>
    </row>
    <row r="94" spans="5:9">
      <c r="E94" s="1"/>
      <c r="F94" s="1"/>
      <c r="G94" s="1"/>
      <c r="H94" s="1"/>
      <c r="I94" s="1"/>
    </row>
    <row r="95" spans="5:9">
      <c r="E95" s="1"/>
      <c r="F95" s="1"/>
      <c r="G95" s="1"/>
      <c r="H95" s="1"/>
      <c r="I95" s="1"/>
    </row>
    <row r="96" spans="5:9">
      <c r="E96" s="1"/>
      <c r="F96" s="1"/>
      <c r="G96" s="1"/>
      <c r="H96" s="1"/>
      <c r="I96" s="1"/>
    </row>
    <row r="97" spans="5:9">
      <c r="E97" s="1"/>
      <c r="F97" s="1"/>
      <c r="G97" s="1"/>
      <c r="H97" s="1"/>
      <c r="I97" s="1"/>
    </row>
    <row r="98" spans="5:9">
      <c r="E98" s="1"/>
      <c r="F98" s="1"/>
      <c r="G98" s="1"/>
      <c r="H98" s="1"/>
      <c r="I98" s="1"/>
    </row>
    <row r="99" spans="5:9">
      <c r="E99" s="1"/>
      <c r="F99" s="1"/>
      <c r="G99" s="1"/>
      <c r="H99" s="1"/>
      <c r="I99" s="1"/>
    </row>
    <row r="100" spans="5:9">
      <c r="E100" s="1"/>
      <c r="F100" s="1"/>
      <c r="G100" s="1"/>
      <c r="H100" s="1"/>
      <c r="I100" s="1"/>
    </row>
    <row r="101" spans="5:9">
      <c r="E101" s="1"/>
      <c r="F101" s="1"/>
      <c r="G101" s="1"/>
      <c r="H101" s="1"/>
      <c r="I101" s="1"/>
    </row>
    <row r="102" spans="5:9">
      <c r="E102" s="1"/>
      <c r="F102" s="1"/>
      <c r="G102" s="1"/>
      <c r="H102" s="1"/>
      <c r="I102" s="1"/>
    </row>
    <row r="103" spans="5:9">
      <c r="E103" s="1"/>
      <c r="F103" s="1"/>
      <c r="G103" s="1"/>
      <c r="H103" s="1"/>
      <c r="I103" s="1"/>
    </row>
    <row r="104" spans="5:9">
      <c r="E104" s="1"/>
      <c r="F104" s="1"/>
      <c r="G104" s="1"/>
      <c r="H104" s="1"/>
      <c r="I104" s="1"/>
    </row>
    <row r="105" spans="5:9">
      <c r="E105" s="1"/>
      <c r="F105" s="1"/>
      <c r="G105" s="1"/>
      <c r="H105" s="1"/>
      <c r="I105" s="1"/>
    </row>
    <row r="106" spans="5:9">
      <c r="E106" s="1"/>
      <c r="F106" s="1"/>
      <c r="G106" s="1"/>
      <c r="H106" s="1"/>
      <c r="I106" s="1"/>
    </row>
    <row r="107" spans="5:9">
      <c r="E107" s="1"/>
      <c r="F107" s="1"/>
      <c r="G107" s="1"/>
      <c r="H107" s="1"/>
      <c r="I107" s="1"/>
    </row>
    <row r="108" spans="5:9">
      <c r="E108" s="1"/>
      <c r="F108" s="1"/>
      <c r="G108" s="1"/>
      <c r="H108" s="1"/>
      <c r="I108" s="1"/>
    </row>
    <row r="109" spans="5:9">
      <c r="E109" s="1"/>
      <c r="F109" s="1"/>
      <c r="G109" s="1"/>
      <c r="H109" s="1"/>
      <c r="I109" s="1"/>
    </row>
    <row r="110" spans="5:9">
      <c r="E110" s="1"/>
      <c r="F110" s="1"/>
      <c r="G110" s="1"/>
      <c r="H110" s="1"/>
      <c r="I110" s="1"/>
    </row>
    <row r="111" spans="5:9">
      <c r="E111" s="1"/>
      <c r="F111" s="1"/>
      <c r="G111" s="1"/>
      <c r="H111" s="1"/>
      <c r="I111" s="1"/>
    </row>
    <row r="112" spans="5:9">
      <c r="E112" s="1"/>
      <c r="F112" s="1"/>
      <c r="G112" s="1"/>
      <c r="H112" s="1"/>
      <c r="I112" s="1"/>
    </row>
    <row r="113" spans="5:9">
      <c r="E113" s="1"/>
      <c r="F113" s="1"/>
      <c r="G113" s="1"/>
      <c r="H113" s="1"/>
      <c r="I113" s="1"/>
    </row>
    <row r="114" spans="5:9">
      <c r="E114" s="1"/>
      <c r="F114" s="1"/>
      <c r="G114" s="1"/>
      <c r="H114" s="1"/>
      <c r="I114" s="1"/>
    </row>
    <row r="115" spans="5:9">
      <c r="E115" s="1"/>
      <c r="F115" s="1"/>
      <c r="G115" s="1"/>
      <c r="H115" s="1"/>
      <c r="I115" s="1"/>
    </row>
    <row r="116" spans="5:9">
      <c r="E116" s="1"/>
      <c r="F116" s="1"/>
      <c r="G116" s="1"/>
      <c r="H116" s="1"/>
      <c r="I116" s="1"/>
    </row>
    <row r="117" spans="5:9">
      <c r="E117" s="1"/>
      <c r="F117" s="1"/>
      <c r="G117" s="1"/>
      <c r="H117" s="1"/>
      <c r="I117" s="1"/>
    </row>
    <row r="118" spans="5:9">
      <c r="E118" s="1"/>
      <c r="F118" s="1"/>
      <c r="G118" s="1"/>
      <c r="H118" s="1"/>
      <c r="I118" s="1"/>
    </row>
    <row r="119" spans="5:9">
      <c r="E119" s="1"/>
      <c r="F119" s="1"/>
      <c r="G119" s="1"/>
      <c r="H119" s="1"/>
      <c r="I119" s="1"/>
    </row>
    <row r="120" spans="5:9">
      <c r="E120" s="1"/>
      <c r="F120" s="1"/>
      <c r="G120" s="1"/>
      <c r="H120" s="1"/>
      <c r="I120" s="1"/>
    </row>
    <row r="121" spans="5:9">
      <c r="E121" s="1"/>
      <c r="F121" s="1"/>
      <c r="G121" s="1"/>
      <c r="H121" s="1"/>
      <c r="I121" s="1"/>
    </row>
    <row r="122" spans="5:9">
      <c r="E122" s="1"/>
      <c r="F122" s="1"/>
      <c r="G122" s="1"/>
      <c r="H122" s="1"/>
      <c r="I122" s="1"/>
    </row>
    <row r="123" spans="5:9">
      <c r="E123" s="1"/>
      <c r="F123" s="1"/>
      <c r="G123" s="1"/>
      <c r="H123" s="1"/>
      <c r="I123" s="1"/>
    </row>
    <row r="124" spans="5:9">
      <c r="E124" s="1"/>
      <c r="F124" s="1"/>
      <c r="G124" s="1"/>
      <c r="H124" s="1"/>
      <c r="I124" s="1"/>
    </row>
    <row r="125" spans="5:9">
      <c r="E125" s="1"/>
      <c r="F125" s="1"/>
      <c r="G125" s="1"/>
      <c r="H125" s="1"/>
      <c r="I125" s="1"/>
    </row>
    <row r="126" spans="5:9">
      <c r="E126" s="1"/>
      <c r="F126" s="1"/>
      <c r="G126" s="1"/>
      <c r="H126" s="1"/>
      <c r="I126" s="1"/>
    </row>
    <row r="127" spans="5:9">
      <c r="E127" s="1"/>
      <c r="F127" s="1"/>
      <c r="G127" s="1"/>
      <c r="H127" s="1"/>
      <c r="I127" s="1"/>
    </row>
    <row r="128" spans="5:9">
      <c r="E128" s="1"/>
      <c r="F128" s="1"/>
      <c r="G128" s="1"/>
      <c r="H128" s="1"/>
      <c r="I128" s="1"/>
    </row>
  </sheetData>
  <sheetProtection algorithmName="SHA-512" hashValue="3dl+YqixPw/mRrVkgJzUfqy0jboWoANjoHUSOmQETlUGgii4kmdaBP+0ew4UfjbMDkxGqmIyf9JA8aiV45k13Q==" saltValue="kkZZWeYKg01HrsLf98h4UA==" spinCount="100000" sheet="1" objects="1" scenarios="1"/>
  <protectedRanges>
    <protectedRange sqref="F5:F8 D5:D8" name="gegevens_1_2_1_1"/>
  </protectedRanges>
  <mergeCells count="16">
    <mergeCell ref="A7:C7"/>
    <mergeCell ref="D7:G7"/>
    <mergeCell ref="A8:C8"/>
    <mergeCell ref="D8:G8"/>
    <mergeCell ref="A49:I49"/>
    <mergeCell ref="A10:I10"/>
    <mergeCell ref="A36:I36"/>
    <mergeCell ref="B11:D11"/>
    <mergeCell ref="B37:D37"/>
    <mergeCell ref="A33:I33"/>
    <mergeCell ref="A2:I2"/>
    <mergeCell ref="A4:G4"/>
    <mergeCell ref="A5:C5"/>
    <mergeCell ref="D5:G5"/>
    <mergeCell ref="A6:C6"/>
    <mergeCell ref="D6:G6"/>
  </mergeCells>
  <phoneticPr fontId="4"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090906-8483-4032-BE18-F63C43552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3.xml><?xml version="1.0" encoding="utf-8"?>
<ds:datastoreItem xmlns:ds="http://schemas.openxmlformats.org/officeDocument/2006/customXml" ds:itemID="{B893B002-6512-4797-AA32-7C080E29F4F0}">
  <ds:schemaRefs>
    <ds:schemaRef ds:uri="b77e2b43-37d4-4532-953b-53983e0992e2"/>
    <ds:schemaRef ds:uri="http://schemas.openxmlformats.org/package/2006/metadata/core-properties"/>
    <ds:schemaRef ds:uri="http://schemas.microsoft.com/office/infopath/2007/PartnerControls"/>
    <ds:schemaRef ds:uri="40faa72d-7604-4f4d-a488-93cffb7df14f"/>
    <ds:schemaRef ds:uri="http://schemas.microsoft.com/office/2006/documentManagement/types"/>
    <ds:schemaRef ds:uri="http://purl.org/dc/dcmitype/"/>
    <ds:schemaRef ds:uri="http://schemas.microsoft.com/office/2006/metadata/properties"/>
    <ds:schemaRef ds:uri="http://purl.org/dc/elements/1.1/"/>
    <ds:schemaRef ds:uri="57fb7290-b59d-4e32-9476-5a47a4cb54bb"/>
    <ds:schemaRef ds:uri="http://www.w3.org/XML/1998/namespace"/>
    <ds:schemaRef ds:uri="http://purl.org/dc/terms/"/>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1. Instructie</vt:lpstr>
      <vt:lpstr>2. Kwaliteit Perceel 1</vt:lpstr>
      <vt:lpstr>3. Prijs Perceel 1</vt:lpstr>
      <vt:lpstr>4. Fictieve inschrijfprijs P1</vt:lpstr>
      <vt:lpstr>5. Formulier logistiek</vt:lpstr>
      <vt:lpstr>'1. Instructie'!Afdrukbereik</vt:lpstr>
      <vt:lpstr>'2. Kwaliteit Perceel 1'!Afdrukbereik</vt:lpstr>
      <vt:lpstr>'3. Prijs Perceel 1'!Afdrukbereik</vt:lpstr>
      <vt:lpstr>'4. Fictieve inschrijfprijs P1'!Afdrukbereik</vt:lpstr>
      <vt:lpstr>'5. Formulier logistiek'!Afdrukbereik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Suzan Koopman</cp:lastModifiedBy>
  <cp:lastPrinted>2023-01-26T06:35:41Z</cp:lastPrinted>
  <dcterms:created xsi:type="dcterms:W3CDTF">2021-05-06T12:21:12Z</dcterms:created>
  <dcterms:modified xsi:type="dcterms:W3CDTF">2023-04-24T08:01:49Z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